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fine01\Desktop\Updated HHSC CHAT Modelling\UC\"/>
    </mc:Choice>
  </mc:AlternateContent>
  <bookViews>
    <workbookView xWindow="-15" yWindow="4905" windowWidth="12240" windowHeight="4110" tabRatio="769"/>
  </bookViews>
  <sheets>
    <sheet name="1. UC Assumptions" sheetId="5" r:id="rId1"/>
    <sheet name="2. UC Pool Allocations by Type" sheetId="4" r:id="rId2"/>
    <sheet name="3.  UC Calculations by Hospital" sheetId="1" r:id="rId3"/>
    <sheet name="YTD State Payments" sheetId="27" r:id="rId4"/>
    <sheet name="IGT Commitments By TPI" sheetId="25" state="hidden" r:id="rId5"/>
    <sheet name="IGT Commitment by Affiliation" sheetId="26" state="hidden" r:id="rId6"/>
    <sheet name="Recoupments" sheetId="13" state="hidden" r:id="rId7"/>
    <sheet name="Removed from UC-Negative Costs" sheetId="8" r:id="rId8"/>
    <sheet name="Removed from UC-Missing Docs" sheetId="9" state="hidden" r:id="rId9"/>
    <sheet name="Removed at provider's request" sheetId="10" state="hidden" r:id="rId10"/>
    <sheet name="2015 DSH Assumptions" sheetId="15" state="hidden" r:id="rId11"/>
    <sheet name="Total DSH IGT Paid" sheetId="20" state="hidden" r:id="rId12"/>
  </sheets>
  <externalReferences>
    <externalReference r:id="rId13"/>
    <externalReference r:id="rId14"/>
    <externalReference r:id="rId15"/>
  </externalReferences>
  <definedNames>
    <definedName name="_xlnm._FilterDatabase" localSheetId="2" hidden="1">'3.  UC Calculations by Hospital'!$A$2:$BY$342</definedName>
    <definedName name="_xlnm._FilterDatabase" localSheetId="5" hidden="1">'IGT Commitment by Affiliation'!$A$1:$H$490</definedName>
    <definedName name="_xlnm._FilterDatabase" localSheetId="4" hidden="1">'IGT Commitments By TPI'!$A$1:$M$352</definedName>
  </definedNames>
  <calcPr calcId="171027"/>
</workbook>
</file>

<file path=xl/calcChain.xml><?xml version="1.0" encoding="utf-8"?>
<calcChain xmlns="http://schemas.openxmlformats.org/spreadsheetml/2006/main">
  <c r="AE13" i="1" l="1"/>
  <c r="AF13" i="1"/>
  <c r="AG13" i="1"/>
  <c r="AH13" i="1"/>
  <c r="AI13" i="1"/>
  <c r="AJ13" i="1"/>
  <c r="AL13" i="1"/>
  <c r="AM13" i="1" s="1"/>
  <c r="AQ13" i="1" s="1"/>
  <c r="AN13" i="1"/>
  <c r="AO13" i="1"/>
  <c r="AV13" i="1"/>
  <c r="BB13" i="1"/>
  <c r="BD13" i="1"/>
  <c r="BF13" i="1"/>
  <c r="BI13" i="1"/>
  <c r="BJ13" i="1"/>
  <c r="BK13" i="1"/>
  <c r="BL13" i="1"/>
  <c r="BM13" i="1"/>
  <c r="BN13" i="1"/>
  <c r="Z13" i="1"/>
  <c r="J13" i="1"/>
  <c r="R13" i="1"/>
  <c r="S13" i="1"/>
  <c r="T13" i="1"/>
  <c r="M13" i="1"/>
  <c r="AB13" i="1" l="1"/>
  <c r="AD13" i="1" s="1"/>
  <c r="Z7" i="27"/>
  <c r="Z12" i="27"/>
  <c r="Z15" i="27"/>
  <c r="Y3" i="27"/>
  <c r="Z3" i="27" s="1"/>
  <c r="Y4" i="27"/>
  <c r="Z4" i="27" s="1"/>
  <c r="Y5" i="27"/>
  <c r="Z5" i="27" s="1"/>
  <c r="Y6" i="27"/>
  <c r="Z6" i="27" s="1"/>
  <c r="Y8" i="27"/>
  <c r="Z8" i="27" s="1"/>
  <c r="Y9" i="27"/>
  <c r="Z9" i="27" s="1"/>
  <c r="Y10" i="27"/>
  <c r="Z10" i="27" s="1"/>
  <c r="Y11" i="27"/>
  <c r="Z11" i="27" s="1"/>
  <c r="Y13" i="27"/>
  <c r="Z13" i="27" s="1"/>
  <c r="Y14" i="27"/>
  <c r="Z14" i="27" s="1"/>
  <c r="Y16" i="27"/>
  <c r="Z16" i="27" s="1"/>
  <c r="Y2" i="27"/>
  <c r="Z2" i="27" s="1"/>
  <c r="AW13" i="1" l="1"/>
  <c r="AX13" i="1" s="1"/>
  <c r="AY13" i="1" s="1"/>
  <c r="W17" i="27" l="1"/>
  <c r="C11" i="5" l="1"/>
  <c r="C10" i="5"/>
  <c r="AU1" i="1"/>
  <c r="C27" i="5" s="1"/>
  <c r="C5" i="5" l="1"/>
  <c r="C28" i="5" s="1"/>
  <c r="R8" i="1" l="1"/>
  <c r="R9" i="1"/>
  <c r="R14" i="1"/>
  <c r="R16" i="1"/>
  <c r="R20" i="1"/>
  <c r="R22" i="1"/>
  <c r="R25" i="1"/>
  <c r="R26" i="1"/>
  <c r="R27" i="1"/>
  <c r="R28" i="1"/>
  <c r="R30" i="1"/>
  <c r="R33" i="1"/>
  <c r="R34" i="1"/>
  <c r="R37" i="1"/>
  <c r="R38" i="1"/>
  <c r="R42" i="1"/>
  <c r="R49" i="1"/>
  <c r="R50" i="1"/>
  <c r="R51" i="1"/>
  <c r="R53" i="1"/>
  <c r="R54" i="1"/>
  <c r="R55" i="1"/>
  <c r="R58" i="1"/>
  <c r="R59" i="1"/>
  <c r="R60" i="1"/>
  <c r="R61" i="1"/>
  <c r="R63" i="1"/>
  <c r="R64" i="1"/>
  <c r="R65" i="1"/>
  <c r="R66" i="1"/>
  <c r="R67" i="1"/>
  <c r="R68" i="1"/>
  <c r="R69" i="1"/>
  <c r="R70" i="1"/>
  <c r="R71" i="1"/>
  <c r="R76" i="1"/>
  <c r="R78" i="1"/>
  <c r="R80" i="1"/>
  <c r="R81" i="1"/>
  <c r="R83" i="1"/>
  <c r="R92" i="1"/>
  <c r="R94" i="1"/>
  <c r="R98" i="1"/>
  <c r="R101" i="1"/>
  <c r="R103" i="1"/>
  <c r="R104" i="1"/>
  <c r="R106" i="1"/>
  <c r="R110" i="1"/>
  <c r="R111" i="1"/>
  <c r="R115" i="1"/>
  <c r="R123" i="1"/>
  <c r="R124" i="1"/>
  <c r="R125" i="1"/>
  <c r="R126" i="1"/>
  <c r="R129" i="1"/>
  <c r="R130" i="1"/>
  <c r="R131" i="1"/>
  <c r="R135" i="1"/>
  <c r="R136" i="1"/>
  <c r="R137" i="1"/>
  <c r="R138" i="1"/>
  <c r="R141" i="1"/>
  <c r="R144" i="1"/>
  <c r="R145" i="1"/>
  <c r="R147" i="1"/>
  <c r="R148" i="1"/>
  <c r="R149" i="1"/>
  <c r="R150" i="1"/>
  <c r="R153" i="1"/>
  <c r="R155" i="1"/>
  <c r="R156" i="1"/>
  <c r="R159" i="1"/>
  <c r="R162" i="1"/>
  <c r="R164" i="1"/>
  <c r="R167" i="1"/>
  <c r="R173" i="1"/>
  <c r="R180" i="1"/>
  <c r="R183" i="1"/>
  <c r="R187" i="1"/>
  <c r="R188" i="1"/>
  <c r="R190" i="1"/>
  <c r="R194" i="1"/>
  <c r="R196" i="1"/>
  <c r="R197" i="1"/>
  <c r="R198" i="1"/>
  <c r="R200" i="1"/>
  <c r="R202" i="1"/>
  <c r="R203" i="1"/>
  <c r="R204" i="1"/>
  <c r="R206" i="1"/>
  <c r="R208" i="1"/>
  <c r="R209" i="1"/>
  <c r="R216" i="1"/>
  <c r="R218" i="1"/>
  <c r="R220" i="1"/>
  <c r="R221" i="1"/>
  <c r="R225" i="1"/>
  <c r="R226" i="1"/>
  <c r="R239" i="1"/>
  <c r="R243" i="1"/>
  <c r="R244" i="1"/>
  <c r="R245" i="1"/>
  <c r="R246" i="1"/>
  <c r="R247" i="1"/>
  <c r="R248" i="1"/>
  <c r="R251" i="1"/>
  <c r="R252" i="1"/>
  <c r="R254" i="1"/>
  <c r="R259" i="1"/>
  <c r="R260" i="1"/>
  <c r="R261" i="1"/>
  <c r="R262" i="1"/>
  <c r="R264" i="1"/>
  <c r="R266" i="1"/>
  <c r="R267" i="1"/>
  <c r="R268" i="1"/>
  <c r="R272" i="1"/>
  <c r="R273" i="1"/>
  <c r="R274" i="1"/>
  <c r="R276" i="1"/>
  <c r="R280" i="1"/>
  <c r="R281" i="1"/>
  <c r="R282" i="1"/>
  <c r="R283" i="1"/>
  <c r="R285" i="1"/>
  <c r="R287" i="1"/>
  <c r="R288" i="1"/>
  <c r="R289" i="1"/>
  <c r="R291" i="1"/>
  <c r="R294" i="1"/>
  <c r="R295" i="1"/>
  <c r="R296" i="1"/>
  <c r="R297" i="1"/>
  <c r="R298" i="1"/>
  <c r="R299" i="1"/>
  <c r="R300" i="1"/>
  <c r="R304" i="1"/>
  <c r="R305" i="1"/>
  <c r="R307" i="1"/>
  <c r="R308" i="1"/>
  <c r="R309" i="1"/>
  <c r="R310" i="1"/>
  <c r="R311"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D5" i="4" l="1"/>
  <c r="H487" i="26"/>
  <c r="M493" i="26" l="1"/>
  <c r="F487" i="26" l="1"/>
  <c r="F490" i="26" s="1"/>
  <c r="M352" i="25" l="1"/>
  <c r="AV332" i="1" l="1"/>
  <c r="BA332" i="1"/>
  <c r="BC332" i="1"/>
  <c r="BE332" i="1"/>
  <c r="BH332" i="1"/>
  <c r="BI332" i="1"/>
  <c r="BJ332" i="1"/>
  <c r="BK332" i="1"/>
  <c r="BM332" i="1"/>
  <c r="BN332" i="1"/>
  <c r="AV333" i="1"/>
  <c r="BA333" i="1"/>
  <c r="BC333" i="1"/>
  <c r="BE333" i="1"/>
  <c r="BH333" i="1"/>
  <c r="BI333" i="1"/>
  <c r="BJ333" i="1"/>
  <c r="BK333" i="1"/>
  <c r="BM333" i="1"/>
  <c r="BN333" i="1"/>
  <c r="AV334" i="1"/>
  <c r="BA334" i="1"/>
  <c r="BC334" i="1"/>
  <c r="BE334" i="1"/>
  <c r="BH334" i="1"/>
  <c r="BI334" i="1"/>
  <c r="BJ334" i="1"/>
  <c r="BK334" i="1"/>
  <c r="BM334" i="1"/>
  <c r="BN334" i="1"/>
  <c r="AV335" i="1"/>
  <c r="BA335" i="1"/>
  <c r="BC335" i="1"/>
  <c r="BE335" i="1"/>
  <c r="BH335" i="1"/>
  <c r="BI335" i="1"/>
  <c r="BJ335" i="1"/>
  <c r="BK335" i="1"/>
  <c r="BM335" i="1"/>
  <c r="BN335" i="1"/>
  <c r="AV336" i="1"/>
  <c r="BA336" i="1"/>
  <c r="BC336" i="1"/>
  <c r="BE336" i="1"/>
  <c r="BH336" i="1"/>
  <c r="BI336" i="1"/>
  <c r="BJ336" i="1"/>
  <c r="BK336" i="1"/>
  <c r="BM336" i="1"/>
  <c r="BN336" i="1"/>
  <c r="AD332" i="1"/>
  <c r="AE332" i="1"/>
  <c r="AF332" i="1"/>
  <c r="AG332" i="1"/>
  <c r="AI332" i="1"/>
  <c r="AJ332" i="1"/>
  <c r="AL332" i="1"/>
  <c r="AM332" i="1" s="1"/>
  <c r="AN332" i="1"/>
  <c r="AO332" i="1"/>
  <c r="AQ332" i="1"/>
  <c r="AR332" i="1"/>
  <c r="Z332" i="1"/>
  <c r="S332" i="1"/>
  <c r="T332"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AB332" i="1" l="1"/>
  <c r="AW332" i="1" s="1"/>
  <c r="K3" i="25"/>
  <c r="L3" i="25" s="1"/>
  <c r="K4" i="25"/>
  <c r="L4" i="25" s="1"/>
  <c r="K5" i="25"/>
  <c r="L5" i="25" s="1"/>
  <c r="K6" i="25"/>
  <c r="L6" i="25" s="1"/>
  <c r="K7" i="25"/>
  <c r="L7" i="25" s="1"/>
  <c r="K8" i="25"/>
  <c r="L8" i="25" s="1"/>
  <c r="K9" i="25"/>
  <c r="L9" i="25" s="1"/>
  <c r="K10" i="25"/>
  <c r="L10" i="25" s="1"/>
  <c r="K11" i="25"/>
  <c r="L11" i="25" s="1"/>
  <c r="K12" i="25"/>
  <c r="L12" i="25" s="1"/>
  <c r="K13" i="25"/>
  <c r="L13" i="25" s="1"/>
  <c r="K14" i="25"/>
  <c r="L14" i="25" s="1"/>
  <c r="K15" i="25"/>
  <c r="L15" i="25" s="1"/>
  <c r="K16" i="25"/>
  <c r="L16" i="25" s="1"/>
  <c r="K17" i="25"/>
  <c r="L17" i="25" s="1"/>
  <c r="K18" i="25"/>
  <c r="L18" i="25" s="1"/>
  <c r="K19" i="25"/>
  <c r="L19" i="25" s="1"/>
  <c r="K20" i="25"/>
  <c r="L20" i="25" s="1"/>
  <c r="K21" i="25"/>
  <c r="L21" i="25" s="1"/>
  <c r="K22" i="25"/>
  <c r="L22" i="25" s="1"/>
  <c r="K23" i="25"/>
  <c r="L23" i="25" s="1"/>
  <c r="K24" i="25"/>
  <c r="L24" i="25" s="1"/>
  <c r="K25" i="25"/>
  <c r="L25" i="25" s="1"/>
  <c r="K26" i="25"/>
  <c r="L26" i="25" s="1"/>
  <c r="K27" i="25"/>
  <c r="L27" i="25" s="1"/>
  <c r="K28" i="25"/>
  <c r="L28" i="25" s="1"/>
  <c r="K29" i="25"/>
  <c r="L29" i="25" s="1"/>
  <c r="K30" i="25"/>
  <c r="L30" i="25" s="1"/>
  <c r="K31" i="25"/>
  <c r="L31" i="25" s="1"/>
  <c r="K32" i="25"/>
  <c r="L32" i="25" s="1"/>
  <c r="K33" i="25"/>
  <c r="K34" i="25"/>
  <c r="K35" i="25"/>
  <c r="K36" i="25"/>
  <c r="L36" i="25" s="1"/>
  <c r="K37" i="25"/>
  <c r="L37" i="25" s="1"/>
  <c r="K38" i="25"/>
  <c r="L38" i="25" s="1"/>
  <c r="K39" i="25"/>
  <c r="L39" i="25" s="1"/>
  <c r="K40" i="25"/>
  <c r="L40" i="25" s="1"/>
  <c r="K41" i="25"/>
  <c r="L41" i="25" s="1"/>
  <c r="K42" i="25"/>
  <c r="L42" i="25" s="1"/>
  <c r="K43" i="25"/>
  <c r="L43" i="25" s="1"/>
  <c r="K44" i="25"/>
  <c r="L44" i="25" s="1"/>
  <c r="K45" i="25"/>
  <c r="L45" i="25" s="1"/>
  <c r="K46" i="25"/>
  <c r="L46" i="25" s="1"/>
  <c r="K47" i="25"/>
  <c r="L47" i="25" s="1"/>
  <c r="K48" i="25"/>
  <c r="L48" i="25" s="1"/>
  <c r="K49" i="25"/>
  <c r="L49" i="25" s="1"/>
  <c r="K50" i="25"/>
  <c r="L50" i="25" s="1"/>
  <c r="K51" i="25"/>
  <c r="L51" i="25" s="1"/>
  <c r="K52" i="25"/>
  <c r="L52" i="25" s="1"/>
  <c r="K53" i="25"/>
  <c r="L53" i="25" s="1"/>
  <c r="K54" i="25"/>
  <c r="L54" i="25" s="1"/>
  <c r="K55" i="25"/>
  <c r="L55" i="25" s="1"/>
  <c r="K56" i="25"/>
  <c r="L56" i="25" s="1"/>
  <c r="K57" i="25"/>
  <c r="L57" i="25" s="1"/>
  <c r="K58" i="25"/>
  <c r="L58" i="25" s="1"/>
  <c r="K59" i="25"/>
  <c r="L59" i="25" s="1"/>
  <c r="K60" i="25"/>
  <c r="L60" i="25" s="1"/>
  <c r="K61" i="25"/>
  <c r="L61" i="25" s="1"/>
  <c r="K62" i="25"/>
  <c r="L62" i="25" s="1"/>
  <c r="K63" i="25"/>
  <c r="L63" i="25" s="1"/>
  <c r="K64" i="25"/>
  <c r="L64" i="25" s="1"/>
  <c r="K65" i="25"/>
  <c r="L65" i="25" s="1"/>
  <c r="K66" i="25"/>
  <c r="L66" i="25" s="1"/>
  <c r="K67" i="25"/>
  <c r="L67" i="25" s="1"/>
  <c r="K68" i="25"/>
  <c r="L68" i="25" s="1"/>
  <c r="K69" i="25"/>
  <c r="L69" i="25" s="1"/>
  <c r="K70" i="25"/>
  <c r="L70" i="25" s="1"/>
  <c r="K71" i="25"/>
  <c r="L71" i="25" s="1"/>
  <c r="K72" i="25"/>
  <c r="L72" i="25" s="1"/>
  <c r="K73" i="25"/>
  <c r="L73" i="25" s="1"/>
  <c r="K74" i="25"/>
  <c r="L74" i="25" s="1"/>
  <c r="K75" i="25"/>
  <c r="L75" i="25" s="1"/>
  <c r="K76" i="25"/>
  <c r="L76" i="25" s="1"/>
  <c r="K77" i="25"/>
  <c r="L77" i="25" s="1"/>
  <c r="K78" i="25"/>
  <c r="L78" i="25" s="1"/>
  <c r="K79" i="25"/>
  <c r="L79" i="25" s="1"/>
  <c r="K80" i="25"/>
  <c r="L80" i="25" s="1"/>
  <c r="K81" i="25"/>
  <c r="L81" i="25" s="1"/>
  <c r="K82" i="25"/>
  <c r="L82" i="25" s="1"/>
  <c r="K83" i="25"/>
  <c r="L83" i="25" s="1"/>
  <c r="K84" i="25"/>
  <c r="L84" i="25" s="1"/>
  <c r="K85" i="25"/>
  <c r="L85" i="25" s="1"/>
  <c r="K86" i="25"/>
  <c r="L86" i="25" s="1"/>
  <c r="K87" i="25"/>
  <c r="L87" i="25" s="1"/>
  <c r="K88" i="25"/>
  <c r="L88" i="25" s="1"/>
  <c r="K89" i="25"/>
  <c r="L89" i="25" s="1"/>
  <c r="K90" i="25"/>
  <c r="L90" i="25" s="1"/>
  <c r="K91" i="25"/>
  <c r="L91" i="25" s="1"/>
  <c r="K92" i="25"/>
  <c r="L92" i="25" s="1"/>
  <c r="K93" i="25"/>
  <c r="L93" i="25" s="1"/>
  <c r="K94" i="25"/>
  <c r="L94" i="25" s="1"/>
  <c r="K95" i="25"/>
  <c r="L95" i="25" s="1"/>
  <c r="K96" i="25"/>
  <c r="L96" i="25" s="1"/>
  <c r="K97" i="25"/>
  <c r="L97" i="25" s="1"/>
  <c r="K98" i="25"/>
  <c r="L98" i="25" s="1"/>
  <c r="K99" i="25"/>
  <c r="L99" i="25" s="1"/>
  <c r="K100" i="25"/>
  <c r="L100" i="25" s="1"/>
  <c r="K101" i="25"/>
  <c r="L101" i="25" s="1"/>
  <c r="K102" i="25"/>
  <c r="L102" i="25" s="1"/>
  <c r="K103" i="25"/>
  <c r="L103" i="25" s="1"/>
  <c r="K104" i="25"/>
  <c r="L104" i="25" s="1"/>
  <c r="K105" i="25"/>
  <c r="L105" i="25" s="1"/>
  <c r="K106" i="25"/>
  <c r="L106" i="25" s="1"/>
  <c r="K107" i="25"/>
  <c r="L107" i="25" s="1"/>
  <c r="K108" i="25"/>
  <c r="L108" i="25" s="1"/>
  <c r="K109" i="25"/>
  <c r="L109" i="25" s="1"/>
  <c r="K110" i="25"/>
  <c r="L110" i="25" s="1"/>
  <c r="K111" i="25"/>
  <c r="L111" i="25" s="1"/>
  <c r="K112" i="25"/>
  <c r="L112" i="25" s="1"/>
  <c r="K113" i="25"/>
  <c r="K114" i="25"/>
  <c r="K115" i="25"/>
  <c r="L115" i="25" s="1"/>
  <c r="K116" i="25"/>
  <c r="L116" i="25" s="1"/>
  <c r="K117" i="25"/>
  <c r="L117" i="25" s="1"/>
  <c r="K118" i="25"/>
  <c r="L118" i="25" s="1"/>
  <c r="K119" i="25"/>
  <c r="L119" i="25" s="1"/>
  <c r="K120" i="25"/>
  <c r="L120" i="25" s="1"/>
  <c r="K121" i="25"/>
  <c r="L121" i="25" s="1"/>
  <c r="K122" i="25"/>
  <c r="L122" i="25" s="1"/>
  <c r="K123" i="25"/>
  <c r="L123" i="25" s="1"/>
  <c r="K124" i="25"/>
  <c r="L124" i="25" s="1"/>
  <c r="K125" i="25"/>
  <c r="L125" i="25" s="1"/>
  <c r="K126" i="25"/>
  <c r="L126" i="25" s="1"/>
  <c r="K127" i="25"/>
  <c r="L127" i="25" s="1"/>
  <c r="K128" i="25"/>
  <c r="L128" i="25" s="1"/>
  <c r="K129" i="25"/>
  <c r="L129" i="25" s="1"/>
  <c r="K130" i="25"/>
  <c r="L130" i="25" s="1"/>
  <c r="K131" i="25"/>
  <c r="L131" i="25" s="1"/>
  <c r="K132" i="25"/>
  <c r="L132" i="25" s="1"/>
  <c r="K133" i="25"/>
  <c r="L133" i="25" s="1"/>
  <c r="K134" i="25"/>
  <c r="L134" i="25" s="1"/>
  <c r="K135" i="25"/>
  <c r="L135" i="25" s="1"/>
  <c r="K136" i="25"/>
  <c r="L136" i="25" s="1"/>
  <c r="K137" i="25"/>
  <c r="L137" i="25" s="1"/>
  <c r="K138" i="25"/>
  <c r="L138" i="25" s="1"/>
  <c r="K139" i="25"/>
  <c r="L139" i="25" s="1"/>
  <c r="K140" i="25"/>
  <c r="L140" i="25" s="1"/>
  <c r="K141" i="25"/>
  <c r="L141" i="25" s="1"/>
  <c r="K142" i="25"/>
  <c r="L142" i="25" s="1"/>
  <c r="K143" i="25"/>
  <c r="L143" i="25" s="1"/>
  <c r="K144" i="25"/>
  <c r="L144" i="25" s="1"/>
  <c r="K145" i="25"/>
  <c r="L145" i="25" s="1"/>
  <c r="K146" i="25"/>
  <c r="L146" i="25" s="1"/>
  <c r="K147" i="25"/>
  <c r="L147" i="25" s="1"/>
  <c r="K148" i="25"/>
  <c r="L148" i="25" s="1"/>
  <c r="K149" i="25"/>
  <c r="L149" i="25" s="1"/>
  <c r="K150" i="25"/>
  <c r="L150" i="25" s="1"/>
  <c r="K151" i="25"/>
  <c r="L151" i="25" s="1"/>
  <c r="K152" i="25"/>
  <c r="L152" i="25" s="1"/>
  <c r="K153" i="25"/>
  <c r="L153" i="25" s="1"/>
  <c r="K154" i="25"/>
  <c r="L154" i="25" s="1"/>
  <c r="K155" i="25"/>
  <c r="L155" i="25" s="1"/>
  <c r="K156" i="25"/>
  <c r="L156" i="25" s="1"/>
  <c r="K157" i="25"/>
  <c r="L157" i="25" s="1"/>
  <c r="K158" i="25"/>
  <c r="L158" i="25" s="1"/>
  <c r="K159" i="25"/>
  <c r="L159" i="25" s="1"/>
  <c r="K160" i="25"/>
  <c r="L160" i="25" s="1"/>
  <c r="K161" i="25"/>
  <c r="L161" i="25" s="1"/>
  <c r="K162" i="25"/>
  <c r="L162" i="25" s="1"/>
  <c r="K163" i="25"/>
  <c r="L163" i="25" s="1"/>
  <c r="K164" i="25"/>
  <c r="L164" i="25" s="1"/>
  <c r="K165" i="25"/>
  <c r="L165" i="25" s="1"/>
  <c r="K166" i="25"/>
  <c r="L166" i="25" s="1"/>
  <c r="K167" i="25"/>
  <c r="L167" i="25" s="1"/>
  <c r="K168" i="25"/>
  <c r="L168" i="25" s="1"/>
  <c r="K169" i="25"/>
  <c r="L169" i="25" s="1"/>
  <c r="K170" i="25"/>
  <c r="L170" i="25" s="1"/>
  <c r="K171" i="25"/>
  <c r="L171" i="25" s="1"/>
  <c r="K172" i="25"/>
  <c r="L172" i="25" s="1"/>
  <c r="K173" i="25"/>
  <c r="L173" i="25" s="1"/>
  <c r="K174" i="25"/>
  <c r="L174" i="25" s="1"/>
  <c r="K175" i="25"/>
  <c r="L175" i="25" s="1"/>
  <c r="K176" i="25"/>
  <c r="L176" i="25" s="1"/>
  <c r="K177" i="25"/>
  <c r="L177" i="25" s="1"/>
  <c r="K178" i="25"/>
  <c r="L178" i="25" s="1"/>
  <c r="K179" i="25"/>
  <c r="K180" i="25"/>
  <c r="L180" i="25" s="1"/>
  <c r="K181" i="25"/>
  <c r="L181" i="25" s="1"/>
  <c r="K182" i="25"/>
  <c r="L182" i="25" s="1"/>
  <c r="K183" i="25"/>
  <c r="L183" i="25" s="1"/>
  <c r="K184" i="25"/>
  <c r="L184" i="25" s="1"/>
  <c r="K185" i="25"/>
  <c r="L185" i="25" s="1"/>
  <c r="K186" i="25"/>
  <c r="K187" i="25"/>
  <c r="L187" i="25" s="1"/>
  <c r="K188" i="25"/>
  <c r="L188" i="25" s="1"/>
  <c r="K189" i="25"/>
  <c r="L189" i="25" s="1"/>
  <c r="K190" i="25"/>
  <c r="L190" i="25" s="1"/>
  <c r="K191" i="25"/>
  <c r="L191" i="25" s="1"/>
  <c r="K192" i="25"/>
  <c r="L192" i="25" s="1"/>
  <c r="K193" i="25"/>
  <c r="L193" i="25" s="1"/>
  <c r="K194" i="25"/>
  <c r="L194" i="25" s="1"/>
  <c r="K195" i="25"/>
  <c r="L195" i="25" s="1"/>
  <c r="K196" i="25"/>
  <c r="L196" i="25" s="1"/>
  <c r="K197" i="25"/>
  <c r="L197" i="25" s="1"/>
  <c r="K198" i="25"/>
  <c r="L198" i="25" s="1"/>
  <c r="K199" i="25"/>
  <c r="L199" i="25" s="1"/>
  <c r="K200" i="25"/>
  <c r="L200" i="25" s="1"/>
  <c r="K201" i="25"/>
  <c r="L201" i="25" s="1"/>
  <c r="K202" i="25"/>
  <c r="L202" i="25" s="1"/>
  <c r="K203" i="25"/>
  <c r="L203" i="25" s="1"/>
  <c r="K204" i="25"/>
  <c r="L204" i="25" s="1"/>
  <c r="K205" i="25"/>
  <c r="L205" i="25" s="1"/>
  <c r="K206" i="25"/>
  <c r="L206" i="25" s="1"/>
  <c r="K207" i="25"/>
  <c r="L207" i="25" s="1"/>
  <c r="K208" i="25"/>
  <c r="L208" i="25" s="1"/>
  <c r="K209" i="25"/>
  <c r="L209" i="25" s="1"/>
  <c r="K210" i="25"/>
  <c r="L210" i="25" s="1"/>
  <c r="K211" i="25"/>
  <c r="L211" i="25" s="1"/>
  <c r="K212" i="25"/>
  <c r="L212" i="25" s="1"/>
  <c r="K213" i="25"/>
  <c r="L213" i="25" s="1"/>
  <c r="K214" i="25"/>
  <c r="L214" i="25" s="1"/>
  <c r="K215" i="25"/>
  <c r="L215" i="25" s="1"/>
  <c r="K216" i="25"/>
  <c r="L216" i="25" s="1"/>
  <c r="K217" i="25"/>
  <c r="L217" i="25" s="1"/>
  <c r="K218" i="25"/>
  <c r="L218" i="25" s="1"/>
  <c r="K219" i="25"/>
  <c r="L219" i="25" s="1"/>
  <c r="K220" i="25"/>
  <c r="K221" i="25"/>
  <c r="L221" i="25" s="1"/>
  <c r="K222" i="25"/>
  <c r="L222" i="25" s="1"/>
  <c r="K223" i="25"/>
  <c r="L223" i="25" s="1"/>
  <c r="K224" i="25"/>
  <c r="L224" i="25" s="1"/>
  <c r="K225" i="25"/>
  <c r="L225" i="25" s="1"/>
  <c r="K226" i="25"/>
  <c r="L226" i="25" s="1"/>
  <c r="K227" i="25"/>
  <c r="L227" i="25" s="1"/>
  <c r="K228" i="25"/>
  <c r="L228" i="25" s="1"/>
  <c r="K229" i="25"/>
  <c r="L229" i="25" s="1"/>
  <c r="K230" i="25"/>
  <c r="L230" i="25" s="1"/>
  <c r="K231" i="25"/>
  <c r="K232" i="25"/>
  <c r="L232" i="25" s="1"/>
  <c r="K233" i="25"/>
  <c r="L233" i="25" s="1"/>
  <c r="K234" i="25"/>
  <c r="L234" i="25" s="1"/>
  <c r="K235" i="25"/>
  <c r="L235" i="25" s="1"/>
  <c r="K236" i="25"/>
  <c r="L236" i="25" s="1"/>
  <c r="K237" i="25"/>
  <c r="L237" i="25" s="1"/>
  <c r="K238" i="25"/>
  <c r="L238" i="25" s="1"/>
  <c r="K239" i="25"/>
  <c r="L239" i="25" s="1"/>
  <c r="K240" i="25"/>
  <c r="K241" i="25"/>
  <c r="L241" i="25" s="1"/>
  <c r="K242" i="25"/>
  <c r="L242" i="25" s="1"/>
  <c r="K243" i="25"/>
  <c r="L243" i="25" s="1"/>
  <c r="K244" i="25"/>
  <c r="L244" i="25" s="1"/>
  <c r="K245" i="25"/>
  <c r="L245" i="25" s="1"/>
  <c r="K246" i="25"/>
  <c r="L246" i="25" s="1"/>
  <c r="K247" i="25"/>
  <c r="L247" i="25" s="1"/>
  <c r="K248" i="25"/>
  <c r="L248" i="25" s="1"/>
  <c r="K249" i="25"/>
  <c r="L249" i="25" s="1"/>
  <c r="K250" i="25"/>
  <c r="L250" i="25" s="1"/>
  <c r="K251" i="25"/>
  <c r="L251" i="25" s="1"/>
  <c r="K252" i="25"/>
  <c r="L252" i="25" s="1"/>
  <c r="K253" i="25"/>
  <c r="L253" i="25" s="1"/>
  <c r="K254" i="25"/>
  <c r="L254" i="25" s="1"/>
  <c r="K255" i="25"/>
  <c r="L255" i="25" s="1"/>
  <c r="K256" i="25"/>
  <c r="L256" i="25" s="1"/>
  <c r="K257" i="25"/>
  <c r="L257" i="25" s="1"/>
  <c r="K258" i="25"/>
  <c r="L258" i="25" s="1"/>
  <c r="K259" i="25"/>
  <c r="L259" i="25" s="1"/>
  <c r="K260" i="25"/>
  <c r="L260" i="25" s="1"/>
  <c r="K261" i="25"/>
  <c r="L261" i="25" s="1"/>
  <c r="K262" i="25"/>
  <c r="L262" i="25" s="1"/>
  <c r="K263" i="25"/>
  <c r="L263" i="25" s="1"/>
  <c r="K264" i="25"/>
  <c r="L264" i="25" s="1"/>
  <c r="K265" i="25"/>
  <c r="L265" i="25" s="1"/>
  <c r="K266" i="25"/>
  <c r="L266" i="25" s="1"/>
  <c r="K267" i="25"/>
  <c r="L267" i="25" s="1"/>
  <c r="K268" i="25"/>
  <c r="L268" i="25" s="1"/>
  <c r="K269" i="25"/>
  <c r="L269" i="25" s="1"/>
  <c r="K270" i="25"/>
  <c r="L270" i="25" s="1"/>
  <c r="K271" i="25"/>
  <c r="L271" i="25" s="1"/>
  <c r="K272" i="25"/>
  <c r="L272" i="25" s="1"/>
  <c r="K273" i="25"/>
  <c r="L273" i="25" s="1"/>
  <c r="K274" i="25"/>
  <c r="L274" i="25" s="1"/>
  <c r="K275" i="25"/>
  <c r="L275" i="25" s="1"/>
  <c r="K276" i="25"/>
  <c r="L276" i="25" s="1"/>
  <c r="K277" i="25"/>
  <c r="L277" i="25" s="1"/>
  <c r="K278" i="25"/>
  <c r="L278" i="25" s="1"/>
  <c r="K279" i="25"/>
  <c r="L279" i="25" s="1"/>
  <c r="K280" i="25"/>
  <c r="L280" i="25" s="1"/>
  <c r="K281" i="25"/>
  <c r="L281" i="25" s="1"/>
  <c r="K282" i="25"/>
  <c r="K283" i="25"/>
  <c r="L283" i="25" s="1"/>
  <c r="K284" i="25"/>
  <c r="L284" i="25" s="1"/>
  <c r="K285" i="25"/>
  <c r="L285" i="25" s="1"/>
  <c r="K286" i="25"/>
  <c r="L286" i="25" s="1"/>
  <c r="K287" i="25"/>
  <c r="L287" i="25" s="1"/>
  <c r="K288" i="25"/>
  <c r="L288" i="25" s="1"/>
  <c r="K289" i="25"/>
  <c r="L289" i="25" s="1"/>
  <c r="K290" i="25"/>
  <c r="L290" i="25" s="1"/>
  <c r="K291" i="25"/>
  <c r="L291" i="25" s="1"/>
  <c r="K292" i="25"/>
  <c r="L292" i="25" s="1"/>
  <c r="K293" i="25"/>
  <c r="L293" i="25" s="1"/>
  <c r="K294" i="25"/>
  <c r="L294" i="25" s="1"/>
  <c r="K295" i="25"/>
  <c r="L295" i="25" s="1"/>
  <c r="K296" i="25"/>
  <c r="L296" i="25" s="1"/>
  <c r="K297" i="25"/>
  <c r="L297" i="25" s="1"/>
  <c r="K298" i="25"/>
  <c r="L298" i="25" s="1"/>
  <c r="K299" i="25"/>
  <c r="L299" i="25" s="1"/>
  <c r="K300" i="25"/>
  <c r="L300" i="25" s="1"/>
  <c r="K301" i="25"/>
  <c r="L301" i="25" s="1"/>
  <c r="K302" i="25"/>
  <c r="L302" i="25" s="1"/>
  <c r="K303" i="25"/>
  <c r="L303" i="25" s="1"/>
  <c r="K304" i="25"/>
  <c r="L304" i="25" s="1"/>
  <c r="K305" i="25"/>
  <c r="L305" i="25" s="1"/>
  <c r="K306" i="25"/>
  <c r="L306" i="25" s="1"/>
  <c r="K307" i="25"/>
  <c r="L307" i="25" s="1"/>
  <c r="K308" i="25"/>
  <c r="L308" i="25" s="1"/>
  <c r="K309" i="25"/>
  <c r="L309" i="25" s="1"/>
  <c r="K310" i="25"/>
  <c r="L310" i="25" s="1"/>
  <c r="K311" i="25"/>
  <c r="L311" i="25" s="1"/>
  <c r="K312" i="25"/>
  <c r="L312" i="25" s="1"/>
  <c r="K313" i="25"/>
  <c r="L313" i="25" s="1"/>
  <c r="K314" i="25"/>
  <c r="L314" i="25" s="1"/>
  <c r="K315" i="25"/>
  <c r="L315" i="25" s="1"/>
  <c r="K316" i="25"/>
  <c r="L316" i="25" s="1"/>
  <c r="K317" i="25"/>
  <c r="L317" i="25" s="1"/>
  <c r="K318" i="25"/>
  <c r="L318" i="25" s="1"/>
  <c r="K319" i="25"/>
  <c r="L319" i="25" s="1"/>
  <c r="K320" i="25"/>
  <c r="L320" i="25" s="1"/>
  <c r="K321" i="25"/>
  <c r="L321" i="25" s="1"/>
  <c r="K322" i="25"/>
  <c r="L322" i="25" s="1"/>
  <c r="K323" i="25"/>
  <c r="L323" i="25" s="1"/>
  <c r="K324" i="25"/>
  <c r="L324" i="25" s="1"/>
  <c r="K325" i="25"/>
  <c r="L325" i="25" s="1"/>
  <c r="K326" i="25"/>
  <c r="L326" i="25" s="1"/>
  <c r="K327" i="25"/>
  <c r="L327" i="25" s="1"/>
  <c r="K328" i="25"/>
  <c r="L328" i="25" s="1"/>
  <c r="K329" i="25"/>
  <c r="L329" i="25" s="1"/>
  <c r="K330" i="25"/>
  <c r="L330" i="25" s="1"/>
  <c r="K331" i="25"/>
  <c r="L331" i="25" s="1"/>
  <c r="K332" i="25"/>
  <c r="L332" i="25" s="1"/>
  <c r="K333" i="25"/>
  <c r="L333" i="25" s="1"/>
  <c r="K334" i="25"/>
  <c r="L334" i="25" s="1"/>
  <c r="K335" i="25"/>
  <c r="L335" i="25" s="1"/>
  <c r="K336" i="25"/>
  <c r="L336" i="25" s="1"/>
  <c r="K337" i="25"/>
  <c r="L337" i="25" s="1"/>
  <c r="K338" i="25"/>
  <c r="L338" i="25" s="1"/>
  <c r="K339" i="25"/>
  <c r="L339" i="25" s="1"/>
  <c r="K340" i="25"/>
  <c r="L340" i="25" s="1"/>
  <c r="K341" i="25"/>
  <c r="L341" i="25" s="1"/>
  <c r="K342" i="25"/>
  <c r="K344" i="25"/>
  <c r="L344" i="25" s="1"/>
  <c r="K345" i="25"/>
  <c r="L345" i="25" s="1"/>
  <c r="K346" i="25"/>
  <c r="L346" i="25" s="1"/>
  <c r="K347" i="25"/>
  <c r="L347" i="25" s="1"/>
  <c r="K348" i="25"/>
  <c r="K349" i="25"/>
  <c r="L349" i="25" s="1"/>
  <c r="K350" i="25"/>
  <c r="L350" i="25" s="1"/>
  <c r="K351" i="25"/>
  <c r="L351" i="25" s="1"/>
  <c r="K2" i="25"/>
  <c r="AH332" i="1" l="1"/>
  <c r="K352" i="25"/>
  <c r="L2" i="25"/>
  <c r="L352" i="25" l="1"/>
  <c r="BY148" i="1"/>
  <c r="BY149" i="1"/>
  <c r="BY150" i="1"/>
  <c r="BY151" i="1"/>
  <c r="BY152" i="1"/>
  <c r="BY153" i="1"/>
  <c r="BY154" i="1"/>
  <c r="BY155" i="1"/>
  <c r="BY156" i="1"/>
  <c r="BY157" i="1"/>
  <c r="BY158" i="1"/>
  <c r="BY159" i="1"/>
  <c r="BY160" i="1"/>
  <c r="BY161" i="1"/>
  <c r="BY162" i="1"/>
  <c r="BY163" i="1"/>
  <c r="BY164" i="1"/>
  <c r="BY165" i="1"/>
  <c r="BY166" i="1"/>
  <c r="BY167" i="1"/>
  <c r="BY168" i="1"/>
  <c r="BY169" i="1"/>
  <c r="BY170" i="1"/>
  <c r="BY171" i="1"/>
  <c r="BY172" i="1"/>
  <c r="BY173" i="1"/>
  <c r="BY174" i="1"/>
  <c r="BY175" i="1"/>
  <c r="BY176" i="1"/>
  <c r="BY177" i="1"/>
  <c r="BY178" i="1"/>
  <c r="BY179" i="1"/>
  <c r="BY180" i="1"/>
  <c r="BY181" i="1"/>
  <c r="BY182" i="1"/>
  <c r="BY183" i="1"/>
  <c r="BY184" i="1"/>
  <c r="BY185" i="1"/>
  <c r="BY186" i="1"/>
  <c r="BY187" i="1"/>
  <c r="BY188" i="1"/>
  <c r="BY189" i="1"/>
  <c r="BY190" i="1"/>
  <c r="BY191" i="1"/>
  <c r="BY192" i="1"/>
  <c r="BY193" i="1"/>
  <c r="BY194" i="1"/>
  <c r="BY195" i="1"/>
  <c r="BY196" i="1"/>
  <c r="BY197" i="1"/>
  <c r="BY198" i="1"/>
  <c r="BY199" i="1"/>
  <c r="BY200" i="1"/>
  <c r="BY201" i="1"/>
  <c r="BY202" i="1"/>
  <c r="BY203" i="1"/>
  <c r="BY204" i="1"/>
  <c r="BY205" i="1"/>
  <c r="BY206" i="1"/>
  <c r="BY207" i="1"/>
  <c r="BY208" i="1"/>
  <c r="BY209" i="1"/>
  <c r="BY210" i="1"/>
  <c r="BY211" i="1"/>
  <c r="BY212" i="1"/>
  <c r="BY213" i="1"/>
  <c r="BY214" i="1"/>
  <c r="BY215" i="1"/>
  <c r="BY216" i="1"/>
  <c r="BY217" i="1"/>
  <c r="BY218" i="1"/>
  <c r="BY219" i="1"/>
  <c r="BY220" i="1"/>
  <c r="BY221" i="1"/>
  <c r="BY222" i="1"/>
  <c r="BY223" i="1"/>
  <c r="BY224" i="1"/>
  <c r="BY225" i="1"/>
  <c r="BY226" i="1"/>
  <c r="BY227" i="1"/>
  <c r="BY228" i="1"/>
  <c r="BY229" i="1"/>
  <c r="BY230" i="1"/>
  <c r="BY231" i="1"/>
  <c r="BY232" i="1"/>
  <c r="BY233" i="1"/>
  <c r="BY234" i="1"/>
  <c r="BY235" i="1"/>
  <c r="BY236" i="1"/>
  <c r="BY237" i="1"/>
  <c r="BY238" i="1"/>
  <c r="BY239" i="1"/>
  <c r="BY240" i="1"/>
  <c r="BY241" i="1"/>
  <c r="BY242" i="1"/>
  <c r="BY243" i="1"/>
  <c r="BY244" i="1"/>
  <c r="BY245" i="1"/>
  <c r="BY246" i="1"/>
  <c r="BY247" i="1"/>
  <c r="BY248" i="1"/>
  <c r="BY249" i="1"/>
  <c r="BY250" i="1"/>
  <c r="BY251" i="1"/>
  <c r="BY252" i="1"/>
  <c r="BY253" i="1"/>
  <c r="BY254" i="1"/>
  <c r="BY255" i="1"/>
  <c r="BY256" i="1"/>
  <c r="BY257" i="1"/>
  <c r="BY258" i="1"/>
  <c r="BY259" i="1"/>
  <c r="BY260" i="1"/>
  <c r="BY261" i="1"/>
  <c r="BY262" i="1"/>
  <c r="BY263" i="1"/>
  <c r="BY264" i="1"/>
  <c r="BY265" i="1"/>
  <c r="BY266" i="1"/>
  <c r="BY267" i="1"/>
  <c r="BY268" i="1"/>
  <c r="BY269" i="1"/>
  <c r="BY270" i="1"/>
  <c r="BY271" i="1"/>
  <c r="BY272" i="1"/>
  <c r="BY273" i="1"/>
  <c r="BY274" i="1"/>
  <c r="BY275" i="1"/>
  <c r="BY276" i="1"/>
  <c r="BY277" i="1"/>
  <c r="BY278" i="1"/>
  <c r="BY279" i="1"/>
  <c r="BY280" i="1"/>
  <c r="BY281" i="1"/>
  <c r="BY282" i="1"/>
  <c r="BY283" i="1"/>
  <c r="BY284" i="1"/>
  <c r="BY285" i="1"/>
  <c r="BY286" i="1"/>
  <c r="BY287" i="1"/>
  <c r="BY288" i="1"/>
  <c r="BY289" i="1"/>
  <c r="BY290" i="1"/>
  <c r="BY291" i="1"/>
  <c r="BY292" i="1"/>
  <c r="BY293" i="1"/>
  <c r="BY294" i="1"/>
  <c r="BY295" i="1"/>
  <c r="BY296" i="1"/>
  <c r="BY297" i="1"/>
  <c r="BY298" i="1"/>
  <c r="BY299" i="1"/>
  <c r="BY300" i="1"/>
  <c r="BY301" i="1"/>
  <c r="BY302" i="1"/>
  <c r="BY303" i="1"/>
  <c r="BY304" i="1"/>
  <c r="BY305" i="1"/>
  <c r="BY306" i="1"/>
  <c r="BY307" i="1"/>
  <c r="BY308" i="1"/>
  <c r="BY309" i="1"/>
  <c r="BY310" i="1"/>
  <c r="BY311" i="1"/>
  <c r="BY312" i="1"/>
  <c r="BY313" i="1"/>
  <c r="BY314" i="1"/>
  <c r="BY315" i="1"/>
  <c r="BY316" i="1"/>
  <c r="BY317" i="1"/>
  <c r="BY318" i="1"/>
  <c r="BY319" i="1"/>
  <c r="BY320" i="1"/>
  <c r="BY321" i="1"/>
  <c r="BY4" i="1"/>
  <c r="BY5" i="1"/>
  <c r="BY6" i="1"/>
  <c r="BY7" i="1"/>
  <c r="BY8" i="1"/>
  <c r="BY9" i="1"/>
  <c r="BY10" i="1"/>
  <c r="BY11" i="1"/>
  <c r="BY12" i="1"/>
  <c r="BY14" i="1"/>
  <c r="BY15" i="1"/>
  <c r="BY16" i="1"/>
  <c r="BY17" i="1"/>
  <c r="BY18" i="1"/>
  <c r="BY19" i="1"/>
  <c r="BY20" i="1"/>
  <c r="BY21" i="1"/>
  <c r="BY22" i="1"/>
  <c r="BY23" i="1"/>
  <c r="BY24" i="1"/>
  <c r="BY25" i="1"/>
  <c r="BY26" i="1"/>
  <c r="BY27" i="1"/>
  <c r="BY28" i="1"/>
  <c r="BY29" i="1"/>
  <c r="BY30" i="1"/>
  <c r="BY31" i="1"/>
  <c r="BY32" i="1"/>
  <c r="BY33" i="1"/>
  <c r="BY34" i="1"/>
  <c r="BY35" i="1"/>
  <c r="BY36" i="1"/>
  <c r="BY37" i="1"/>
  <c r="BY38" i="1"/>
  <c r="BY39" i="1"/>
  <c r="BY40" i="1"/>
  <c r="BY41" i="1"/>
  <c r="BY42" i="1"/>
  <c r="BY43" i="1"/>
  <c r="BY44" i="1"/>
  <c r="BY45" i="1"/>
  <c r="BY46" i="1"/>
  <c r="BY47" i="1"/>
  <c r="BY48" i="1"/>
  <c r="BY49" i="1"/>
  <c r="BY50" i="1"/>
  <c r="BY51" i="1"/>
  <c r="BY52" i="1"/>
  <c r="BY53" i="1"/>
  <c r="BY54" i="1"/>
  <c r="BY55" i="1"/>
  <c r="BY56" i="1"/>
  <c r="BY57" i="1"/>
  <c r="BY58" i="1"/>
  <c r="BY59" i="1"/>
  <c r="BY60" i="1"/>
  <c r="BY61" i="1"/>
  <c r="BY62" i="1"/>
  <c r="BY63" i="1"/>
  <c r="BY64" i="1"/>
  <c r="BY65" i="1"/>
  <c r="BY66" i="1"/>
  <c r="BY67" i="1"/>
  <c r="BY68" i="1"/>
  <c r="BY69" i="1"/>
  <c r="BY70" i="1"/>
  <c r="BY71" i="1"/>
  <c r="BY72" i="1"/>
  <c r="BY73" i="1"/>
  <c r="BY74" i="1"/>
  <c r="BY75" i="1"/>
  <c r="BY76" i="1"/>
  <c r="BY77" i="1"/>
  <c r="BY78" i="1"/>
  <c r="BY79" i="1"/>
  <c r="BY80" i="1"/>
  <c r="BY81" i="1"/>
  <c r="BY82" i="1"/>
  <c r="BY83" i="1"/>
  <c r="BY84" i="1"/>
  <c r="BY85" i="1"/>
  <c r="BY86" i="1"/>
  <c r="BY87" i="1"/>
  <c r="BY88" i="1"/>
  <c r="BY89" i="1"/>
  <c r="BY90" i="1"/>
  <c r="BY91" i="1"/>
  <c r="BY92" i="1"/>
  <c r="BY93" i="1"/>
  <c r="BY94" i="1"/>
  <c r="BY95" i="1"/>
  <c r="BY96" i="1"/>
  <c r="BY97" i="1"/>
  <c r="BY98" i="1"/>
  <c r="BY99" i="1"/>
  <c r="BY100" i="1"/>
  <c r="BY101" i="1"/>
  <c r="BY102" i="1"/>
  <c r="BY103" i="1"/>
  <c r="BY104" i="1"/>
  <c r="BY105" i="1"/>
  <c r="BY106" i="1"/>
  <c r="BY107" i="1"/>
  <c r="BY108" i="1"/>
  <c r="BY109" i="1"/>
  <c r="BY110" i="1"/>
  <c r="BY111" i="1"/>
  <c r="BY112" i="1"/>
  <c r="BY113" i="1"/>
  <c r="BY114" i="1"/>
  <c r="BY115" i="1"/>
  <c r="BY116" i="1"/>
  <c r="BY117" i="1"/>
  <c r="BY118" i="1"/>
  <c r="BY119" i="1"/>
  <c r="BY120" i="1"/>
  <c r="BY121" i="1"/>
  <c r="BY122" i="1"/>
  <c r="BY123" i="1"/>
  <c r="BY124" i="1"/>
  <c r="BY125" i="1"/>
  <c r="BY126" i="1"/>
  <c r="BY127" i="1"/>
  <c r="BY128" i="1"/>
  <c r="BY129" i="1"/>
  <c r="BY130" i="1"/>
  <c r="BY131" i="1"/>
  <c r="BY132" i="1"/>
  <c r="BY133" i="1"/>
  <c r="BY134" i="1"/>
  <c r="BY135" i="1"/>
  <c r="BY136" i="1"/>
  <c r="BY137" i="1"/>
  <c r="BY138" i="1"/>
  <c r="BY139" i="1"/>
  <c r="BY140" i="1"/>
  <c r="BY141" i="1"/>
  <c r="BY142" i="1"/>
  <c r="BY143" i="1"/>
  <c r="BY144" i="1"/>
  <c r="BY145" i="1"/>
  <c r="BY146" i="1"/>
  <c r="BY147" i="1"/>
  <c r="BY3" i="1"/>
  <c r="BB269" i="1" l="1"/>
  <c r="BD269" i="1"/>
  <c r="BF269" i="1"/>
  <c r="BI269" i="1"/>
  <c r="BJ269" i="1"/>
  <c r="BK269" i="1"/>
  <c r="BL269" i="1"/>
  <c r="BM269" i="1"/>
  <c r="BN269" i="1"/>
  <c r="BB270" i="1"/>
  <c r="BD270" i="1"/>
  <c r="BF270" i="1"/>
  <c r="BI270" i="1"/>
  <c r="BJ270" i="1"/>
  <c r="BK270" i="1"/>
  <c r="BL270" i="1"/>
  <c r="BM270" i="1"/>
  <c r="BN270" i="1"/>
  <c r="AV269" i="1"/>
  <c r="AV270" i="1"/>
  <c r="AL269" i="1"/>
  <c r="AM269" i="1" s="1"/>
  <c r="AQ269" i="1" s="1"/>
  <c r="AN269" i="1"/>
  <c r="AO269" i="1"/>
  <c r="AL270" i="1"/>
  <c r="AM270" i="1" s="1"/>
  <c r="AQ270" i="1" s="1"/>
  <c r="AN270" i="1"/>
  <c r="AO270" i="1"/>
  <c r="Z269" i="1"/>
  <c r="AE269" i="1"/>
  <c r="AF269" i="1"/>
  <c r="AG269" i="1"/>
  <c r="AH269" i="1"/>
  <c r="AI269" i="1"/>
  <c r="AJ269" i="1"/>
  <c r="S269" i="1"/>
  <c r="T269" i="1"/>
  <c r="S270" i="1"/>
  <c r="T270" i="1"/>
  <c r="S271" i="1"/>
  <c r="M269" i="1"/>
  <c r="M270" i="1"/>
  <c r="M271" i="1"/>
  <c r="BB171" i="1"/>
  <c r="BD171" i="1"/>
  <c r="BF171" i="1"/>
  <c r="BI171" i="1"/>
  <c r="BJ171" i="1"/>
  <c r="BK171" i="1"/>
  <c r="BL171" i="1"/>
  <c r="BM171" i="1"/>
  <c r="BN171" i="1"/>
  <c r="BA172" i="1"/>
  <c r="BB172" i="1"/>
  <c r="BC172" i="1"/>
  <c r="BD172" i="1"/>
  <c r="BE172" i="1"/>
  <c r="BF172" i="1"/>
  <c r="BH172" i="1"/>
  <c r="BJ172" i="1"/>
  <c r="BK172" i="1"/>
  <c r="BL172" i="1"/>
  <c r="BM172" i="1"/>
  <c r="BN172" i="1"/>
  <c r="BB173" i="1"/>
  <c r="BD173" i="1"/>
  <c r="BF173" i="1"/>
  <c r="BI173" i="1"/>
  <c r="BJ173" i="1"/>
  <c r="BK173" i="1"/>
  <c r="BL173" i="1"/>
  <c r="BM173" i="1"/>
  <c r="BN173" i="1"/>
  <c r="AV171" i="1"/>
  <c r="AL171" i="1"/>
  <c r="AM171" i="1" s="1"/>
  <c r="AQ171" i="1" s="1"/>
  <c r="AN171" i="1"/>
  <c r="AO171" i="1"/>
  <c r="AO172" i="1"/>
  <c r="AQ172" i="1"/>
  <c r="AR172" i="1"/>
  <c r="AL173" i="1"/>
  <c r="AM173" i="1" s="1"/>
  <c r="AQ173" i="1" s="1"/>
  <c r="AN173" i="1"/>
  <c r="AO173" i="1"/>
  <c r="Z171" i="1"/>
  <c r="AE171" i="1"/>
  <c r="AF171" i="1"/>
  <c r="AG171" i="1"/>
  <c r="AH171" i="1"/>
  <c r="AI171" i="1"/>
  <c r="AJ171" i="1"/>
  <c r="S171" i="1"/>
  <c r="T171" i="1"/>
  <c r="M171" i="1"/>
  <c r="J148" i="1"/>
  <c r="M148" i="1"/>
  <c r="AO148" i="1" l="1"/>
  <c r="AQ148" i="1"/>
  <c r="AR148" i="1"/>
  <c r="AO149" i="1"/>
  <c r="AQ149" i="1"/>
  <c r="AR149" i="1"/>
  <c r="AN150" i="1"/>
  <c r="AO150" i="1"/>
  <c r="Z148" i="1"/>
  <c r="AB148" i="1" s="1"/>
  <c r="AW148" i="1" s="1"/>
  <c r="AD148" i="1"/>
  <c r="AF148" i="1"/>
  <c r="AG148" i="1"/>
  <c r="AH148" i="1"/>
  <c r="AI148" i="1"/>
  <c r="AJ148" i="1"/>
  <c r="Z149" i="1"/>
  <c r="AB149" i="1" s="1"/>
  <c r="AW149" i="1" s="1"/>
  <c r="AD149" i="1"/>
  <c r="AF149" i="1"/>
  <c r="AG149" i="1"/>
  <c r="AH149" i="1"/>
  <c r="AI149" i="1"/>
  <c r="AJ149" i="1"/>
  <c r="Z150" i="1"/>
  <c r="AB150" i="1" s="1"/>
  <c r="AW150" i="1" s="1"/>
  <c r="AE150" i="1"/>
  <c r="AF150" i="1"/>
  <c r="AG150" i="1"/>
  <c r="AH150" i="1"/>
  <c r="AI150" i="1"/>
  <c r="AJ150" i="1"/>
  <c r="AL150" i="1"/>
  <c r="AM150" i="1" s="1"/>
  <c r="AQ150" i="1" s="1"/>
  <c r="S148" i="1"/>
  <c r="BA148" i="1"/>
  <c r="BB148" i="1"/>
  <c r="BC148" i="1"/>
  <c r="BD148" i="1"/>
  <c r="BE148" i="1"/>
  <c r="BF148" i="1"/>
  <c r="BH148" i="1"/>
  <c r="BJ148" i="1"/>
  <c r="BK148" i="1"/>
  <c r="BL148" i="1"/>
  <c r="BM148" i="1"/>
  <c r="BN148" i="1"/>
  <c r="BA149" i="1"/>
  <c r="BB149" i="1"/>
  <c r="BC149" i="1"/>
  <c r="BD149" i="1"/>
  <c r="BE149" i="1"/>
  <c r="BF149" i="1"/>
  <c r="BH149" i="1"/>
  <c r="BJ149" i="1"/>
  <c r="BK149" i="1"/>
  <c r="BL149" i="1"/>
  <c r="BM149" i="1"/>
  <c r="BN149" i="1"/>
  <c r="BB150" i="1"/>
  <c r="BD150" i="1"/>
  <c r="BF150" i="1"/>
  <c r="BI150" i="1"/>
  <c r="BJ150" i="1"/>
  <c r="BK150" i="1"/>
  <c r="BL150" i="1"/>
  <c r="BM150" i="1"/>
  <c r="BN150" i="1"/>
  <c r="BA151" i="1"/>
  <c r="BB151" i="1"/>
  <c r="BC151" i="1"/>
  <c r="BD151" i="1"/>
  <c r="BE151" i="1"/>
  <c r="BF151" i="1"/>
  <c r="BH151" i="1"/>
  <c r="BJ151" i="1"/>
  <c r="BK151" i="1"/>
  <c r="BL151" i="1"/>
  <c r="BM151" i="1"/>
  <c r="BN151" i="1"/>
  <c r="BB152" i="1"/>
  <c r="BD152" i="1"/>
  <c r="BF152" i="1"/>
  <c r="BI152" i="1"/>
  <c r="BJ152" i="1"/>
  <c r="BK152" i="1"/>
  <c r="BL152" i="1"/>
  <c r="BM152" i="1"/>
  <c r="BN152" i="1"/>
  <c r="AV148" i="1"/>
  <c r="T148" i="1" l="1"/>
  <c r="AE148" i="1" l="1"/>
  <c r="C8" i="20"/>
  <c r="Z14" i="1" l="1"/>
  <c r="AB14" i="1" l="1"/>
  <c r="AW14" i="1" s="1"/>
  <c r="AV4" i="1"/>
  <c r="AV5" i="1"/>
  <c r="AV6" i="1"/>
  <c r="AV7" i="1"/>
  <c r="AV8" i="1"/>
  <c r="AV9" i="1"/>
  <c r="AV10" i="1"/>
  <c r="AV11" i="1"/>
  <c r="AV12"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9" i="1"/>
  <c r="AV150" i="1"/>
  <c r="AV151" i="1"/>
  <c r="AV152" i="1"/>
  <c r="AV153" i="1"/>
  <c r="AV154" i="1"/>
  <c r="AV155" i="1"/>
  <c r="AV156" i="1"/>
  <c r="AV157" i="1"/>
  <c r="AV158" i="1"/>
  <c r="AV159" i="1"/>
  <c r="AV160" i="1"/>
  <c r="AV161" i="1"/>
  <c r="AV162" i="1"/>
  <c r="AV163" i="1"/>
  <c r="AV164" i="1"/>
  <c r="AV165" i="1"/>
  <c r="AV166" i="1"/>
  <c r="AV167" i="1"/>
  <c r="AV168" i="1"/>
  <c r="AV169" i="1"/>
  <c r="AV170"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V238" i="1"/>
  <c r="AV239" i="1"/>
  <c r="AV240" i="1"/>
  <c r="AV241" i="1"/>
  <c r="AV242" i="1"/>
  <c r="AV243" i="1"/>
  <c r="AV244" i="1"/>
  <c r="AV245" i="1"/>
  <c r="AV246" i="1"/>
  <c r="AV247" i="1"/>
  <c r="AV248" i="1"/>
  <c r="AV249" i="1"/>
  <c r="AV250" i="1"/>
  <c r="AV251" i="1"/>
  <c r="AV252" i="1"/>
  <c r="AV253" i="1"/>
  <c r="AV254" i="1"/>
  <c r="AV255" i="1"/>
  <c r="AV256" i="1"/>
  <c r="AV257" i="1"/>
  <c r="AV258" i="1"/>
  <c r="AV259" i="1"/>
  <c r="AV260" i="1"/>
  <c r="AV261" i="1"/>
  <c r="AV262" i="1"/>
  <c r="AV263" i="1"/>
  <c r="AV264" i="1"/>
  <c r="AV265" i="1"/>
  <c r="AV266" i="1"/>
  <c r="AV267" i="1"/>
  <c r="AV268" i="1"/>
  <c r="AV271" i="1"/>
  <c r="AV272" i="1"/>
  <c r="AV273" i="1"/>
  <c r="AV274" i="1"/>
  <c r="AV275" i="1"/>
  <c r="AV276" i="1"/>
  <c r="AV277" i="1"/>
  <c r="AV278" i="1"/>
  <c r="AV279" i="1"/>
  <c r="AV280" i="1"/>
  <c r="AV281" i="1"/>
  <c r="AV282" i="1"/>
  <c r="AV283" i="1"/>
  <c r="AV284" i="1"/>
  <c r="AV285" i="1"/>
  <c r="AV286" i="1"/>
  <c r="AV287" i="1"/>
  <c r="AV288" i="1"/>
  <c r="AV289" i="1"/>
  <c r="AV290" i="1"/>
  <c r="AV291" i="1"/>
  <c r="AV292" i="1"/>
  <c r="AV293" i="1"/>
  <c r="AV294" i="1"/>
  <c r="AV295" i="1"/>
  <c r="AV296" i="1"/>
  <c r="AV297" i="1"/>
  <c r="AV298" i="1"/>
  <c r="AV299" i="1"/>
  <c r="AV300" i="1"/>
  <c r="AV301" i="1"/>
  <c r="AV302" i="1"/>
  <c r="AV303" i="1"/>
  <c r="AV304" i="1"/>
  <c r="AV305" i="1"/>
  <c r="AV306" i="1"/>
  <c r="AV307" i="1"/>
  <c r="AV308" i="1"/>
  <c r="AV309" i="1"/>
  <c r="AV310" i="1"/>
  <c r="AV311" i="1"/>
  <c r="AV312" i="1"/>
  <c r="AV313" i="1"/>
  <c r="AV314" i="1"/>
  <c r="AV315" i="1"/>
  <c r="AV316" i="1"/>
  <c r="AV317" i="1"/>
  <c r="AV318" i="1"/>
  <c r="AV319" i="1"/>
  <c r="AV320" i="1"/>
  <c r="AV321" i="1"/>
  <c r="AV322" i="1"/>
  <c r="AV323" i="1"/>
  <c r="AV324" i="1"/>
  <c r="AV325" i="1"/>
  <c r="AV326" i="1"/>
  <c r="AV327" i="1"/>
  <c r="AV328" i="1"/>
  <c r="AV329" i="1"/>
  <c r="AV330" i="1"/>
  <c r="AV331" i="1"/>
  <c r="AV337" i="1"/>
  <c r="AV338" i="1"/>
  <c r="AV339" i="1"/>
  <c r="AV340" i="1"/>
  <c r="AV3" i="1"/>
  <c r="C18" i="5"/>
  <c r="C20" i="5" s="1"/>
  <c r="AR4" i="1"/>
  <c r="AR14" i="1"/>
  <c r="AR15" i="1"/>
  <c r="AR21" i="1"/>
  <c r="AR26" i="1"/>
  <c r="AR27" i="1"/>
  <c r="AR28" i="1"/>
  <c r="AR29" i="1"/>
  <c r="AR30" i="1"/>
  <c r="AR31" i="1"/>
  <c r="AR33" i="1"/>
  <c r="AR34" i="1"/>
  <c r="AR35" i="1"/>
  <c r="AR37" i="1"/>
  <c r="AR42" i="1"/>
  <c r="AR45" i="1"/>
  <c r="AR46" i="1"/>
  <c r="AR47" i="1"/>
  <c r="AR48" i="1"/>
  <c r="AR49" i="1"/>
  <c r="AR51" i="1"/>
  <c r="AR53" i="1"/>
  <c r="AR54" i="1"/>
  <c r="AR55" i="1"/>
  <c r="AR58" i="1"/>
  <c r="AR59" i="1"/>
  <c r="AR60" i="1"/>
  <c r="AR61" i="1"/>
  <c r="AR64" i="1"/>
  <c r="AR68" i="1"/>
  <c r="AR72" i="1"/>
  <c r="AR73" i="1"/>
  <c r="AR76" i="1"/>
  <c r="AR77" i="1"/>
  <c r="AR79" i="1"/>
  <c r="AR84" i="1"/>
  <c r="AR87" i="1"/>
  <c r="AR88" i="1"/>
  <c r="AR89" i="1"/>
  <c r="AR91" i="1"/>
  <c r="AR93" i="1"/>
  <c r="AR94" i="1"/>
  <c r="AR95" i="1"/>
  <c r="AR97" i="1"/>
  <c r="AR98" i="1"/>
  <c r="AR104" i="1"/>
  <c r="AR106" i="1"/>
  <c r="AR108" i="1"/>
  <c r="AR109" i="1"/>
  <c r="AR111" i="1"/>
  <c r="AR112" i="1"/>
  <c r="AR113" i="1"/>
  <c r="AR116" i="1"/>
  <c r="AR117" i="1"/>
  <c r="AR118" i="1"/>
  <c r="AR119" i="1"/>
  <c r="AR120" i="1"/>
  <c r="AR121" i="1"/>
  <c r="AR124" i="1"/>
  <c r="AR125" i="1"/>
  <c r="AR126" i="1"/>
  <c r="AR128" i="1"/>
  <c r="AR130" i="1"/>
  <c r="AR133" i="1"/>
  <c r="AR134" i="1"/>
  <c r="AR136" i="1"/>
  <c r="AR137" i="1"/>
  <c r="AR139" i="1"/>
  <c r="AR141" i="1"/>
  <c r="AR142" i="1"/>
  <c r="AR143" i="1"/>
  <c r="AR145" i="1"/>
  <c r="AR146" i="1"/>
  <c r="AR151" i="1"/>
  <c r="AR153" i="1"/>
  <c r="AR155" i="1"/>
  <c r="AR156" i="1"/>
  <c r="AR157" i="1"/>
  <c r="AR158" i="1"/>
  <c r="AR160" i="1"/>
  <c r="AR161" i="1"/>
  <c r="AR162" i="1"/>
  <c r="AR163" i="1"/>
  <c r="AR164" i="1"/>
  <c r="AR165" i="1"/>
  <c r="AR166" i="1"/>
  <c r="AR168" i="1"/>
  <c r="AR169" i="1"/>
  <c r="AR170" i="1"/>
  <c r="AR174" i="1"/>
  <c r="AR175" i="1"/>
  <c r="AR176" i="1"/>
  <c r="AR177" i="1"/>
  <c r="AR178" i="1"/>
  <c r="AR179" i="1"/>
  <c r="AR180" i="1"/>
  <c r="AR182" i="1"/>
  <c r="AR183" i="1"/>
  <c r="AR186" i="1"/>
  <c r="AR189" i="1"/>
  <c r="AR190" i="1"/>
  <c r="AR191" i="1"/>
  <c r="AR192" i="1"/>
  <c r="AR193" i="1"/>
  <c r="AR194" i="1"/>
  <c r="AR195" i="1"/>
  <c r="AR196" i="1"/>
  <c r="AR197" i="1"/>
  <c r="AR199" i="1"/>
  <c r="AR200" i="1"/>
  <c r="AR201" i="1"/>
  <c r="AR202" i="1"/>
  <c r="AR203" i="1"/>
  <c r="AR204" i="1"/>
  <c r="AR205" i="1"/>
  <c r="AR209" i="1"/>
  <c r="AR210" i="1"/>
  <c r="AR212" i="1"/>
  <c r="AR215" i="1"/>
  <c r="AR216" i="1"/>
  <c r="AR218" i="1"/>
  <c r="AR219" i="1"/>
  <c r="AR221" i="1"/>
  <c r="AR222" i="1"/>
  <c r="AR224" i="1"/>
  <c r="AR225" i="1"/>
  <c r="AR226" i="1"/>
  <c r="AR229" i="1"/>
  <c r="AR230" i="1"/>
  <c r="AR231" i="1"/>
  <c r="AR232" i="1"/>
  <c r="AR235" i="1"/>
  <c r="AR240" i="1"/>
  <c r="AR241" i="1"/>
  <c r="AR244" i="1"/>
  <c r="AR245" i="1"/>
  <c r="AR246" i="1"/>
  <c r="AR248" i="1"/>
  <c r="AR250" i="1"/>
  <c r="AR257" i="1"/>
  <c r="AR260" i="1"/>
  <c r="AR261" i="1"/>
  <c r="AR262" i="1"/>
  <c r="AR263" i="1"/>
  <c r="AR264" i="1"/>
  <c r="AR266" i="1"/>
  <c r="AR271" i="1"/>
  <c r="AR279" i="1"/>
  <c r="AR280" i="1"/>
  <c r="AR281" i="1"/>
  <c r="AR283" i="1"/>
  <c r="AR286" i="1"/>
  <c r="AR289" i="1"/>
  <c r="AR290" i="1"/>
  <c r="AR291" i="1"/>
  <c r="AR292" i="1"/>
  <c r="AR293" i="1"/>
  <c r="AR296" i="1"/>
  <c r="AR298" i="1"/>
  <c r="AR306" i="1"/>
  <c r="AR307" i="1"/>
  <c r="AR310" i="1"/>
  <c r="AR312" i="1"/>
  <c r="AR314" i="1"/>
  <c r="AR316" i="1"/>
  <c r="AR317" i="1"/>
  <c r="AR319" i="1"/>
  <c r="AR322" i="1"/>
  <c r="AR323" i="1"/>
  <c r="AR324" i="1"/>
  <c r="AR325" i="1"/>
  <c r="AR326" i="1"/>
  <c r="AR327" i="1"/>
  <c r="AR328" i="1"/>
  <c r="AR329" i="1"/>
  <c r="AR330" i="1"/>
  <c r="AR331" i="1"/>
  <c r="AR333" i="1"/>
  <c r="AR334" i="1"/>
  <c r="AR335" i="1"/>
  <c r="AR336" i="1"/>
  <c r="AR337" i="1"/>
  <c r="AR338" i="1"/>
  <c r="AR339" i="1"/>
  <c r="AR340" i="1"/>
  <c r="AR3" i="1"/>
  <c r="AQ14" i="1"/>
  <c r="AQ26" i="1"/>
  <c r="AQ27" i="1"/>
  <c r="AQ29" i="1"/>
  <c r="AQ30" i="1"/>
  <c r="AQ31" i="1"/>
  <c r="AQ34" i="1"/>
  <c r="AQ35" i="1"/>
  <c r="AQ37" i="1"/>
  <c r="AQ42" i="1"/>
  <c r="AQ45" i="1"/>
  <c r="AQ46" i="1"/>
  <c r="AQ47" i="1"/>
  <c r="AQ48" i="1"/>
  <c r="AQ49" i="1"/>
  <c r="AQ54" i="1"/>
  <c r="AQ59" i="1"/>
  <c r="AQ61" i="1"/>
  <c r="AQ68" i="1"/>
  <c r="AQ76" i="1"/>
  <c r="AQ79" i="1"/>
  <c r="AQ84" i="1"/>
  <c r="AQ87" i="1"/>
  <c r="AQ89" i="1"/>
  <c r="AQ94" i="1"/>
  <c r="AQ95" i="1"/>
  <c r="AQ98" i="1"/>
  <c r="AQ104" i="1"/>
  <c r="AQ106" i="1"/>
  <c r="AQ108" i="1"/>
  <c r="AQ109" i="1"/>
  <c r="AQ111" i="1"/>
  <c r="AQ112" i="1"/>
  <c r="AQ113" i="1"/>
  <c r="AQ116" i="1"/>
  <c r="AQ118" i="1"/>
  <c r="AQ119" i="1"/>
  <c r="AQ120" i="1"/>
  <c r="AQ121" i="1"/>
  <c r="AQ124" i="1"/>
  <c r="AQ125" i="1"/>
  <c r="AQ126" i="1"/>
  <c r="AQ128" i="1"/>
  <c r="AQ133" i="1"/>
  <c r="AQ134" i="1"/>
  <c r="AQ142" i="1"/>
  <c r="AQ143" i="1"/>
  <c r="AQ146" i="1"/>
  <c r="AQ151" i="1"/>
  <c r="AQ153" i="1"/>
  <c r="AQ156" i="1"/>
  <c r="AQ158" i="1"/>
  <c r="AQ160" i="1"/>
  <c r="AQ161" i="1"/>
  <c r="AQ163" i="1"/>
  <c r="AQ164" i="1"/>
  <c r="AQ165" i="1"/>
  <c r="AQ166" i="1"/>
  <c r="AQ168" i="1"/>
  <c r="AQ169" i="1"/>
  <c r="AQ174" i="1"/>
  <c r="AQ177" i="1"/>
  <c r="AQ179" i="1"/>
  <c r="AQ180" i="1"/>
  <c r="AQ183" i="1"/>
  <c r="AQ186" i="1"/>
  <c r="AQ190" i="1"/>
  <c r="AQ191" i="1"/>
  <c r="AQ193" i="1"/>
  <c r="AQ194" i="1"/>
  <c r="AQ195" i="1"/>
  <c r="AQ196" i="1"/>
  <c r="AQ197" i="1"/>
  <c r="AQ199" i="1"/>
  <c r="AQ200" i="1"/>
  <c r="AQ201" i="1"/>
  <c r="AQ202" i="1"/>
  <c r="AQ203" i="1"/>
  <c r="AQ209" i="1"/>
  <c r="AQ210" i="1"/>
  <c r="AQ212" i="1"/>
  <c r="AQ215" i="1"/>
  <c r="AQ218" i="1"/>
  <c r="AQ219" i="1"/>
  <c r="AQ222" i="1"/>
  <c r="AQ224" i="1"/>
  <c r="AQ226" i="1"/>
  <c r="AQ229" i="1"/>
  <c r="AQ230" i="1"/>
  <c r="AQ231" i="1"/>
  <c r="AQ232" i="1"/>
  <c r="AQ240" i="1"/>
  <c r="AQ250" i="1"/>
  <c r="AQ260" i="1"/>
  <c r="AQ261" i="1"/>
  <c r="AQ271" i="1"/>
  <c r="AQ280" i="1"/>
  <c r="AQ290" i="1"/>
  <c r="AQ291" i="1"/>
  <c r="AQ292" i="1"/>
  <c r="AQ298" i="1"/>
  <c r="AQ310" i="1"/>
  <c r="AQ312" i="1"/>
  <c r="AQ316" i="1"/>
  <c r="AQ319" i="1"/>
  <c r="AQ322" i="1"/>
  <c r="AQ323" i="1"/>
  <c r="AQ324" i="1"/>
  <c r="AQ325" i="1"/>
  <c r="AQ326" i="1"/>
  <c r="AQ327" i="1"/>
  <c r="AQ328" i="1"/>
  <c r="AQ329" i="1"/>
  <c r="AQ330" i="1"/>
  <c r="AQ331" i="1"/>
  <c r="AQ333" i="1"/>
  <c r="AQ334" i="1"/>
  <c r="AQ335" i="1"/>
  <c r="AQ336" i="1"/>
  <c r="AQ337" i="1"/>
  <c r="AQ338" i="1"/>
  <c r="AQ339" i="1"/>
  <c r="AQ340" i="1"/>
  <c r="AO4" i="1"/>
  <c r="AO5" i="1"/>
  <c r="AO6" i="1"/>
  <c r="AO7" i="1"/>
  <c r="AO8" i="1"/>
  <c r="AO9" i="1"/>
  <c r="AO10" i="1"/>
  <c r="AO11" i="1"/>
  <c r="AO12"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7" i="1"/>
  <c r="AO151" i="1"/>
  <c r="AO152" i="1"/>
  <c r="AO153" i="1"/>
  <c r="AO154" i="1"/>
  <c r="AO155" i="1"/>
  <c r="AO156" i="1"/>
  <c r="AO157" i="1"/>
  <c r="AO158" i="1"/>
  <c r="AO159" i="1"/>
  <c r="AO160" i="1"/>
  <c r="AO161" i="1"/>
  <c r="AO162" i="1"/>
  <c r="AO163" i="1"/>
  <c r="AO164" i="1"/>
  <c r="AO165" i="1"/>
  <c r="AO166" i="1"/>
  <c r="AO167" i="1"/>
  <c r="AO168" i="1"/>
  <c r="AO170" i="1"/>
  <c r="AO174" i="1"/>
  <c r="AO175" i="1"/>
  <c r="AO176" i="1"/>
  <c r="AO177" i="1"/>
  <c r="AO178" i="1"/>
  <c r="AO179" i="1"/>
  <c r="AO180" i="1"/>
  <c r="AO181" i="1"/>
  <c r="AO182" i="1"/>
  <c r="AO183" i="1"/>
  <c r="AO184" i="1"/>
  <c r="AO185" i="1"/>
  <c r="AO186" i="1"/>
  <c r="AO187" i="1"/>
  <c r="AO188" i="1"/>
  <c r="AO189" i="1"/>
  <c r="AO190" i="1"/>
  <c r="AO192" i="1"/>
  <c r="AO193" i="1"/>
  <c r="AO194" i="1"/>
  <c r="AO196" i="1"/>
  <c r="AO197" i="1"/>
  <c r="AO198" i="1"/>
  <c r="AO199" i="1"/>
  <c r="AO200" i="1"/>
  <c r="AO201" i="1"/>
  <c r="AO202" i="1"/>
  <c r="AO203" i="1"/>
  <c r="AO204" i="1"/>
  <c r="AO205" i="1"/>
  <c r="AO206" i="1"/>
  <c r="AO207" i="1"/>
  <c r="AO208" i="1"/>
  <c r="AO209" i="1"/>
  <c r="AO210" i="1"/>
  <c r="AO211" i="1"/>
  <c r="AO212" i="1"/>
  <c r="AO213" i="1"/>
  <c r="AO214" i="1"/>
  <c r="AO215" i="1"/>
  <c r="AO216" i="1"/>
  <c r="AO217" i="1"/>
  <c r="AO219" i="1"/>
  <c r="AO220" i="1"/>
  <c r="AO221" i="1"/>
  <c r="AO223" i="1"/>
  <c r="AO224" i="1"/>
  <c r="AO225"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3" i="1"/>
  <c r="AO334" i="1"/>
  <c r="AO335" i="1"/>
  <c r="AO336" i="1"/>
  <c r="AO337" i="1"/>
  <c r="AO338" i="1"/>
  <c r="AO339" i="1"/>
  <c r="AO340" i="1"/>
  <c r="AO3" i="1"/>
  <c r="AN4" i="1"/>
  <c r="AN5" i="1"/>
  <c r="AN6" i="1"/>
  <c r="AN7" i="1"/>
  <c r="AN8" i="1"/>
  <c r="AN9" i="1"/>
  <c r="AN10" i="1"/>
  <c r="AN11" i="1"/>
  <c r="AN12" i="1"/>
  <c r="AN15" i="1"/>
  <c r="AN16" i="1"/>
  <c r="AN17" i="1"/>
  <c r="AN18" i="1"/>
  <c r="AN19" i="1"/>
  <c r="AN20" i="1"/>
  <c r="AN21" i="1"/>
  <c r="AN22" i="1"/>
  <c r="AN23" i="1"/>
  <c r="AN24" i="1"/>
  <c r="AN25" i="1"/>
  <c r="AN28" i="1"/>
  <c r="AN32" i="1"/>
  <c r="AN33" i="1"/>
  <c r="AN36" i="1"/>
  <c r="AN38" i="1"/>
  <c r="AN39" i="1"/>
  <c r="AN40" i="1"/>
  <c r="AN41" i="1"/>
  <c r="AN43" i="1"/>
  <c r="AN44" i="1"/>
  <c r="AN50" i="1"/>
  <c r="AN51" i="1"/>
  <c r="AN52" i="1"/>
  <c r="AN53" i="1"/>
  <c r="AN55" i="1"/>
  <c r="AN56" i="1"/>
  <c r="AN57" i="1"/>
  <c r="AN58" i="1"/>
  <c r="AN60" i="1"/>
  <c r="AN62" i="1"/>
  <c r="AN63" i="1"/>
  <c r="AN64" i="1"/>
  <c r="AN65" i="1"/>
  <c r="AN66" i="1"/>
  <c r="AN67" i="1"/>
  <c r="AN69" i="1"/>
  <c r="AN70" i="1"/>
  <c r="AN71" i="1"/>
  <c r="AN72" i="1"/>
  <c r="AN73" i="1"/>
  <c r="AN74" i="1"/>
  <c r="AN75" i="1"/>
  <c r="AN77" i="1"/>
  <c r="AN80" i="1"/>
  <c r="AN81" i="1"/>
  <c r="AN82" i="1"/>
  <c r="AN83" i="1"/>
  <c r="AN85" i="1"/>
  <c r="AN86" i="1"/>
  <c r="AN88" i="1"/>
  <c r="AN90" i="1"/>
  <c r="AN91" i="1"/>
  <c r="AN92" i="1"/>
  <c r="AN93" i="1"/>
  <c r="AN96" i="1"/>
  <c r="AN97" i="1"/>
  <c r="AN99" i="1"/>
  <c r="AN100" i="1"/>
  <c r="AN101" i="1"/>
  <c r="AN102" i="1"/>
  <c r="AN103" i="1"/>
  <c r="AN105" i="1"/>
  <c r="AN107" i="1"/>
  <c r="AN110" i="1"/>
  <c r="AN114" i="1"/>
  <c r="AN115" i="1"/>
  <c r="AN117" i="1"/>
  <c r="AN122" i="1"/>
  <c r="AN123" i="1"/>
  <c r="AN127" i="1"/>
  <c r="AN129" i="1"/>
  <c r="AN130" i="1"/>
  <c r="AN131" i="1"/>
  <c r="AN132" i="1"/>
  <c r="AN134" i="1"/>
  <c r="AN135" i="1"/>
  <c r="AN136" i="1"/>
  <c r="AN137" i="1"/>
  <c r="AN138" i="1"/>
  <c r="AN139" i="1"/>
  <c r="AN140" i="1"/>
  <c r="AN141" i="1"/>
  <c r="AN142" i="1"/>
  <c r="AN144" i="1"/>
  <c r="AN145" i="1"/>
  <c r="AN147" i="1"/>
  <c r="AN152" i="1"/>
  <c r="AN154" i="1"/>
  <c r="AN155" i="1"/>
  <c r="AN157" i="1"/>
  <c r="AN159" i="1"/>
  <c r="AN162" i="1"/>
  <c r="AN167" i="1"/>
  <c r="AN170" i="1"/>
  <c r="AN175" i="1"/>
  <c r="AN176" i="1"/>
  <c r="AN177" i="1"/>
  <c r="AN178" i="1"/>
  <c r="AN181" i="1"/>
  <c r="AN182" i="1"/>
  <c r="AN184" i="1"/>
  <c r="AN185" i="1"/>
  <c r="AN187" i="1"/>
  <c r="AN188" i="1"/>
  <c r="AN189" i="1"/>
  <c r="AN192" i="1"/>
  <c r="AN193" i="1"/>
  <c r="AN198" i="1"/>
  <c r="AN204" i="1"/>
  <c r="AN205" i="1"/>
  <c r="AN206" i="1"/>
  <c r="AN207" i="1"/>
  <c r="AN208" i="1"/>
  <c r="AN211" i="1"/>
  <c r="AN213" i="1"/>
  <c r="AN214" i="1"/>
  <c r="AN215" i="1"/>
  <c r="AN216" i="1"/>
  <c r="AN217" i="1"/>
  <c r="AN220" i="1"/>
  <c r="AN221" i="1"/>
  <c r="AN223" i="1"/>
  <c r="AN225" i="1"/>
  <c r="AN227" i="1"/>
  <c r="AN228" i="1"/>
  <c r="AN232" i="1"/>
  <c r="AN233" i="1"/>
  <c r="AN234" i="1"/>
  <c r="AN235" i="1"/>
  <c r="AN236" i="1"/>
  <c r="AN237" i="1"/>
  <c r="AN238" i="1"/>
  <c r="AN239" i="1"/>
  <c r="AN241" i="1"/>
  <c r="AN242" i="1"/>
  <c r="AN243" i="1"/>
  <c r="AN244" i="1"/>
  <c r="AN245" i="1"/>
  <c r="AN246" i="1"/>
  <c r="AN247" i="1"/>
  <c r="AN248" i="1"/>
  <c r="AN249" i="1"/>
  <c r="AN251" i="1"/>
  <c r="AN252" i="1"/>
  <c r="AN253" i="1"/>
  <c r="AN254" i="1"/>
  <c r="AN255" i="1"/>
  <c r="AN256" i="1"/>
  <c r="AN257" i="1"/>
  <c r="AN258" i="1"/>
  <c r="AN259" i="1"/>
  <c r="AN260" i="1"/>
  <c r="AN261" i="1"/>
  <c r="AN262" i="1"/>
  <c r="AN263" i="1"/>
  <c r="AN265" i="1"/>
  <c r="AN266" i="1"/>
  <c r="AN267" i="1"/>
  <c r="AN268" i="1"/>
  <c r="AN272" i="1"/>
  <c r="AN273" i="1"/>
  <c r="AN274" i="1"/>
  <c r="AN275" i="1"/>
  <c r="AN276" i="1"/>
  <c r="AN277" i="1"/>
  <c r="AN278" i="1"/>
  <c r="AN279" i="1"/>
  <c r="AN281" i="1"/>
  <c r="AN282" i="1"/>
  <c r="AN283" i="1"/>
  <c r="AN284" i="1"/>
  <c r="AN285" i="1"/>
  <c r="AN286" i="1"/>
  <c r="AN287" i="1"/>
  <c r="AN288" i="1"/>
  <c r="AN289" i="1"/>
  <c r="AN293" i="1"/>
  <c r="AN294" i="1"/>
  <c r="AN295" i="1"/>
  <c r="AN296" i="1"/>
  <c r="AN297" i="1"/>
  <c r="AN299" i="1"/>
  <c r="AN300" i="1"/>
  <c r="AN301" i="1"/>
  <c r="AN302" i="1"/>
  <c r="AN303" i="1"/>
  <c r="AN304" i="1"/>
  <c r="AN305" i="1"/>
  <c r="AN306" i="1"/>
  <c r="AN307" i="1"/>
  <c r="AN308" i="1"/>
  <c r="AN309" i="1"/>
  <c r="AN311" i="1"/>
  <c r="AN313" i="1"/>
  <c r="AN314" i="1"/>
  <c r="AN315" i="1"/>
  <c r="AN317" i="1"/>
  <c r="AN318" i="1"/>
  <c r="AN320" i="1"/>
  <c r="AN321" i="1"/>
  <c r="AN322" i="1"/>
  <c r="AN323" i="1"/>
  <c r="AN324" i="1"/>
  <c r="AN325" i="1"/>
  <c r="AN326" i="1"/>
  <c r="AN327" i="1"/>
  <c r="AN328" i="1"/>
  <c r="AN329" i="1"/>
  <c r="AN330" i="1"/>
  <c r="AN331" i="1"/>
  <c r="AN333" i="1"/>
  <c r="AN334" i="1"/>
  <c r="AN335" i="1"/>
  <c r="AN336" i="1"/>
  <c r="AN337" i="1"/>
  <c r="AN338" i="1"/>
  <c r="AN339" i="1"/>
  <c r="AN340" i="1"/>
  <c r="AN3" i="1"/>
  <c r="T4" i="1"/>
  <c r="T5" i="1"/>
  <c r="T6" i="1"/>
  <c r="T7" i="1"/>
  <c r="T8" i="1"/>
  <c r="T9" i="1"/>
  <c r="T10" i="1"/>
  <c r="T11" i="1"/>
  <c r="T12" i="1"/>
  <c r="T15" i="1"/>
  <c r="T16" i="1"/>
  <c r="T17" i="1"/>
  <c r="T18" i="1"/>
  <c r="T19" i="1"/>
  <c r="T20" i="1"/>
  <c r="T21" i="1"/>
  <c r="T22" i="1"/>
  <c r="T23" i="1"/>
  <c r="T24" i="1"/>
  <c r="T25" i="1"/>
  <c r="T28" i="1"/>
  <c r="T32" i="1"/>
  <c r="T33" i="1"/>
  <c r="T36" i="1"/>
  <c r="T38" i="1"/>
  <c r="T39" i="1"/>
  <c r="T40" i="1"/>
  <c r="T41" i="1"/>
  <c r="T43" i="1"/>
  <c r="T44" i="1"/>
  <c r="T50" i="1"/>
  <c r="T51" i="1"/>
  <c r="T52" i="1"/>
  <c r="T53" i="1"/>
  <c r="T55" i="1"/>
  <c r="T56" i="1"/>
  <c r="T57" i="1"/>
  <c r="T58" i="1"/>
  <c r="T60" i="1"/>
  <c r="T62" i="1"/>
  <c r="T63" i="1"/>
  <c r="T64" i="1"/>
  <c r="T65" i="1"/>
  <c r="T66" i="1"/>
  <c r="T67" i="1"/>
  <c r="T69" i="1"/>
  <c r="T70" i="1"/>
  <c r="T71" i="1"/>
  <c r="T72" i="1"/>
  <c r="T73" i="1"/>
  <c r="T74" i="1"/>
  <c r="T75" i="1"/>
  <c r="T77" i="1"/>
  <c r="T78" i="1"/>
  <c r="T80" i="1"/>
  <c r="T81" i="1"/>
  <c r="T82" i="1"/>
  <c r="T83" i="1"/>
  <c r="T85" i="1"/>
  <c r="T86" i="1"/>
  <c r="T88" i="1"/>
  <c r="T90" i="1"/>
  <c r="T91" i="1"/>
  <c r="T92" i="1"/>
  <c r="T93" i="1"/>
  <c r="T96" i="1"/>
  <c r="T97" i="1"/>
  <c r="T99" i="1"/>
  <c r="T100" i="1"/>
  <c r="T101" i="1"/>
  <c r="T102" i="1"/>
  <c r="T103" i="1"/>
  <c r="T105" i="1"/>
  <c r="T107" i="1"/>
  <c r="T110" i="1"/>
  <c r="T114" i="1"/>
  <c r="T115" i="1"/>
  <c r="T117" i="1"/>
  <c r="T122" i="1"/>
  <c r="T123" i="1"/>
  <c r="T127" i="1"/>
  <c r="T129" i="1"/>
  <c r="T130" i="1"/>
  <c r="T131" i="1"/>
  <c r="T132" i="1"/>
  <c r="T134" i="1"/>
  <c r="T135" i="1"/>
  <c r="T136" i="1"/>
  <c r="T137" i="1"/>
  <c r="T138" i="1"/>
  <c r="T139" i="1"/>
  <c r="T140" i="1"/>
  <c r="T141" i="1"/>
  <c r="T142" i="1"/>
  <c r="T144" i="1"/>
  <c r="T145" i="1"/>
  <c r="T146" i="1"/>
  <c r="T147" i="1"/>
  <c r="T150" i="1"/>
  <c r="T152" i="1"/>
  <c r="T154" i="1"/>
  <c r="T155" i="1"/>
  <c r="T157" i="1"/>
  <c r="T159" i="1"/>
  <c r="T162" i="1"/>
  <c r="T167" i="1"/>
  <c r="T169" i="1"/>
  <c r="T170" i="1"/>
  <c r="T173" i="1"/>
  <c r="T175" i="1"/>
  <c r="T176" i="1"/>
  <c r="T177" i="1"/>
  <c r="T178" i="1"/>
  <c r="T181" i="1"/>
  <c r="T182" i="1"/>
  <c r="T184" i="1"/>
  <c r="T185" i="1"/>
  <c r="T187" i="1"/>
  <c r="T188" i="1"/>
  <c r="T189" i="1"/>
  <c r="T191" i="1"/>
  <c r="T192" i="1"/>
  <c r="T193" i="1"/>
  <c r="T195" i="1"/>
  <c r="T198" i="1"/>
  <c r="T204" i="1"/>
  <c r="T205" i="1"/>
  <c r="T206" i="1"/>
  <c r="T207" i="1"/>
  <c r="T208" i="1"/>
  <c r="T211" i="1"/>
  <c r="T213" i="1"/>
  <c r="T214" i="1"/>
  <c r="T215" i="1"/>
  <c r="T216" i="1"/>
  <c r="T217" i="1"/>
  <c r="T218" i="1"/>
  <c r="T220" i="1"/>
  <c r="T221" i="1"/>
  <c r="T222" i="1"/>
  <c r="T223" i="1"/>
  <c r="T225" i="1"/>
  <c r="T226" i="1"/>
  <c r="T227" i="1"/>
  <c r="T228" i="1"/>
  <c r="T232" i="1"/>
  <c r="T233" i="1"/>
  <c r="T234" i="1"/>
  <c r="T235" i="1"/>
  <c r="T236" i="1"/>
  <c r="T237" i="1"/>
  <c r="T238" i="1"/>
  <c r="T239" i="1"/>
  <c r="T241" i="1"/>
  <c r="T242" i="1"/>
  <c r="T243" i="1"/>
  <c r="T244" i="1"/>
  <c r="T245" i="1"/>
  <c r="T246" i="1"/>
  <c r="T247" i="1"/>
  <c r="T248" i="1"/>
  <c r="T249" i="1"/>
  <c r="T251" i="1"/>
  <c r="T252" i="1"/>
  <c r="T253" i="1"/>
  <c r="T254" i="1"/>
  <c r="T255" i="1"/>
  <c r="T256" i="1"/>
  <c r="T257" i="1"/>
  <c r="T258" i="1"/>
  <c r="T259" i="1"/>
  <c r="T260" i="1"/>
  <c r="T261" i="1"/>
  <c r="T262" i="1"/>
  <c r="T263" i="1"/>
  <c r="T265" i="1"/>
  <c r="T266" i="1"/>
  <c r="T267" i="1"/>
  <c r="T268" i="1"/>
  <c r="T272" i="1"/>
  <c r="T273" i="1"/>
  <c r="T274" i="1"/>
  <c r="T275" i="1"/>
  <c r="T276" i="1"/>
  <c r="T277" i="1"/>
  <c r="T278" i="1"/>
  <c r="T279" i="1"/>
  <c r="T281" i="1"/>
  <c r="T282" i="1"/>
  <c r="T283" i="1"/>
  <c r="T284" i="1"/>
  <c r="T285" i="1"/>
  <c r="T286" i="1"/>
  <c r="T287" i="1"/>
  <c r="T288" i="1"/>
  <c r="T289" i="1"/>
  <c r="T293" i="1"/>
  <c r="T294" i="1"/>
  <c r="T295" i="1"/>
  <c r="T296" i="1"/>
  <c r="T297" i="1"/>
  <c r="T298" i="1"/>
  <c r="T299" i="1"/>
  <c r="T300" i="1"/>
  <c r="T301" i="1"/>
  <c r="T302" i="1"/>
  <c r="T303" i="1"/>
  <c r="T304" i="1"/>
  <c r="T305" i="1"/>
  <c r="T306" i="1"/>
  <c r="T307" i="1"/>
  <c r="T308" i="1"/>
  <c r="T309" i="1"/>
  <c r="T311" i="1"/>
  <c r="T313" i="1"/>
  <c r="T314" i="1"/>
  <c r="T315" i="1"/>
  <c r="T317" i="1"/>
  <c r="T318" i="1"/>
  <c r="T320" i="1"/>
  <c r="T321" i="1"/>
  <c r="T322" i="1"/>
  <c r="T323" i="1"/>
  <c r="T324" i="1"/>
  <c r="T325" i="1"/>
  <c r="T326" i="1"/>
  <c r="T327" i="1"/>
  <c r="T328" i="1"/>
  <c r="T329" i="1"/>
  <c r="T330" i="1"/>
  <c r="T331" i="1"/>
  <c r="T333" i="1"/>
  <c r="T334" i="1"/>
  <c r="T335" i="1"/>
  <c r="T336" i="1"/>
  <c r="T337" i="1"/>
  <c r="T338" i="1"/>
  <c r="T339" i="1"/>
  <c r="T340" i="1"/>
  <c r="T3" i="1"/>
  <c r="S5" i="1"/>
  <c r="S6" i="1"/>
  <c r="S7" i="1"/>
  <c r="S8" i="1"/>
  <c r="S9" i="1"/>
  <c r="S10" i="1"/>
  <c r="S11" i="1"/>
  <c r="S12" i="1"/>
  <c r="S14" i="1"/>
  <c r="S16" i="1"/>
  <c r="S17" i="1"/>
  <c r="S18" i="1"/>
  <c r="S19" i="1"/>
  <c r="S20" i="1"/>
  <c r="S22" i="1"/>
  <c r="S23" i="1"/>
  <c r="S24" i="1"/>
  <c r="S25" i="1"/>
  <c r="S26" i="1"/>
  <c r="S27" i="1"/>
  <c r="S29" i="1"/>
  <c r="S30" i="1"/>
  <c r="S31" i="1"/>
  <c r="S32" i="1"/>
  <c r="S34" i="1"/>
  <c r="S35" i="1"/>
  <c r="S36" i="1"/>
  <c r="S37" i="1"/>
  <c r="S38" i="1"/>
  <c r="S39" i="1"/>
  <c r="S40" i="1"/>
  <c r="S41" i="1"/>
  <c r="S42" i="1"/>
  <c r="S43" i="1"/>
  <c r="S44" i="1"/>
  <c r="S45" i="1"/>
  <c r="S46" i="1"/>
  <c r="S47" i="1"/>
  <c r="S48" i="1"/>
  <c r="S49" i="1"/>
  <c r="S50" i="1"/>
  <c r="S52" i="1"/>
  <c r="S54" i="1"/>
  <c r="S56" i="1"/>
  <c r="S57" i="1"/>
  <c r="S59" i="1"/>
  <c r="S61" i="1"/>
  <c r="S62" i="1"/>
  <c r="S63" i="1"/>
  <c r="S65" i="1"/>
  <c r="S66" i="1"/>
  <c r="S67" i="1"/>
  <c r="S68" i="1"/>
  <c r="S69" i="1"/>
  <c r="S70" i="1"/>
  <c r="S71" i="1"/>
  <c r="S74" i="1"/>
  <c r="S75" i="1"/>
  <c r="S76" i="1"/>
  <c r="S78" i="1"/>
  <c r="S79" i="1"/>
  <c r="S80" i="1"/>
  <c r="S81" i="1"/>
  <c r="S82" i="1"/>
  <c r="S83" i="1"/>
  <c r="S84" i="1"/>
  <c r="S85" i="1"/>
  <c r="S86" i="1"/>
  <c r="S87" i="1"/>
  <c r="S89" i="1"/>
  <c r="S90" i="1"/>
  <c r="S92" i="1"/>
  <c r="S94" i="1"/>
  <c r="S95" i="1"/>
  <c r="S96" i="1"/>
  <c r="S98" i="1"/>
  <c r="S99" i="1"/>
  <c r="S100" i="1"/>
  <c r="S101" i="1"/>
  <c r="S102" i="1"/>
  <c r="S103" i="1"/>
  <c r="S104" i="1"/>
  <c r="S105" i="1"/>
  <c r="S106" i="1"/>
  <c r="S107" i="1"/>
  <c r="S108" i="1"/>
  <c r="S109" i="1"/>
  <c r="S110" i="1"/>
  <c r="S111" i="1"/>
  <c r="S112" i="1"/>
  <c r="S113" i="1"/>
  <c r="S114" i="1"/>
  <c r="S115" i="1"/>
  <c r="S116" i="1"/>
  <c r="S118" i="1"/>
  <c r="S119" i="1"/>
  <c r="S120" i="1"/>
  <c r="S121" i="1"/>
  <c r="S122" i="1"/>
  <c r="S123" i="1"/>
  <c r="S124" i="1"/>
  <c r="S125" i="1"/>
  <c r="S126" i="1"/>
  <c r="S127" i="1"/>
  <c r="S128" i="1"/>
  <c r="S129" i="1"/>
  <c r="S131" i="1"/>
  <c r="S132" i="1"/>
  <c r="S133" i="1"/>
  <c r="S134" i="1"/>
  <c r="S135" i="1"/>
  <c r="S138" i="1"/>
  <c r="S140" i="1"/>
  <c r="S142" i="1"/>
  <c r="S143" i="1"/>
  <c r="S144" i="1"/>
  <c r="S146" i="1"/>
  <c r="S147" i="1"/>
  <c r="S149" i="1"/>
  <c r="S150" i="1"/>
  <c r="S151" i="1"/>
  <c r="S152" i="1"/>
  <c r="S153" i="1"/>
  <c r="S154" i="1"/>
  <c r="S156" i="1"/>
  <c r="S158" i="1"/>
  <c r="S159" i="1"/>
  <c r="S160" i="1"/>
  <c r="S161" i="1"/>
  <c r="S163" i="1"/>
  <c r="S164" i="1"/>
  <c r="S165" i="1"/>
  <c r="S166" i="1"/>
  <c r="S167" i="1"/>
  <c r="S168" i="1"/>
  <c r="S169" i="1"/>
  <c r="S172" i="1"/>
  <c r="S173" i="1"/>
  <c r="S174" i="1"/>
  <c r="S177" i="1"/>
  <c r="S179" i="1"/>
  <c r="S180" i="1"/>
  <c r="S181" i="1"/>
  <c r="S183" i="1"/>
  <c r="S184" i="1"/>
  <c r="S185" i="1"/>
  <c r="S186" i="1"/>
  <c r="S187" i="1"/>
  <c r="S188" i="1"/>
  <c r="S190" i="1"/>
  <c r="S191" i="1"/>
  <c r="S193" i="1"/>
  <c r="S194" i="1"/>
  <c r="S195" i="1"/>
  <c r="S196" i="1"/>
  <c r="S197" i="1"/>
  <c r="S198" i="1"/>
  <c r="S199" i="1"/>
  <c r="S200" i="1"/>
  <c r="S201" i="1"/>
  <c r="S202" i="1"/>
  <c r="S203" i="1"/>
  <c r="S206" i="1"/>
  <c r="S207" i="1"/>
  <c r="S208" i="1"/>
  <c r="S209" i="1"/>
  <c r="S210" i="1"/>
  <c r="S211" i="1"/>
  <c r="S212" i="1"/>
  <c r="S213" i="1"/>
  <c r="S214" i="1"/>
  <c r="S215" i="1"/>
  <c r="S217" i="1"/>
  <c r="S218" i="1"/>
  <c r="S219" i="1"/>
  <c r="S220" i="1"/>
  <c r="S222" i="1"/>
  <c r="S223" i="1"/>
  <c r="S224" i="1"/>
  <c r="S226" i="1"/>
  <c r="S227" i="1"/>
  <c r="S228" i="1"/>
  <c r="S229" i="1"/>
  <c r="S230" i="1"/>
  <c r="S231" i="1"/>
  <c r="S232" i="1"/>
  <c r="S233" i="1"/>
  <c r="S234" i="1"/>
  <c r="S236" i="1"/>
  <c r="S237" i="1"/>
  <c r="S238" i="1"/>
  <c r="S239" i="1"/>
  <c r="S240" i="1"/>
  <c r="S242" i="1"/>
  <c r="S243" i="1"/>
  <c r="S247" i="1"/>
  <c r="S249" i="1"/>
  <c r="S250" i="1"/>
  <c r="S251" i="1"/>
  <c r="S252" i="1"/>
  <c r="S253" i="1"/>
  <c r="S254" i="1"/>
  <c r="S255" i="1"/>
  <c r="S256" i="1"/>
  <c r="S258" i="1"/>
  <c r="S259" i="1"/>
  <c r="S260" i="1"/>
  <c r="S261" i="1"/>
  <c r="S265" i="1"/>
  <c r="S267" i="1"/>
  <c r="S268" i="1"/>
  <c r="S272" i="1"/>
  <c r="S273" i="1"/>
  <c r="S274" i="1"/>
  <c r="S275" i="1"/>
  <c r="S276" i="1"/>
  <c r="S277" i="1"/>
  <c r="S278" i="1"/>
  <c r="S280" i="1"/>
  <c r="S282" i="1"/>
  <c r="S284" i="1"/>
  <c r="S285" i="1"/>
  <c r="S287" i="1"/>
  <c r="S288" i="1"/>
  <c r="S290" i="1"/>
  <c r="S291" i="1"/>
  <c r="S292" i="1"/>
  <c r="S294" i="1"/>
  <c r="S295" i="1"/>
  <c r="S297" i="1"/>
  <c r="S298" i="1"/>
  <c r="S299" i="1"/>
  <c r="S300" i="1"/>
  <c r="S301" i="1"/>
  <c r="S302" i="1"/>
  <c r="S303" i="1"/>
  <c r="S304" i="1"/>
  <c r="S305" i="1"/>
  <c r="S308" i="1"/>
  <c r="S309" i="1"/>
  <c r="S310" i="1"/>
  <c r="S311" i="1"/>
  <c r="S312" i="1"/>
  <c r="S313" i="1"/>
  <c r="S315" i="1"/>
  <c r="S316" i="1"/>
  <c r="S318" i="1"/>
  <c r="S319" i="1"/>
  <c r="S320" i="1"/>
  <c r="S321" i="1"/>
  <c r="S322" i="1"/>
  <c r="S323" i="1"/>
  <c r="S324" i="1"/>
  <c r="S325" i="1"/>
  <c r="S326" i="1"/>
  <c r="S327" i="1"/>
  <c r="S328" i="1"/>
  <c r="S329" i="1"/>
  <c r="S330" i="1"/>
  <c r="S331" i="1"/>
  <c r="S333" i="1"/>
  <c r="S334" i="1"/>
  <c r="S335" i="1"/>
  <c r="S336" i="1"/>
  <c r="S337" i="1"/>
  <c r="S338" i="1"/>
  <c r="S339" i="1"/>
  <c r="S340" i="1"/>
  <c r="AL5" i="1"/>
  <c r="AL6" i="1"/>
  <c r="AL7" i="1"/>
  <c r="AL8" i="1"/>
  <c r="AL9" i="1"/>
  <c r="AL10" i="1"/>
  <c r="AL11" i="1"/>
  <c r="AL12" i="1"/>
  <c r="AL16" i="1"/>
  <c r="AL17" i="1"/>
  <c r="AL18" i="1"/>
  <c r="AL19" i="1"/>
  <c r="AL20" i="1"/>
  <c r="AL22" i="1"/>
  <c r="AL23" i="1"/>
  <c r="AL24" i="1"/>
  <c r="AL25" i="1"/>
  <c r="AL32" i="1"/>
  <c r="AL36" i="1"/>
  <c r="AL38" i="1"/>
  <c r="AL39" i="1"/>
  <c r="AL40" i="1"/>
  <c r="AL41" i="1"/>
  <c r="AL43" i="1"/>
  <c r="AL44" i="1"/>
  <c r="AL50" i="1"/>
  <c r="AL52" i="1"/>
  <c r="AL56" i="1"/>
  <c r="AL57" i="1"/>
  <c r="AL62" i="1"/>
  <c r="AL63" i="1"/>
  <c r="AL65" i="1"/>
  <c r="AL66" i="1"/>
  <c r="AL67" i="1"/>
  <c r="AL69" i="1"/>
  <c r="AL70" i="1"/>
  <c r="AL71" i="1"/>
  <c r="AL74" i="1"/>
  <c r="AL75" i="1"/>
  <c r="AL78" i="1"/>
  <c r="AL80" i="1"/>
  <c r="AL81" i="1"/>
  <c r="AL82" i="1"/>
  <c r="AL83" i="1"/>
  <c r="AL85" i="1"/>
  <c r="AL86" i="1"/>
  <c r="AL90" i="1"/>
  <c r="AL92" i="1"/>
  <c r="AL96" i="1"/>
  <c r="AL99" i="1"/>
  <c r="AL100" i="1"/>
  <c r="AL101" i="1"/>
  <c r="AL102" i="1"/>
  <c r="AL103" i="1"/>
  <c r="AL105" i="1"/>
  <c r="AL107" i="1"/>
  <c r="AL110" i="1"/>
  <c r="AL114" i="1"/>
  <c r="AL115" i="1"/>
  <c r="AL122" i="1"/>
  <c r="AL123" i="1"/>
  <c r="AL127" i="1"/>
  <c r="AL129" i="1"/>
  <c r="AL131" i="1"/>
  <c r="AL132" i="1"/>
  <c r="AL134" i="1"/>
  <c r="AL135" i="1"/>
  <c r="AL138" i="1"/>
  <c r="AL140" i="1"/>
  <c r="AL142" i="1"/>
  <c r="AL144" i="1"/>
  <c r="AL146" i="1"/>
  <c r="AL147" i="1"/>
  <c r="AL152" i="1"/>
  <c r="AL154" i="1"/>
  <c r="AL159" i="1"/>
  <c r="AL167" i="1"/>
  <c r="AL169" i="1"/>
  <c r="AL177" i="1"/>
  <c r="AL181" i="1"/>
  <c r="AL184" i="1"/>
  <c r="AL185" i="1"/>
  <c r="AL187" i="1"/>
  <c r="AL188" i="1"/>
  <c r="AL191" i="1"/>
  <c r="AL193" i="1"/>
  <c r="AL195" i="1"/>
  <c r="AL198" i="1"/>
  <c r="AL206" i="1"/>
  <c r="AL207" i="1"/>
  <c r="AL208" i="1"/>
  <c r="AL211" i="1"/>
  <c r="AL213" i="1"/>
  <c r="AL214" i="1"/>
  <c r="AL215" i="1"/>
  <c r="AL217" i="1"/>
  <c r="AL218" i="1"/>
  <c r="AL220" i="1"/>
  <c r="AL222" i="1"/>
  <c r="AL223" i="1"/>
  <c r="AL226" i="1"/>
  <c r="AL227" i="1"/>
  <c r="AL228" i="1"/>
  <c r="AL232" i="1"/>
  <c r="AL233" i="1"/>
  <c r="AL234" i="1"/>
  <c r="AL236" i="1"/>
  <c r="AL237" i="1"/>
  <c r="AL238" i="1"/>
  <c r="AL239" i="1"/>
  <c r="AL242" i="1"/>
  <c r="AL243" i="1"/>
  <c r="AL247" i="1"/>
  <c r="AL249" i="1"/>
  <c r="AL251" i="1"/>
  <c r="AL252" i="1"/>
  <c r="AL253" i="1"/>
  <c r="AL254" i="1"/>
  <c r="AL255" i="1"/>
  <c r="AL256" i="1"/>
  <c r="AL258" i="1"/>
  <c r="AL259" i="1"/>
  <c r="AL260" i="1"/>
  <c r="AL261" i="1"/>
  <c r="AL265" i="1"/>
  <c r="AL267" i="1"/>
  <c r="AL268" i="1"/>
  <c r="AL272" i="1"/>
  <c r="AL273" i="1"/>
  <c r="AL274" i="1"/>
  <c r="AL275" i="1"/>
  <c r="AL276" i="1"/>
  <c r="AL277" i="1"/>
  <c r="AL278" i="1"/>
  <c r="AL282" i="1"/>
  <c r="AL284" i="1"/>
  <c r="AL285" i="1"/>
  <c r="AL287" i="1"/>
  <c r="AL288" i="1"/>
  <c r="AL294" i="1"/>
  <c r="AL295" i="1"/>
  <c r="AL297" i="1"/>
  <c r="AL298" i="1"/>
  <c r="AL299" i="1"/>
  <c r="AL300" i="1"/>
  <c r="AL301" i="1"/>
  <c r="AL302" i="1"/>
  <c r="AL303" i="1"/>
  <c r="AL304" i="1"/>
  <c r="AL305" i="1"/>
  <c r="AL308" i="1"/>
  <c r="AL309" i="1"/>
  <c r="AL311" i="1"/>
  <c r="AL313" i="1"/>
  <c r="AL315" i="1"/>
  <c r="AL318" i="1"/>
  <c r="AL320" i="1"/>
  <c r="AL321" i="1"/>
  <c r="AL322" i="1"/>
  <c r="AL323" i="1"/>
  <c r="AL324" i="1"/>
  <c r="AL325" i="1"/>
  <c r="AL326" i="1"/>
  <c r="AL327" i="1"/>
  <c r="AL328" i="1"/>
  <c r="AL329" i="1"/>
  <c r="AL330" i="1"/>
  <c r="AL331" i="1"/>
  <c r="AL333" i="1"/>
  <c r="AL334" i="1"/>
  <c r="AL335" i="1"/>
  <c r="AL336" i="1"/>
  <c r="AL337" i="1"/>
  <c r="AL338" i="1"/>
  <c r="AL339" i="1"/>
  <c r="AL340" i="1"/>
  <c r="AE270" i="1"/>
  <c r="AF270" i="1"/>
  <c r="AG270" i="1"/>
  <c r="AH270" i="1"/>
  <c r="AI270" i="1"/>
  <c r="AJ270" i="1"/>
  <c r="AD271" i="1"/>
  <c r="AF271" i="1"/>
  <c r="AG271" i="1"/>
  <c r="AH271" i="1"/>
  <c r="AI271" i="1"/>
  <c r="AJ271" i="1"/>
  <c r="AE272" i="1"/>
  <c r="AF272" i="1"/>
  <c r="AG272" i="1"/>
  <c r="AH272" i="1"/>
  <c r="AI272" i="1"/>
  <c r="AJ272" i="1"/>
  <c r="AE273" i="1"/>
  <c r="AF273" i="1"/>
  <c r="AG273" i="1"/>
  <c r="AH273" i="1"/>
  <c r="AI273" i="1"/>
  <c r="AJ273" i="1"/>
  <c r="AE274" i="1"/>
  <c r="AF274" i="1"/>
  <c r="AG274" i="1"/>
  <c r="AH274" i="1"/>
  <c r="AI274" i="1"/>
  <c r="AJ274" i="1"/>
  <c r="AE275" i="1"/>
  <c r="AF275" i="1"/>
  <c r="AG275" i="1"/>
  <c r="AH275" i="1"/>
  <c r="AI275" i="1"/>
  <c r="AJ275" i="1"/>
  <c r="AE276" i="1"/>
  <c r="AF276" i="1"/>
  <c r="AG276" i="1"/>
  <c r="AH276" i="1"/>
  <c r="AI276" i="1"/>
  <c r="AJ276" i="1"/>
  <c r="AE277" i="1"/>
  <c r="AF277" i="1"/>
  <c r="AG277" i="1"/>
  <c r="AH277" i="1"/>
  <c r="AI277" i="1"/>
  <c r="AJ277" i="1"/>
  <c r="AE278" i="1"/>
  <c r="AF278" i="1"/>
  <c r="AG278" i="1"/>
  <c r="AH278" i="1"/>
  <c r="AI278" i="1"/>
  <c r="AJ278" i="1"/>
  <c r="AE279" i="1"/>
  <c r="AF279" i="1"/>
  <c r="AG279" i="1"/>
  <c r="AH279" i="1"/>
  <c r="AI279" i="1"/>
  <c r="AJ279" i="1"/>
  <c r="AD280" i="1"/>
  <c r="AF280" i="1"/>
  <c r="AG280" i="1"/>
  <c r="AH280" i="1"/>
  <c r="AI280" i="1"/>
  <c r="AJ280" i="1"/>
  <c r="AE281" i="1"/>
  <c r="AF281" i="1"/>
  <c r="AG281" i="1"/>
  <c r="AH281" i="1"/>
  <c r="AI281" i="1"/>
  <c r="AJ281" i="1"/>
  <c r="AE282" i="1"/>
  <c r="AF282" i="1"/>
  <c r="AG282" i="1"/>
  <c r="AH282" i="1"/>
  <c r="AI282" i="1"/>
  <c r="AJ282" i="1"/>
  <c r="AE283" i="1"/>
  <c r="AF283" i="1"/>
  <c r="AG283" i="1"/>
  <c r="AH283" i="1"/>
  <c r="AI283" i="1"/>
  <c r="AJ283" i="1"/>
  <c r="AE284" i="1"/>
  <c r="AF284" i="1"/>
  <c r="AG284" i="1"/>
  <c r="AH284" i="1"/>
  <c r="AI284" i="1"/>
  <c r="AJ284" i="1"/>
  <c r="AE285" i="1"/>
  <c r="AF285" i="1"/>
  <c r="AG285" i="1"/>
  <c r="AH285" i="1"/>
  <c r="AI285" i="1"/>
  <c r="AJ285" i="1"/>
  <c r="AE286" i="1"/>
  <c r="AF286" i="1"/>
  <c r="AG286" i="1"/>
  <c r="AH286" i="1"/>
  <c r="AI286" i="1"/>
  <c r="AJ286" i="1"/>
  <c r="AE287" i="1"/>
  <c r="AF287" i="1"/>
  <c r="AG287" i="1"/>
  <c r="AH287" i="1"/>
  <c r="AI287" i="1"/>
  <c r="AJ287" i="1"/>
  <c r="AE288" i="1"/>
  <c r="AF288" i="1"/>
  <c r="AG288" i="1"/>
  <c r="AH288" i="1"/>
  <c r="AI288" i="1"/>
  <c r="AJ288" i="1"/>
  <c r="AE289" i="1"/>
  <c r="AF289" i="1"/>
  <c r="AG289" i="1"/>
  <c r="AH289" i="1"/>
  <c r="AI289" i="1"/>
  <c r="AJ289" i="1"/>
  <c r="AD290" i="1"/>
  <c r="AF290" i="1"/>
  <c r="AG290" i="1"/>
  <c r="AH290" i="1"/>
  <c r="AI290" i="1"/>
  <c r="AJ290" i="1"/>
  <c r="AD291" i="1"/>
  <c r="AF291" i="1"/>
  <c r="AG291" i="1"/>
  <c r="AH291" i="1"/>
  <c r="AI291" i="1"/>
  <c r="AJ291" i="1"/>
  <c r="AD292" i="1"/>
  <c r="AF292" i="1"/>
  <c r="AG292" i="1"/>
  <c r="AH292" i="1"/>
  <c r="AI292" i="1"/>
  <c r="AJ292" i="1"/>
  <c r="AE293" i="1"/>
  <c r="AF293" i="1"/>
  <c r="AG293" i="1"/>
  <c r="AH293" i="1"/>
  <c r="AI293" i="1"/>
  <c r="AJ293" i="1"/>
  <c r="AE294" i="1"/>
  <c r="AF294" i="1"/>
  <c r="AG294" i="1"/>
  <c r="AH294" i="1"/>
  <c r="AI294" i="1"/>
  <c r="AJ294" i="1"/>
  <c r="AE295" i="1"/>
  <c r="AF295" i="1"/>
  <c r="AG295" i="1"/>
  <c r="AH295" i="1"/>
  <c r="AI295" i="1"/>
  <c r="AJ295" i="1"/>
  <c r="AE296" i="1"/>
  <c r="AF296" i="1"/>
  <c r="AG296" i="1"/>
  <c r="AH296" i="1"/>
  <c r="AI296" i="1"/>
  <c r="AJ296" i="1"/>
  <c r="AE297" i="1"/>
  <c r="AF297" i="1"/>
  <c r="AG297" i="1"/>
  <c r="AH297" i="1"/>
  <c r="AI297" i="1"/>
  <c r="AJ297" i="1"/>
  <c r="AD298" i="1"/>
  <c r="AF298" i="1"/>
  <c r="AG298" i="1"/>
  <c r="AH298" i="1"/>
  <c r="AI298" i="1"/>
  <c r="AJ298" i="1"/>
  <c r="AE299" i="1"/>
  <c r="AF299" i="1"/>
  <c r="AG299" i="1"/>
  <c r="AH299" i="1"/>
  <c r="AI299" i="1"/>
  <c r="AJ299" i="1"/>
  <c r="AE300" i="1"/>
  <c r="AF300" i="1"/>
  <c r="AG300" i="1"/>
  <c r="AH300" i="1"/>
  <c r="AI300" i="1"/>
  <c r="AJ300" i="1"/>
  <c r="AE301" i="1"/>
  <c r="AF301" i="1"/>
  <c r="AG301" i="1"/>
  <c r="AH301" i="1"/>
  <c r="AI301" i="1"/>
  <c r="AJ301" i="1"/>
  <c r="AE302" i="1"/>
  <c r="AF302" i="1"/>
  <c r="AG302" i="1"/>
  <c r="AH302" i="1"/>
  <c r="AI302" i="1"/>
  <c r="AJ302" i="1"/>
  <c r="AE303" i="1"/>
  <c r="AF303" i="1"/>
  <c r="AG303" i="1"/>
  <c r="AH303" i="1"/>
  <c r="AI303" i="1"/>
  <c r="AJ303" i="1"/>
  <c r="AE304" i="1"/>
  <c r="AF304" i="1"/>
  <c r="AG304" i="1"/>
  <c r="AH304" i="1"/>
  <c r="AI304" i="1"/>
  <c r="AJ304" i="1"/>
  <c r="AE305" i="1"/>
  <c r="AF305" i="1"/>
  <c r="AG305" i="1"/>
  <c r="AH305" i="1"/>
  <c r="AI305" i="1"/>
  <c r="AJ305" i="1"/>
  <c r="AE306" i="1"/>
  <c r="AF306" i="1"/>
  <c r="AG306" i="1"/>
  <c r="AH306" i="1"/>
  <c r="AI306" i="1"/>
  <c r="AJ306" i="1"/>
  <c r="AE307" i="1"/>
  <c r="AF307" i="1"/>
  <c r="AG307" i="1"/>
  <c r="AH307" i="1"/>
  <c r="AI307" i="1"/>
  <c r="AJ307" i="1"/>
  <c r="AE308" i="1"/>
  <c r="AF308" i="1"/>
  <c r="AG308" i="1"/>
  <c r="AH308" i="1"/>
  <c r="AI308" i="1"/>
  <c r="AJ308" i="1"/>
  <c r="AE309" i="1"/>
  <c r="AF309" i="1"/>
  <c r="AG309" i="1"/>
  <c r="AH309" i="1"/>
  <c r="AI309" i="1"/>
  <c r="AJ309" i="1"/>
  <c r="AD310" i="1"/>
  <c r="AF310" i="1"/>
  <c r="AG310" i="1"/>
  <c r="AH310" i="1"/>
  <c r="AI310" i="1"/>
  <c r="AJ310" i="1"/>
  <c r="AE311" i="1"/>
  <c r="AF311" i="1"/>
  <c r="AG311" i="1"/>
  <c r="AH311" i="1"/>
  <c r="AI311" i="1"/>
  <c r="AJ311" i="1"/>
  <c r="AD312" i="1"/>
  <c r="AF312" i="1"/>
  <c r="AG312" i="1"/>
  <c r="AH312" i="1"/>
  <c r="AI312" i="1"/>
  <c r="AJ312" i="1"/>
  <c r="AE313" i="1"/>
  <c r="AF313" i="1"/>
  <c r="AG313" i="1"/>
  <c r="AH313" i="1"/>
  <c r="AI313" i="1"/>
  <c r="AJ313" i="1"/>
  <c r="AE314" i="1"/>
  <c r="AF314" i="1"/>
  <c r="AG314" i="1"/>
  <c r="AH314" i="1"/>
  <c r="AI314" i="1"/>
  <c r="AJ314" i="1"/>
  <c r="AE315" i="1"/>
  <c r="AF315" i="1"/>
  <c r="AG315" i="1"/>
  <c r="AH315" i="1"/>
  <c r="AI315" i="1"/>
  <c r="AJ315" i="1"/>
  <c r="AD316" i="1"/>
  <c r="AF316" i="1"/>
  <c r="AG316" i="1"/>
  <c r="AH316" i="1"/>
  <c r="AI316" i="1"/>
  <c r="AJ316" i="1"/>
  <c r="AE317" i="1"/>
  <c r="AF317" i="1"/>
  <c r="AG317" i="1"/>
  <c r="AH317" i="1"/>
  <c r="AI317" i="1"/>
  <c r="AJ317" i="1"/>
  <c r="AE318" i="1"/>
  <c r="AF318" i="1"/>
  <c r="AG318" i="1"/>
  <c r="AH318" i="1"/>
  <c r="AI318" i="1"/>
  <c r="AJ318" i="1"/>
  <c r="AD319" i="1"/>
  <c r="AF319" i="1"/>
  <c r="AG319" i="1"/>
  <c r="AH319" i="1"/>
  <c r="AI319" i="1"/>
  <c r="AJ319" i="1"/>
  <c r="AE320" i="1"/>
  <c r="AF320" i="1"/>
  <c r="AG320" i="1"/>
  <c r="AH320" i="1"/>
  <c r="AI320" i="1"/>
  <c r="AJ320" i="1"/>
  <c r="AE321" i="1"/>
  <c r="AF321" i="1"/>
  <c r="AG321" i="1"/>
  <c r="AH321" i="1"/>
  <c r="AI321" i="1"/>
  <c r="AJ321" i="1"/>
  <c r="AD322" i="1"/>
  <c r="AE322" i="1"/>
  <c r="AF322" i="1"/>
  <c r="AG322" i="1"/>
  <c r="AI322" i="1"/>
  <c r="AJ322" i="1"/>
  <c r="AD323" i="1"/>
  <c r="AE323" i="1"/>
  <c r="AF323" i="1"/>
  <c r="AG323" i="1"/>
  <c r="AI323" i="1"/>
  <c r="AJ323" i="1"/>
  <c r="AD324" i="1"/>
  <c r="AE324" i="1"/>
  <c r="AF324" i="1"/>
  <c r="AG324" i="1"/>
  <c r="AI324" i="1"/>
  <c r="AJ324" i="1"/>
  <c r="J8" i="1"/>
  <c r="J9" i="1"/>
  <c r="J14" i="1"/>
  <c r="J16" i="1"/>
  <c r="J20" i="1"/>
  <c r="J22" i="1"/>
  <c r="J25" i="1"/>
  <c r="J26" i="1"/>
  <c r="J27" i="1"/>
  <c r="J28" i="1"/>
  <c r="J30" i="1"/>
  <c r="J33" i="1"/>
  <c r="J34" i="1"/>
  <c r="J37" i="1"/>
  <c r="J38" i="1"/>
  <c r="J42" i="1"/>
  <c r="J49" i="1"/>
  <c r="J50" i="1"/>
  <c r="J51" i="1"/>
  <c r="J53" i="1"/>
  <c r="J54" i="1"/>
  <c r="J55" i="1"/>
  <c r="J58" i="1"/>
  <c r="J59" i="1"/>
  <c r="J60" i="1"/>
  <c r="J61" i="1"/>
  <c r="J63" i="1"/>
  <c r="J64" i="1"/>
  <c r="J65" i="1"/>
  <c r="J66" i="1"/>
  <c r="J67" i="1"/>
  <c r="J68" i="1"/>
  <c r="J69" i="1"/>
  <c r="J70" i="1"/>
  <c r="J71" i="1"/>
  <c r="J76" i="1"/>
  <c r="J78" i="1"/>
  <c r="J80" i="1"/>
  <c r="J81" i="1"/>
  <c r="J83" i="1"/>
  <c r="J92" i="1"/>
  <c r="J94" i="1"/>
  <c r="J98" i="1"/>
  <c r="J101" i="1"/>
  <c r="J103" i="1"/>
  <c r="J104" i="1"/>
  <c r="J106" i="1"/>
  <c r="J110" i="1"/>
  <c r="J111" i="1"/>
  <c r="J115" i="1"/>
  <c r="J123" i="1"/>
  <c r="J124" i="1"/>
  <c r="J125" i="1"/>
  <c r="J126" i="1"/>
  <c r="J129" i="1"/>
  <c r="J130" i="1"/>
  <c r="J131" i="1"/>
  <c r="J135" i="1"/>
  <c r="J136" i="1"/>
  <c r="J137" i="1"/>
  <c r="J138" i="1"/>
  <c r="J141" i="1"/>
  <c r="J144" i="1"/>
  <c r="J145" i="1"/>
  <c r="J147" i="1"/>
  <c r="J149" i="1"/>
  <c r="J150" i="1"/>
  <c r="J153" i="1"/>
  <c r="J155" i="1"/>
  <c r="J156" i="1"/>
  <c r="J159" i="1"/>
  <c r="J162" i="1"/>
  <c r="J164" i="1"/>
  <c r="J167" i="1"/>
  <c r="J173" i="1"/>
  <c r="J180" i="1"/>
  <c r="J183" i="1"/>
  <c r="J187" i="1"/>
  <c r="J188" i="1"/>
  <c r="J190" i="1"/>
  <c r="J194" i="1"/>
  <c r="J196" i="1"/>
  <c r="J197" i="1"/>
  <c r="J198" i="1"/>
  <c r="J200" i="1"/>
  <c r="J202" i="1"/>
  <c r="J203" i="1"/>
  <c r="J204" i="1"/>
  <c r="J206" i="1"/>
  <c r="J208" i="1"/>
  <c r="J209" i="1"/>
  <c r="J216" i="1"/>
  <c r="J218" i="1"/>
  <c r="J220" i="1"/>
  <c r="J221" i="1"/>
  <c r="J225" i="1"/>
  <c r="J226" i="1"/>
  <c r="J239" i="1"/>
  <c r="J243" i="1"/>
  <c r="J244" i="1"/>
  <c r="J245" i="1"/>
  <c r="J246" i="1"/>
  <c r="J247" i="1"/>
  <c r="J248" i="1"/>
  <c r="J251" i="1"/>
  <c r="J252" i="1"/>
  <c r="J254" i="1"/>
  <c r="J259" i="1"/>
  <c r="J260" i="1"/>
  <c r="J261" i="1"/>
  <c r="J262" i="1"/>
  <c r="J264" i="1"/>
  <c r="J266" i="1"/>
  <c r="J267" i="1"/>
  <c r="J268" i="1"/>
  <c r="J272" i="1"/>
  <c r="J273" i="1"/>
  <c r="J274" i="1"/>
  <c r="J276" i="1"/>
  <c r="J280" i="1"/>
  <c r="J281" i="1"/>
  <c r="J282" i="1"/>
  <c r="J283" i="1"/>
  <c r="J285" i="1"/>
  <c r="J287" i="1"/>
  <c r="J288" i="1"/>
  <c r="J289" i="1"/>
  <c r="J291" i="1"/>
  <c r="J294" i="1"/>
  <c r="J295" i="1"/>
  <c r="J296" i="1"/>
  <c r="J297" i="1"/>
  <c r="J298" i="1"/>
  <c r="J299" i="1"/>
  <c r="J300" i="1"/>
  <c r="J304" i="1"/>
  <c r="J305" i="1"/>
  <c r="J307" i="1"/>
  <c r="J308" i="1"/>
  <c r="J309" i="1"/>
  <c r="J310" i="1"/>
  <c r="J311" i="1"/>
  <c r="J3" i="1"/>
  <c r="J13" i="4" l="1"/>
  <c r="H5" i="15" l="1"/>
  <c r="F4" i="8" l="1"/>
  <c r="F5" i="8"/>
  <c r="F6" i="8"/>
  <c r="F7" i="8"/>
  <c r="F8" i="8"/>
  <c r="F3" i="8"/>
  <c r="BA327" i="1" l="1"/>
  <c r="BC327" i="1"/>
  <c r="BE327" i="1"/>
  <c r="BH327" i="1"/>
  <c r="BI327" i="1"/>
  <c r="BJ327" i="1"/>
  <c r="BK327" i="1"/>
  <c r="BM327" i="1"/>
  <c r="BN327" i="1"/>
  <c r="BA328" i="1"/>
  <c r="BC328" i="1"/>
  <c r="BE328" i="1"/>
  <c r="BH328" i="1"/>
  <c r="BI328" i="1"/>
  <c r="BJ328" i="1"/>
  <c r="BK328" i="1"/>
  <c r="BM328" i="1"/>
  <c r="BN328" i="1"/>
  <c r="BA329" i="1"/>
  <c r="BC329" i="1"/>
  <c r="BE329" i="1"/>
  <c r="BH329" i="1"/>
  <c r="BI329" i="1"/>
  <c r="BJ329" i="1"/>
  <c r="BK329" i="1"/>
  <c r="BM329" i="1"/>
  <c r="BN329" i="1"/>
  <c r="BA330" i="1"/>
  <c r="BC330" i="1"/>
  <c r="BE330" i="1"/>
  <c r="BH330" i="1"/>
  <c r="BI330" i="1"/>
  <c r="BJ330" i="1"/>
  <c r="BK330" i="1"/>
  <c r="BM330" i="1"/>
  <c r="BN330" i="1"/>
  <c r="BA331" i="1"/>
  <c r="BC331" i="1"/>
  <c r="BE331" i="1"/>
  <c r="BH331" i="1"/>
  <c r="BI331" i="1"/>
  <c r="BJ331" i="1"/>
  <c r="BK331" i="1"/>
  <c r="BM331" i="1"/>
  <c r="BN331" i="1"/>
  <c r="BA271" i="1"/>
  <c r="BB271" i="1"/>
  <c r="BC271" i="1"/>
  <c r="BD271" i="1"/>
  <c r="BE271" i="1"/>
  <c r="BF271" i="1"/>
  <c r="BH271" i="1"/>
  <c r="BJ271" i="1"/>
  <c r="BK271" i="1"/>
  <c r="BL271" i="1"/>
  <c r="BM271" i="1"/>
  <c r="BN271" i="1"/>
  <c r="BB272" i="1"/>
  <c r="BD272" i="1"/>
  <c r="BF272" i="1"/>
  <c r="BI272" i="1"/>
  <c r="BJ272" i="1"/>
  <c r="BK272" i="1"/>
  <c r="BL272" i="1"/>
  <c r="BM272" i="1"/>
  <c r="BN272" i="1"/>
  <c r="BB273" i="1"/>
  <c r="BD273" i="1"/>
  <c r="BF273" i="1"/>
  <c r="BI273" i="1"/>
  <c r="BJ273" i="1"/>
  <c r="BK273" i="1"/>
  <c r="BL273" i="1"/>
  <c r="BM273" i="1"/>
  <c r="BN273" i="1"/>
  <c r="BB274" i="1"/>
  <c r="BD274" i="1"/>
  <c r="BF274" i="1"/>
  <c r="BI274" i="1"/>
  <c r="BJ274" i="1"/>
  <c r="BK274" i="1"/>
  <c r="BL274" i="1"/>
  <c r="BM274" i="1"/>
  <c r="BN274" i="1"/>
  <c r="BB275" i="1"/>
  <c r="BD275" i="1"/>
  <c r="BF275" i="1"/>
  <c r="BI275" i="1"/>
  <c r="BJ275" i="1"/>
  <c r="BK275" i="1"/>
  <c r="BL275" i="1"/>
  <c r="BM275" i="1"/>
  <c r="BN275" i="1"/>
  <c r="BB276" i="1"/>
  <c r="BD276" i="1"/>
  <c r="BF276" i="1"/>
  <c r="BI276" i="1"/>
  <c r="BJ276" i="1"/>
  <c r="BK276" i="1"/>
  <c r="BL276" i="1"/>
  <c r="BM276" i="1"/>
  <c r="BN276" i="1"/>
  <c r="BB277" i="1"/>
  <c r="BD277" i="1"/>
  <c r="BF277" i="1"/>
  <c r="BI277" i="1"/>
  <c r="BJ277" i="1"/>
  <c r="BK277" i="1"/>
  <c r="BL277" i="1"/>
  <c r="BM277" i="1"/>
  <c r="BN277" i="1"/>
  <c r="BB278" i="1"/>
  <c r="BD278" i="1"/>
  <c r="BF278" i="1"/>
  <c r="BI278" i="1"/>
  <c r="BJ278" i="1"/>
  <c r="BK278" i="1"/>
  <c r="BL278" i="1"/>
  <c r="BM278" i="1"/>
  <c r="BN278" i="1"/>
  <c r="BB279" i="1"/>
  <c r="BD279" i="1"/>
  <c r="BF279" i="1"/>
  <c r="BI279" i="1"/>
  <c r="BJ279" i="1"/>
  <c r="BK279" i="1"/>
  <c r="BL279" i="1"/>
  <c r="BM279" i="1"/>
  <c r="BN279" i="1"/>
  <c r="BA280" i="1"/>
  <c r="BB280" i="1"/>
  <c r="BC280" i="1"/>
  <c r="BD280" i="1"/>
  <c r="BE280" i="1"/>
  <c r="BF280" i="1"/>
  <c r="BH280" i="1"/>
  <c r="BJ280" i="1"/>
  <c r="BK280" i="1"/>
  <c r="BL280" i="1"/>
  <c r="BM280" i="1"/>
  <c r="BN280" i="1"/>
  <c r="BB281" i="1"/>
  <c r="BD281" i="1"/>
  <c r="BF281" i="1"/>
  <c r="BI281" i="1"/>
  <c r="BJ281" i="1"/>
  <c r="BK281" i="1"/>
  <c r="BL281" i="1"/>
  <c r="BM281" i="1"/>
  <c r="BN281" i="1"/>
  <c r="BB282" i="1"/>
  <c r="BD282" i="1"/>
  <c r="BF282" i="1"/>
  <c r="BI282" i="1"/>
  <c r="BJ282" i="1"/>
  <c r="BK282" i="1"/>
  <c r="BL282" i="1"/>
  <c r="BM282" i="1"/>
  <c r="BN282" i="1"/>
  <c r="BB283" i="1"/>
  <c r="BD283" i="1"/>
  <c r="BF283" i="1"/>
  <c r="BI283" i="1"/>
  <c r="BJ283" i="1"/>
  <c r="BK283" i="1"/>
  <c r="BL283" i="1"/>
  <c r="BM283" i="1"/>
  <c r="BN283" i="1"/>
  <c r="BB284" i="1"/>
  <c r="BD284" i="1"/>
  <c r="BF284" i="1"/>
  <c r="BI284" i="1"/>
  <c r="BJ284" i="1"/>
  <c r="BK284" i="1"/>
  <c r="BL284" i="1"/>
  <c r="BM284" i="1"/>
  <c r="BN284" i="1"/>
  <c r="BB285" i="1"/>
  <c r="BD285" i="1"/>
  <c r="BF285" i="1"/>
  <c r="BI285" i="1"/>
  <c r="BJ285" i="1"/>
  <c r="BK285" i="1"/>
  <c r="BL285" i="1"/>
  <c r="BM285" i="1"/>
  <c r="BN285" i="1"/>
  <c r="BB286" i="1"/>
  <c r="BD286" i="1"/>
  <c r="BF286" i="1"/>
  <c r="BI286" i="1"/>
  <c r="BJ286" i="1"/>
  <c r="BK286" i="1"/>
  <c r="BL286" i="1"/>
  <c r="BM286" i="1"/>
  <c r="BN286" i="1"/>
  <c r="BB287" i="1"/>
  <c r="BD287" i="1"/>
  <c r="BF287" i="1"/>
  <c r="BI287" i="1"/>
  <c r="BJ287" i="1"/>
  <c r="BK287" i="1"/>
  <c r="BL287" i="1"/>
  <c r="BM287" i="1"/>
  <c r="BN287" i="1"/>
  <c r="BB288" i="1"/>
  <c r="BD288" i="1"/>
  <c r="BF288" i="1"/>
  <c r="BI288" i="1"/>
  <c r="BJ288" i="1"/>
  <c r="BK288" i="1"/>
  <c r="BL288" i="1"/>
  <c r="BM288" i="1"/>
  <c r="BN288" i="1"/>
  <c r="BB289" i="1"/>
  <c r="BD289" i="1"/>
  <c r="BF289" i="1"/>
  <c r="BI289" i="1"/>
  <c r="BJ289" i="1"/>
  <c r="BK289" i="1"/>
  <c r="BL289" i="1"/>
  <c r="BM289" i="1"/>
  <c r="BN289" i="1"/>
  <c r="BA290" i="1"/>
  <c r="BB290" i="1"/>
  <c r="BC290" i="1"/>
  <c r="BD290" i="1"/>
  <c r="BE290" i="1"/>
  <c r="BF290" i="1"/>
  <c r="BH290" i="1"/>
  <c r="BJ290" i="1"/>
  <c r="BK290" i="1"/>
  <c r="BL290" i="1"/>
  <c r="BM290" i="1"/>
  <c r="BN290" i="1"/>
  <c r="BA291" i="1"/>
  <c r="BB291" i="1"/>
  <c r="BC291" i="1"/>
  <c r="BD291" i="1"/>
  <c r="BE291" i="1"/>
  <c r="BF291" i="1"/>
  <c r="BH291" i="1"/>
  <c r="BJ291" i="1"/>
  <c r="BK291" i="1"/>
  <c r="BL291" i="1"/>
  <c r="BM291" i="1"/>
  <c r="BN291" i="1"/>
  <c r="BA292" i="1"/>
  <c r="BB292" i="1"/>
  <c r="BC292" i="1"/>
  <c r="BD292" i="1"/>
  <c r="BE292" i="1"/>
  <c r="BF292" i="1"/>
  <c r="BH292" i="1"/>
  <c r="BJ292" i="1"/>
  <c r="BK292" i="1"/>
  <c r="BL292" i="1"/>
  <c r="BM292" i="1"/>
  <c r="BN292" i="1"/>
  <c r="BB293" i="1"/>
  <c r="BD293" i="1"/>
  <c r="BF293" i="1"/>
  <c r="BI293" i="1"/>
  <c r="BJ293" i="1"/>
  <c r="BK293" i="1"/>
  <c r="BL293" i="1"/>
  <c r="BM293" i="1"/>
  <c r="BN293" i="1"/>
  <c r="BB294" i="1"/>
  <c r="BD294" i="1"/>
  <c r="BF294" i="1"/>
  <c r="BI294" i="1"/>
  <c r="BJ294" i="1"/>
  <c r="BK294" i="1"/>
  <c r="BL294" i="1"/>
  <c r="BM294" i="1"/>
  <c r="BN294" i="1"/>
  <c r="BB295" i="1"/>
  <c r="BD295" i="1"/>
  <c r="BF295" i="1"/>
  <c r="BI295" i="1"/>
  <c r="BJ295" i="1"/>
  <c r="BK295" i="1"/>
  <c r="BL295" i="1"/>
  <c r="BM295" i="1"/>
  <c r="BN295" i="1"/>
  <c r="BB296" i="1"/>
  <c r="BD296" i="1"/>
  <c r="BF296" i="1"/>
  <c r="BI296" i="1"/>
  <c r="BJ296" i="1"/>
  <c r="BK296" i="1"/>
  <c r="BL296" i="1"/>
  <c r="BM296" i="1"/>
  <c r="BN296" i="1"/>
  <c r="BB297" i="1"/>
  <c r="BD297" i="1"/>
  <c r="BF297" i="1"/>
  <c r="BI297" i="1"/>
  <c r="BJ297" i="1"/>
  <c r="BK297" i="1"/>
  <c r="BL297" i="1"/>
  <c r="BM297" i="1"/>
  <c r="BN297" i="1"/>
  <c r="BA298" i="1"/>
  <c r="BB298" i="1"/>
  <c r="BC298" i="1"/>
  <c r="BD298" i="1"/>
  <c r="BE298" i="1"/>
  <c r="BF298" i="1"/>
  <c r="BH298" i="1"/>
  <c r="BJ298" i="1"/>
  <c r="BK298" i="1"/>
  <c r="BL298" i="1"/>
  <c r="BM298" i="1"/>
  <c r="BN298" i="1"/>
  <c r="BB299" i="1"/>
  <c r="BD299" i="1"/>
  <c r="BF299" i="1"/>
  <c r="BI299" i="1"/>
  <c r="BJ299" i="1"/>
  <c r="BK299" i="1"/>
  <c r="BL299" i="1"/>
  <c r="BM299" i="1"/>
  <c r="BN299" i="1"/>
  <c r="BB300" i="1"/>
  <c r="BD300" i="1"/>
  <c r="BF300" i="1"/>
  <c r="BI300" i="1"/>
  <c r="BJ300" i="1"/>
  <c r="BK300" i="1"/>
  <c r="BL300" i="1"/>
  <c r="BM300" i="1"/>
  <c r="BN300" i="1"/>
  <c r="BB301" i="1"/>
  <c r="BD301" i="1"/>
  <c r="BF301" i="1"/>
  <c r="BI301" i="1"/>
  <c r="BJ301" i="1"/>
  <c r="BK301" i="1"/>
  <c r="BL301" i="1"/>
  <c r="BM301" i="1"/>
  <c r="BN301" i="1"/>
  <c r="BB302" i="1"/>
  <c r="BD302" i="1"/>
  <c r="BF302" i="1"/>
  <c r="BI302" i="1"/>
  <c r="BJ302" i="1"/>
  <c r="BK302" i="1"/>
  <c r="BL302" i="1"/>
  <c r="BM302" i="1"/>
  <c r="BN302" i="1"/>
  <c r="BB303" i="1"/>
  <c r="BD303" i="1"/>
  <c r="BF303" i="1"/>
  <c r="BI303" i="1"/>
  <c r="BJ303" i="1"/>
  <c r="BK303" i="1"/>
  <c r="BL303" i="1"/>
  <c r="BM303" i="1"/>
  <c r="BN303" i="1"/>
  <c r="BB304" i="1"/>
  <c r="BD304" i="1"/>
  <c r="BF304" i="1"/>
  <c r="BI304" i="1"/>
  <c r="BJ304" i="1"/>
  <c r="BK304" i="1"/>
  <c r="BL304" i="1"/>
  <c r="BM304" i="1"/>
  <c r="BN304" i="1"/>
  <c r="BB305" i="1"/>
  <c r="BD305" i="1"/>
  <c r="BF305" i="1"/>
  <c r="BI305" i="1"/>
  <c r="BJ305" i="1"/>
  <c r="BK305" i="1"/>
  <c r="BL305" i="1"/>
  <c r="BM305" i="1"/>
  <c r="BN305" i="1"/>
  <c r="BB306" i="1"/>
  <c r="BD306" i="1"/>
  <c r="BF306" i="1"/>
  <c r="BI306" i="1"/>
  <c r="BJ306" i="1"/>
  <c r="BK306" i="1"/>
  <c r="BL306" i="1"/>
  <c r="BM306" i="1"/>
  <c r="BN306" i="1"/>
  <c r="BB307" i="1"/>
  <c r="BD307" i="1"/>
  <c r="BF307" i="1"/>
  <c r="BI307" i="1"/>
  <c r="BJ307" i="1"/>
  <c r="BK307" i="1"/>
  <c r="BL307" i="1"/>
  <c r="BM307" i="1"/>
  <c r="BN307" i="1"/>
  <c r="BB308" i="1"/>
  <c r="BD308" i="1"/>
  <c r="BF308" i="1"/>
  <c r="BI308" i="1"/>
  <c r="BJ308" i="1"/>
  <c r="BK308" i="1"/>
  <c r="BL308" i="1"/>
  <c r="BM308" i="1"/>
  <c r="BN308" i="1"/>
  <c r="BB309" i="1"/>
  <c r="BD309" i="1"/>
  <c r="BF309" i="1"/>
  <c r="BI309" i="1"/>
  <c r="BJ309" i="1"/>
  <c r="BK309" i="1"/>
  <c r="BL309" i="1"/>
  <c r="BM309" i="1"/>
  <c r="BN309" i="1"/>
  <c r="BA310" i="1"/>
  <c r="BB310" i="1"/>
  <c r="BC310" i="1"/>
  <c r="BD310" i="1"/>
  <c r="BE310" i="1"/>
  <c r="BF310" i="1"/>
  <c r="BH310" i="1"/>
  <c r="BJ310" i="1"/>
  <c r="BK310" i="1"/>
  <c r="BL310" i="1"/>
  <c r="BM310" i="1"/>
  <c r="BN310" i="1"/>
  <c r="BB311" i="1"/>
  <c r="BD311" i="1"/>
  <c r="BF311" i="1"/>
  <c r="BI311" i="1"/>
  <c r="BJ311" i="1"/>
  <c r="BK311" i="1"/>
  <c r="BL311" i="1"/>
  <c r="BM311" i="1"/>
  <c r="BN311" i="1"/>
  <c r="BA312" i="1"/>
  <c r="BB312" i="1"/>
  <c r="BC312" i="1"/>
  <c r="BD312" i="1"/>
  <c r="BE312" i="1"/>
  <c r="BF312" i="1"/>
  <c r="BH312" i="1"/>
  <c r="BJ312" i="1"/>
  <c r="BK312" i="1"/>
  <c r="BL312" i="1"/>
  <c r="BM312" i="1"/>
  <c r="BN312" i="1"/>
  <c r="BB313" i="1"/>
  <c r="BD313" i="1"/>
  <c r="BF313" i="1"/>
  <c r="BI313" i="1"/>
  <c r="BJ313" i="1"/>
  <c r="BK313" i="1"/>
  <c r="BL313" i="1"/>
  <c r="BM313" i="1"/>
  <c r="BN313" i="1"/>
  <c r="BB314" i="1"/>
  <c r="BD314" i="1"/>
  <c r="BF314" i="1"/>
  <c r="BI314" i="1"/>
  <c r="BJ314" i="1"/>
  <c r="BK314" i="1"/>
  <c r="BL314" i="1"/>
  <c r="BM314" i="1"/>
  <c r="BN314" i="1"/>
  <c r="BB315" i="1"/>
  <c r="BD315" i="1"/>
  <c r="BF315" i="1"/>
  <c r="BI315" i="1"/>
  <c r="BJ315" i="1"/>
  <c r="BK315" i="1"/>
  <c r="BL315" i="1"/>
  <c r="BM315" i="1"/>
  <c r="BN315" i="1"/>
  <c r="BA316" i="1"/>
  <c r="BB316" i="1"/>
  <c r="BC316" i="1"/>
  <c r="BD316" i="1"/>
  <c r="BE316" i="1"/>
  <c r="BF316" i="1"/>
  <c r="BH316" i="1"/>
  <c r="BJ316" i="1"/>
  <c r="BK316" i="1"/>
  <c r="BL316" i="1"/>
  <c r="BM316" i="1"/>
  <c r="BN316" i="1"/>
  <c r="BB317" i="1"/>
  <c r="BD317" i="1"/>
  <c r="BF317" i="1"/>
  <c r="BI317" i="1"/>
  <c r="BJ317" i="1"/>
  <c r="BK317" i="1"/>
  <c r="BL317" i="1"/>
  <c r="BM317" i="1"/>
  <c r="BN317" i="1"/>
  <c r="BB318" i="1"/>
  <c r="BD318" i="1"/>
  <c r="BF318" i="1"/>
  <c r="BI318" i="1"/>
  <c r="BJ318" i="1"/>
  <c r="BK318" i="1"/>
  <c r="BL318" i="1"/>
  <c r="BM318" i="1"/>
  <c r="BN318" i="1"/>
  <c r="BA319" i="1"/>
  <c r="BB319" i="1"/>
  <c r="BC319" i="1"/>
  <c r="BD319" i="1"/>
  <c r="BE319" i="1"/>
  <c r="BF319" i="1"/>
  <c r="BH319" i="1"/>
  <c r="BJ319" i="1"/>
  <c r="BK319" i="1"/>
  <c r="BL319" i="1"/>
  <c r="BM319" i="1"/>
  <c r="BN319" i="1"/>
  <c r="BB320" i="1"/>
  <c r="BD320" i="1"/>
  <c r="BF320" i="1"/>
  <c r="BI320" i="1"/>
  <c r="BJ320" i="1"/>
  <c r="BK320" i="1"/>
  <c r="BL320" i="1"/>
  <c r="BM320" i="1"/>
  <c r="BN320" i="1"/>
  <c r="BB321" i="1"/>
  <c r="BD321" i="1"/>
  <c r="BF321" i="1"/>
  <c r="BI321" i="1"/>
  <c r="BJ321" i="1"/>
  <c r="BK321" i="1"/>
  <c r="BL321" i="1"/>
  <c r="BM321" i="1"/>
  <c r="BN321" i="1"/>
  <c r="BA322" i="1"/>
  <c r="BC322" i="1"/>
  <c r="BE322" i="1"/>
  <c r="BH322" i="1"/>
  <c r="BI322" i="1"/>
  <c r="BJ322" i="1"/>
  <c r="BK322" i="1"/>
  <c r="BM322" i="1"/>
  <c r="BN322" i="1"/>
  <c r="BA323" i="1"/>
  <c r="BC323" i="1"/>
  <c r="BE323" i="1"/>
  <c r="BH323" i="1"/>
  <c r="BI323" i="1"/>
  <c r="BJ323" i="1"/>
  <c r="BK323" i="1"/>
  <c r="BM323" i="1"/>
  <c r="BN323" i="1"/>
  <c r="BA324" i="1"/>
  <c r="BC324" i="1"/>
  <c r="BE324" i="1"/>
  <c r="BH324" i="1"/>
  <c r="BI324" i="1"/>
  <c r="BJ324" i="1"/>
  <c r="BK324" i="1"/>
  <c r="BM324" i="1"/>
  <c r="BN324" i="1"/>
  <c r="BA325" i="1"/>
  <c r="BC325" i="1"/>
  <c r="BE325" i="1"/>
  <c r="BH325" i="1"/>
  <c r="BI325" i="1"/>
  <c r="BJ325" i="1"/>
  <c r="BK325" i="1"/>
  <c r="BM325" i="1"/>
  <c r="BN325" i="1"/>
  <c r="BA326" i="1"/>
  <c r="BC326" i="1"/>
  <c r="BE326" i="1"/>
  <c r="BH326" i="1"/>
  <c r="BI326" i="1"/>
  <c r="BJ326" i="1"/>
  <c r="BK326" i="1"/>
  <c r="BM326" i="1"/>
  <c r="BN326" i="1"/>
  <c r="AM272" i="1"/>
  <c r="AQ272" i="1" s="1"/>
  <c r="AM273" i="1"/>
  <c r="AQ273" i="1" s="1"/>
  <c r="AM274" i="1"/>
  <c r="AQ274" i="1" s="1"/>
  <c r="AM275" i="1"/>
  <c r="AQ275" i="1" s="1"/>
  <c r="AM276" i="1"/>
  <c r="AQ276" i="1" s="1"/>
  <c r="AM277" i="1"/>
  <c r="AQ277" i="1" s="1"/>
  <c r="AM278" i="1"/>
  <c r="AQ278" i="1" s="1"/>
  <c r="AM282" i="1"/>
  <c r="AQ282" i="1" s="1"/>
  <c r="AM284" i="1"/>
  <c r="AQ284" i="1" s="1"/>
  <c r="AM285" i="1"/>
  <c r="AQ285" i="1" s="1"/>
  <c r="AM287" i="1"/>
  <c r="AQ287" i="1" s="1"/>
  <c r="AM288" i="1"/>
  <c r="AQ288" i="1" s="1"/>
  <c r="AM294" i="1"/>
  <c r="AQ294" i="1" s="1"/>
  <c r="AM295" i="1"/>
  <c r="AQ295" i="1" s="1"/>
  <c r="AM297" i="1"/>
  <c r="AQ297" i="1" s="1"/>
  <c r="AM298" i="1"/>
  <c r="AN298" i="1" s="1"/>
  <c r="AM299" i="1"/>
  <c r="AQ299" i="1" s="1"/>
  <c r="AM300" i="1"/>
  <c r="AQ300" i="1" s="1"/>
  <c r="AM301" i="1"/>
  <c r="AQ301" i="1" s="1"/>
  <c r="AM302" i="1"/>
  <c r="AQ302" i="1" s="1"/>
  <c r="AM303" i="1"/>
  <c r="AQ303" i="1" s="1"/>
  <c r="AM304" i="1"/>
  <c r="AQ304" i="1" s="1"/>
  <c r="AM305" i="1"/>
  <c r="AQ305" i="1" s="1"/>
  <c r="AM308" i="1"/>
  <c r="AQ308" i="1" s="1"/>
  <c r="AM309" i="1"/>
  <c r="AQ309" i="1" s="1"/>
  <c r="AM311" i="1"/>
  <c r="AQ311" i="1" s="1"/>
  <c r="AM313" i="1"/>
  <c r="AQ313" i="1" s="1"/>
  <c r="AM315" i="1"/>
  <c r="AQ315" i="1" s="1"/>
  <c r="AM318" i="1"/>
  <c r="AQ318" i="1" s="1"/>
  <c r="AM320" i="1"/>
  <c r="AQ320" i="1" s="1"/>
  <c r="AM321" i="1"/>
  <c r="AQ321" i="1" s="1"/>
  <c r="AM322" i="1"/>
  <c r="Z270" i="1"/>
  <c r="Z271" i="1"/>
  <c r="Z272" i="1"/>
  <c r="AB272" i="1" s="1"/>
  <c r="AW272" i="1" s="1"/>
  <c r="Z273" i="1"/>
  <c r="AB273" i="1" s="1"/>
  <c r="AW273" i="1" s="1"/>
  <c r="Z274" i="1"/>
  <c r="AB274" i="1" s="1"/>
  <c r="AW274" i="1" s="1"/>
  <c r="Z275" i="1"/>
  <c r="Z276" i="1"/>
  <c r="AB276" i="1" s="1"/>
  <c r="AW276" i="1" s="1"/>
  <c r="Z277" i="1"/>
  <c r="Z278" i="1"/>
  <c r="Z279" i="1"/>
  <c r="Z280" i="1"/>
  <c r="AB280" i="1" s="1"/>
  <c r="AW280" i="1" s="1"/>
  <c r="Z281" i="1"/>
  <c r="AB281" i="1" s="1"/>
  <c r="AW281" i="1" s="1"/>
  <c r="Z282" i="1"/>
  <c r="AB282" i="1" s="1"/>
  <c r="AW282" i="1" s="1"/>
  <c r="Z283" i="1"/>
  <c r="AB283" i="1" s="1"/>
  <c r="AW283" i="1" s="1"/>
  <c r="Z284" i="1"/>
  <c r="Z285" i="1"/>
  <c r="AB285" i="1" s="1"/>
  <c r="AW285" i="1" s="1"/>
  <c r="Z286" i="1"/>
  <c r="Z287" i="1"/>
  <c r="AB287" i="1" s="1"/>
  <c r="AW287" i="1" s="1"/>
  <c r="Z288" i="1"/>
  <c r="AB288" i="1" s="1"/>
  <c r="AW288" i="1" s="1"/>
  <c r="Z289" i="1"/>
  <c r="AB289" i="1" s="1"/>
  <c r="AW289" i="1" s="1"/>
  <c r="Z290" i="1"/>
  <c r="Z291" i="1"/>
  <c r="AB291" i="1" s="1"/>
  <c r="AW291" i="1" s="1"/>
  <c r="Z292" i="1"/>
  <c r="Z293" i="1"/>
  <c r="Z294" i="1"/>
  <c r="AB294" i="1" s="1"/>
  <c r="AW294" i="1" s="1"/>
  <c r="Z295" i="1"/>
  <c r="AB295" i="1" s="1"/>
  <c r="AW295" i="1" s="1"/>
  <c r="Z296" i="1"/>
  <c r="AB296" i="1" s="1"/>
  <c r="AW296" i="1" s="1"/>
  <c r="Z297" i="1"/>
  <c r="AB297" i="1" s="1"/>
  <c r="AW297" i="1" s="1"/>
  <c r="Z298" i="1"/>
  <c r="AB298" i="1" s="1"/>
  <c r="AW298" i="1" s="1"/>
  <c r="Z299" i="1"/>
  <c r="AB299" i="1" s="1"/>
  <c r="AW299" i="1" s="1"/>
  <c r="Z300" i="1"/>
  <c r="AB300" i="1" s="1"/>
  <c r="AW300" i="1" s="1"/>
  <c r="Z301" i="1"/>
  <c r="Z302" i="1"/>
  <c r="Z303" i="1"/>
  <c r="Z304" i="1"/>
  <c r="AB304" i="1" s="1"/>
  <c r="AW304" i="1" s="1"/>
  <c r="Z305" i="1"/>
  <c r="AB305" i="1" s="1"/>
  <c r="AW305" i="1" s="1"/>
  <c r="Z306" i="1"/>
  <c r="Z307" i="1"/>
  <c r="AB307" i="1" s="1"/>
  <c r="AW307" i="1" s="1"/>
  <c r="Z308" i="1"/>
  <c r="AB308" i="1" s="1"/>
  <c r="AW308" i="1" s="1"/>
  <c r="Z309" i="1"/>
  <c r="AB309" i="1" s="1"/>
  <c r="AW309" i="1" s="1"/>
  <c r="Z310" i="1"/>
  <c r="AB310" i="1" s="1"/>
  <c r="AW310" i="1" s="1"/>
  <c r="Z311" i="1"/>
  <c r="AB311" i="1" s="1"/>
  <c r="AW311" i="1" s="1"/>
  <c r="Z312" i="1"/>
  <c r="Z313" i="1"/>
  <c r="Z314" i="1"/>
  <c r="AB314" i="1" s="1"/>
  <c r="AW314" i="1" s="1"/>
  <c r="Z315" i="1"/>
  <c r="AB315" i="1" s="1"/>
  <c r="AW315" i="1" s="1"/>
  <c r="Z316" i="1"/>
  <c r="AB316" i="1" s="1"/>
  <c r="AW316" i="1" s="1"/>
  <c r="Z317" i="1"/>
  <c r="AB317" i="1" s="1"/>
  <c r="AW317" i="1" s="1"/>
  <c r="Z318" i="1"/>
  <c r="AB318" i="1" s="1"/>
  <c r="AW318" i="1" s="1"/>
  <c r="Z319" i="1"/>
  <c r="AB319" i="1" s="1"/>
  <c r="AW319" i="1" s="1"/>
  <c r="Z320" i="1"/>
  <c r="AB320" i="1" s="1"/>
  <c r="AW320" i="1" s="1"/>
  <c r="Z321" i="1"/>
  <c r="AB321" i="1" s="1"/>
  <c r="AW321" i="1" s="1"/>
  <c r="Z322" i="1"/>
  <c r="AB322" i="1" s="1"/>
  <c r="AW322" i="1" s="1"/>
  <c r="Z323" i="1"/>
  <c r="AB323" i="1" s="1"/>
  <c r="AW323" i="1" s="1"/>
  <c r="Z324" i="1"/>
  <c r="AB324" i="1" s="1"/>
  <c r="AW324" i="1" s="1"/>
  <c r="Z325" i="1"/>
  <c r="AB325" i="1" s="1"/>
  <c r="AW325" i="1" s="1"/>
  <c r="Z326" i="1"/>
  <c r="AB326" i="1" s="1"/>
  <c r="AW326" i="1" s="1"/>
  <c r="Z327" i="1"/>
  <c r="AB327" i="1" s="1"/>
  <c r="AW327" i="1" s="1"/>
  <c r="Z328" i="1"/>
  <c r="AB328" i="1" s="1"/>
  <c r="AW328" i="1" s="1"/>
  <c r="Z329" i="1"/>
  <c r="AB329" i="1" s="1"/>
  <c r="AW329" i="1" s="1"/>
  <c r="Z330" i="1"/>
  <c r="AB330" i="1" s="1"/>
  <c r="AW330" i="1" s="1"/>
  <c r="Z331" i="1"/>
  <c r="AB331" i="1" s="1"/>
  <c r="AW331" i="1" s="1"/>
  <c r="Z333" i="1"/>
  <c r="AB333" i="1" s="1"/>
  <c r="AW333" i="1" s="1"/>
  <c r="Z334" i="1"/>
  <c r="AB334" i="1" s="1"/>
  <c r="AW334" i="1" s="1"/>
  <c r="Z335" i="1"/>
  <c r="AB335" i="1" s="1"/>
  <c r="AW335" i="1" s="1"/>
  <c r="Z336" i="1"/>
  <c r="AB336" i="1" s="1"/>
  <c r="AW336" i="1" s="1"/>
  <c r="Z337" i="1"/>
  <c r="AB337" i="1" s="1"/>
  <c r="AW337" i="1" s="1"/>
  <c r="Z338" i="1"/>
  <c r="Z4" i="1"/>
  <c r="AE4" i="1"/>
  <c r="AF4" i="1"/>
  <c r="AG4" i="1"/>
  <c r="AH4" i="1"/>
  <c r="AI4" i="1"/>
  <c r="AJ4" i="1"/>
  <c r="Z5" i="1"/>
  <c r="AE5" i="1"/>
  <c r="AF5" i="1"/>
  <c r="AG5" i="1"/>
  <c r="AH5" i="1"/>
  <c r="AI5" i="1"/>
  <c r="AJ5" i="1"/>
  <c r="AM5" i="1"/>
  <c r="AQ5" i="1" s="1"/>
  <c r="Z6" i="1"/>
  <c r="AE6" i="1"/>
  <c r="AF6" i="1"/>
  <c r="AG6" i="1"/>
  <c r="AH6" i="1"/>
  <c r="AI6" i="1"/>
  <c r="AJ6" i="1"/>
  <c r="AM6" i="1"/>
  <c r="AQ6" i="1" s="1"/>
  <c r="Z7" i="1"/>
  <c r="AE7" i="1"/>
  <c r="AF7" i="1"/>
  <c r="AG7" i="1"/>
  <c r="AH7" i="1"/>
  <c r="AI7" i="1"/>
  <c r="AJ7" i="1"/>
  <c r="AM7" i="1"/>
  <c r="AQ7" i="1" s="1"/>
  <c r="Z8" i="1"/>
  <c r="AE8" i="1"/>
  <c r="AF8" i="1"/>
  <c r="AG8" i="1"/>
  <c r="AH8" i="1"/>
  <c r="AI8" i="1"/>
  <c r="AJ8" i="1"/>
  <c r="AM8" i="1"/>
  <c r="AQ8" i="1" s="1"/>
  <c r="Z9" i="1"/>
  <c r="AE9" i="1"/>
  <c r="AF9" i="1"/>
  <c r="AG9" i="1"/>
  <c r="AH9" i="1"/>
  <c r="AI9" i="1"/>
  <c r="AJ9" i="1"/>
  <c r="AM9" i="1"/>
  <c r="AQ9" i="1" s="1"/>
  <c r="Z10" i="1"/>
  <c r="AE10" i="1"/>
  <c r="AF10" i="1"/>
  <c r="AG10" i="1"/>
  <c r="AH10" i="1"/>
  <c r="AI10" i="1"/>
  <c r="AJ10" i="1"/>
  <c r="AM10" i="1"/>
  <c r="AQ10" i="1" s="1"/>
  <c r="Z11" i="1"/>
  <c r="AE11" i="1"/>
  <c r="AF11" i="1"/>
  <c r="AG11" i="1"/>
  <c r="AH11" i="1"/>
  <c r="AI11" i="1"/>
  <c r="AJ11" i="1"/>
  <c r="AM11" i="1"/>
  <c r="AQ11" i="1" s="1"/>
  <c r="Z12" i="1"/>
  <c r="AE12" i="1"/>
  <c r="AF12" i="1"/>
  <c r="AG12" i="1"/>
  <c r="AH12" i="1"/>
  <c r="AI12" i="1"/>
  <c r="AJ12" i="1"/>
  <c r="AM12" i="1"/>
  <c r="AQ12" i="1" s="1"/>
  <c r="AD14" i="1"/>
  <c r="AF14" i="1"/>
  <c r="AG14" i="1"/>
  <c r="AH14" i="1"/>
  <c r="AI14" i="1"/>
  <c r="AJ14" i="1"/>
  <c r="Z15" i="1"/>
  <c r="AE15" i="1"/>
  <c r="AF15" i="1"/>
  <c r="AG15" i="1"/>
  <c r="AH15" i="1"/>
  <c r="AI15" i="1"/>
  <c r="AJ15" i="1"/>
  <c r="Z16" i="1"/>
  <c r="AE16" i="1"/>
  <c r="AF16" i="1"/>
  <c r="AG16" i="1"/>
  <c r="AH16" i="1"/>
  <c r="AI16" i="1"/>
  <c r="AJ16" i="1"/>
  <c r="AM16" i="1"/>
  <c r="AQ16" i="1" s="1"/>
  <c r="Z17" i="1"/>
  <c r="AE17" i="1"/>
  <c r="AF17" i="1"/>
  <c r="AG17" i="1"/>
  <c r="AH17" i="1"/>
  <c r="AI17" i="1"/>
  <c r="AJ17" i="1"/>
  <c r="AM17" i="1"/>
  <c r="AQ17" i="1" s="1"/>
  <c r="Z18" i="1"/>
  <c r="AE18" i="1"/>
  <c r="AF18" i="1"/>
  <c r="AG18" i="1"/>
  <c r="AH18" i="1"/>
  <c r="AI18" i="1"/>
  <c r="AJ18" i="1"/>
  <c r="AM18" i="1"/>
  <c r="AQ18" i="1" s="1"/>
  <c r="Z19" i="1"/>
  <c r="AE19" i="1"/>
  <c r="AF19" i="1"/>
  <c r="AG19" i="1"/>
  <c r="AH19" i="1"/>
  <c r="AI19" i="1"/>
  <c r="AJ19" i="1"/>
  <c r="AM19" i="1"/>
  <c r="AQ19" i="1" s="1"/>
  <c r="Z20" i="1"/>
  <c r="AE20" i="1"/>
  <c r="AF20" i="1"/>
  <c r="AG20" i="1"/>
  <c r="AH20" i="1"/>
  <c r="AI20" i="1"/>
  <c r="AJ20" i="1"/>
  <c r="AM20" i="1"/>
  <c r="AQ20" i="1" s="1"/>
  <c r="Z21" i="1"/>
  <c r="AE21" i="1"/>
  <c r="AF21" i="1"/>
  <c r="AG21" i="1"/>
  <c r="AH21" i="1"/>
  <c r="AI21" i="1"/>
  <c r="AJ21" i="1"/>
  <c r="Z22" i="1"/>
  <c r="AE22" i="1"/>
  <c r="AF22" i="1"/>
  <c r="AG22" i="1"/>
  <c r="AH22" i="1"/>
  <c r="AI22" i="1"/>
  <c r="AJ22" i="1"/>
  <c r="AM22" i="1"/>
  <c r="AQ22" i="1" s="1"/>
  <c r="Z23" i="1"/>
  <c r="AE23" i="1"/>
  <c r="AF23" i="1"/>
  <c r="AG23" i="1"/>
  <c r="AH23" i="1"/>
  <c r="AI23" i="1"/>
  <c r="AJ23" i="1"/>
  <c r="AM23" i="1"/>
  <c r="AQ23" i="1" s="1"/>
  <c r="Z24" i="1"/>
  <c r="AE24" i="1"/>
  <c r="AF24" i="1"/>
  <c r="AG24" i="1"/>
  <c r="AH24" i="1"/>
  <c r="AI24" i="1"/>
  <c r="AJ24" i="1"/>
  <c r="AM24" i="1"/>
  <c r="AQ24" i="1" s="1"/>
  <c r="Z25" i="1"/>
  <c r="AE25" i="1"/>
  <c r="AF25" i="1"/>
  <c r="AG25" i="1"/>
  <c r="AH25" i="1"/>
  <c r="AI25" i="1"/>
  <c r="AJ25" i="1"/>
  <c r="AM25" i="1"/>
  <c r="AQ25" i="1" s="1"/>
  <c r="Z26" i="1"/>
  <c r="AD26" i="1"/>
  <c r="AF26" i="1"/>
  <c r="AG26" i="1"/>
  <c r="AH26" i="1"/>
  <c r="AI26" i="1"/>
  <c r="AJ26" i="1"/>
  <c r="Z27" i="1"/>
  <c r="AD27" i="1"/>
  <c r="AF27" i="1"/>
  <c r="AG27" i="1"/>
  <c r="AH27" i="1"/>
  <c r="AI27" i="1"/>
  <c r="AJ27" i="1"/>
  <c r="Z28" i="1"/>
  <c r="AE28" i="1"/>
  <c r="AF28" i="1"/>
  <c r="AG28" i="1"/>
  <c r="AH28" i="1"/>
  <c r="AI28" i="1"/>
  <c r="AJ28" i="1"/>
  <c r="Z29" i="1"/>
  <c r="AD29" i="1"/>
  <c r="AF29" i="1"/>
  <c r="AG29" i="1"/>
  <c r="AH29" i="1"/>
  <c r="AI29" i="1"/>
  <c r="AJ29" i="1"/>
  <c r="Z30" i="1"/>
  <c r="AD30" i="1"/>
  <c r="AF30" i="1"/>
  <c r="AG30" i="1"/>
  <c r="AH30" i="1"/>
  <c r="AI30" i="1"/>
  <c r="AJ30" i="1"/>
  <c r="Z31" i="1"/>
  <c r="AD31" i="1"/>
  <c r="AF31" i="1"/>
  <c r="AG31" i="1"/>
  <c r="AH31" i="1"/>
  <c r="AI31" i="1"/>
  <c r="AJ31" i="1"/>
  <c r="Z32" i="1"/>
  <c r="AE32" i="1"/>
  <c r="AF32" i="1"/>
  <c r="AG32" i="1"/>
  <c r="AH32" i="1"/>
  <c r="AI32" i="1"/>
  <c r="AJ32" i="1"/>
  <c r="AM32" i="1"/>
  <c r="AQ32" i="1" s="1"/>
  <c r="Z33" i="1"/>
  <c r="AB33" i="1" s="1"/>
  <c r="AW33" i="1" s="1"/>
  <c r="AE33" i="1"/>
  <c r="AF33" i="1"/>
  <c r="AG33" i="1"/>
  <c r="AH33" i="1"/>
  <c r="AI33" i="1"/>
  <c r="AJ33" i="1"/>
  <c r="Z34" i="1"/>
  <c r="AB34" i="1" s="1"/>
  <c r="AW34" i="1" s="1"/>
  <c r="AD34" i="1"/>
  <c r="AF34" i="1"/>
  <c r="AG34" i="1"/>
  <c r="AH34" i="1"/>
  <c r="AI34" i="1"/>
  <c r="AJ34" i="1"/>
  <c r="Z35" i="1"/>
  <c r="AD35" i="1"/>
  <c r="AF35" i="1"/>
  <c r="AG35" i="1"/>
  <c r="AH35" i="1"/>
  <c r="AI35" i="1"/>
  <c r="AJ35" i="1"/>
  <c r="Z36" i="1"/>
  <c r="AE36" i="1"/>
  <c r="AF36" i="1"/>
  <c r="AG36" i="1"/>
  <c r="AH36" i="1"/>
  <c r="AI36" i="1"/>
  <c r="AJ36" i="1"/>
  <c r="AM36" i="1"/>
  <c r="AQ36" i="1" s="1"/>
  <c r="Z37" i="1"/>
  <c r="AB37" i="1" s="1"/>
  <c r="AW37" i="1" s="1"/>
  <c r="AD37" i="1"/>
  <c r="AF37" i="1"/>
  <c r="AG37" i="1"/>
  <c r="AH37" i="1"/>
  <c r="AI37" i="1"/>
  <c r="AJ37" i="1"/>
  <c r="Z38" i="1"/>
  <c r="AB38" i="1" s="1"/>
  <c r="AW38" i="1" s="1"/>
  <c r="AE38" i="1"/>
  <c r="AF38" i="1"/>
  <c r="AG38" i="1"/>
  <c r="AH38" i="1"/>
  <c r="AI38" i="1"/>
  <c r="AJ38" i="1"/>
  <c r="AM38" i="1"/>
  <c r="AQ38" i="1" s="1"/>
  <c r="Z39" i="1"/>
  <c r="AE39" i="1"/>
  <c r="AF39" i="1"/>
  <c r="AG39" i="1"/>
  <c r="AH39" i="1"/>
  <c r="AI39" i="1"/>
  <c r="AJ39" i="1"/>
  <c r="AM39" i="1"/>
  <c r="AQ39" i="1" s="1"/>
  <c r="Z40" i="1"/>
  <c r="AE40" i="1"/>
  <c r="AF40" i="1"/>
  <c r="AG40" i="1"/>
  <c r="AH40" i="1"/>
  <c r="AI40" i="1"/>
  <c r="AJ40" i="1"/>
  <c r="AM40" i="1"/>
  <c r="AQ40" i="1" s="1"/>
  <c r="Z41" i="1"/>
  <c r="AE41" i="1"/>
  <c r="AF41" i="1"/>
  <c r="AG41" i="1"/>
  <c r="AH41" i="1"/>
  <c r="AI41" i="1"/>
  <c r="AJ41" i="1"/>
  <c r="AM41" i="1"/>
  <c r="AQ41" i="1" s="1"/>
  <c r="Z42" i="1"/>
  <c r="AB42" i="1" s="1"/>
  <c r="AW42" i="1" s="1"/>
  <c r="AD42" i="1"/>
  <c r="AF42" i="1"/>
  <c r="AG42" i="1"/>
  <c r="AH42" i="1"/>
  <c r="AI42" i="1"/>
  <c r="AJ42" i="1"/>
  <c r="Z43" i="1"/>
  <c r="AE43" i="1"/>
  <c r="AF43" i="1"/>
  <c r="AG43" i="1"/>
  <c r="AH43" i="1"/>
  <c r="AI43" i="1"/>
  <c r="AJ43" i="1"/>
  <c r="AM43" i="1"/>
  <c r="AQ43" i="1" s="1"/>
  <c r="Z44" i="1"/>
  <c r="AE44" i="1"/>
  <c r="AF44" i="1"/>
  <c r="AG44" i="1"/>
  <c r="AH44" i="1"/>
  <c r="AI44" i="1"/>
  <c r="AJ44" i="1"/>
  <c r="AM44" i="1"/>
  <c r="AQ44" i="1" s="1"/>
  <c r="Z45" i="1"/>
  <c r="AD45" i="1"/>
  <c r="AF45" i="1"/>
  <c r="AG45" i="1"/>
  <c r="AH45" i="1"/>
  <c r="AI45" i="1"/>
  <c r="AJ45" i="1"/>
  <c r="Z46" i="1"/>
  <c r="AD46" i="1"/>
  <c r="AF46" i="1"/>
  <c r="AG46" i="1"/>
  <c r="AH46" i="1"/>
  <c r="AI46" i="1"/>
  <c r="AJ46" i="1"/>
  <c r="Z47" i="1"/>
  <c r="AD47" i="1"/>
  <c r="AF47" i="1"/>
  <c r="AG47" i="1"/>
  <c r="AH47" i="1"/>
  <c r="AI47" i="1"/>
  <c r="AJ47" i="1"/>
  <c r="Z48" i="1"/>
  <c r="AD48" i="1"/>
  <c r="AF48" i="1"/>
  <c r="AG48" i="1"/>
  <c r="AH48" i="1"/>
  <c r="AI48" i="1"/>
  <c r="AJ48" i="1"/>
  <c r="Z49" i="1"/>
  <c r="AB49" i="1" s="1"/>
  <c r="AW49" i="1" s="1"/>
  <c r="AD49" i="1"/>
  <c r="AF49" i="1"/>
  <c r="AG49" i="1"/>
  <c r="AH49" i="1"/>
  <c r="AI49" i="1"/>
  <c r="AJ49" i="1"/>
  <c r="Z50" i="1"/>
  <c r="AB50" i="1" s="1"/>
  <c r="AW50" i="1" s="1"/>
  <c r="AE50" i="1"/>
  <c r="AF50" i="1"/>
  <c r="AG50" i="1"/>
  <c r="AH50" i="1"/>
  <c r="AI50" i="1"/>
  <c r="AJ50" i="1"/>
  <c r="AM50" i="1"/>
  <c r="AQ50" i="1" s="1"/>
  <c r="Z51" i="1"/>
  <c r="AB51" i="1" s="1"/>
  <c r="AW51" i="1" s="1"/>
  <c r="AE51" i="1"/>
  <c r="AF51" i="1"/>
  <c r="AG51" i="1"/>
  <c r="AH51" i="1"/>
  <c r="AI51" i="1"/>
  <c r="AJ51" i="1"/>
  <c r="Z52" i="1"/>
  <c r="AE52" i="1"/>
  <c r="AF52" i="1"/>
  <c r="AG52" i="1"/>
  <c r="AH52" i="1"/>
  <c r="AI52" i="1"/>
  <c r="AJ52" i="1"/>
  <c r="AM52" i="1"/>
  <c r="AQ52" i="1" s="1"/>
  <c r="Z53" i="1"/>
  <c r="AB53" i="1" s="1"/>
  <c r="AW53" i="1" s="1"/>
  <c r="AE53" i="1"/>
  <c r="AF53" i="1"/>
  <c r="AG53" i="1"/>
  <c r="AH53" i="1"/>
  <c r="AI53" i="1"/>
  <c r="AJ53" i="1"/>
  <c r="Z54" i="1"/>
  <c r="AB54" i="1" s="1"/>
  <c r="AW54" i="1" s="1"/>
  <c r="AD54" i="1"/>
  <c r="AF54" i="1"/>
  <c r="AG54" i="1"/>
  <c r="AH54" i="1"/>
  <c r="AI54" i="1"/>
  <c r="AJ54" i="1"/>
  <c r="Z55" i="1"/>
  <c r="AB55" i="1" s="1"/>
  <c r="AW55" i="1" s="1"/>
  <c r="AE55" i="1"/>
  <c r="AF55" i="1"/>
  <c r="AG55" i="1"/>
  <c r="AH55" i="1"/>
  <c r="AI55" i="1"/>
  <c r="AJ55" i="1"/>
  <c r="Z56" i="1"/>
  <c r="AE56" i="1"/>
  <c r="AF56" i="1"/>
  <c r="AG56" i="1"/>
  <c r="AH56" i="1"/>
  <c r="AI56" i="1"/>
  <c r="AJ56" i="1"/>
  <c r="AM56" i="1"/>
  <c r="AQ56" i="1" s="1"/>
  <c r="Z57" i="1"/>
  <c r="AE57" i="1"/>
  <c r="AF57" i="1"/>
  <c r="AG57" i="1"/>
  <c r="AH57" i="1"/>
  <c r="AI57" i="1"/>
  <c r="AJ57" i="1"/>
  <c r="AM57" i="1"/>
  <c r="AQ57" i="1" s="1"/>
  <c r="Z58" i="1"/>
  <c r="AB58" i="1" s="1"/>
  <c r="AW58" i="1" s="1"/>
  <c r="AE58" i="1"/>
  <c r="AF58" i="1"/>
  <c r="AG58" i="1"/>
  <c r="AH58" i="1"/>
  <c r="AI58" i="1"/>
  <c r="AJ58" i="1"/>
  <c r="Z59" i="1"/>
  <c r="AB59" i="1" s="1"/>
  <c r="AW59" i="1" s="1"/>
  <c r="AD59" i="1"/>
  <c r="AF59" i="1"/>
  <c r="AG59" i="1"/>
  <c r="AH59" i="1"/>
  <c r="AI59" i="1"/>
  <c r="AJ59" i="1"/>
  <c r="Z60" i="1"/>
  <c r="AB60" i="1" s="1"/>
  <c r="AW60" i="1" s="1"/>
  <c r="AE60" i="1"/>
  <c r="AF60" i="1"/>
  <c r="AG60" i="1"/>
  <c r="AH60" i="1"/>
  <c r="AI60" i="1"/>
  <c r="AJ60" i="1"/>
  <c r="Z61" i="1"/>
  <c r="AB61" i="1" s="1"/>
  <c r="AW61" i="1" s="1"/>
  <c r="AD61" i="1"/>
  <c r="AF61" i="1"/>
  <c r="AG61" i="1"/>
  <c r="AH61" i="1"/>
  <c r="AI61" i="1"/>
  <c r="AJ61" i="1"/>
  <c r="Z62" i="1"/>
  <c r="AE62" i="1"/>
  <c r="AF62" i="1"/>
  <c r="AG62" i="1"/>
  <c r="AH62" i="1"/>
  <c r="AI62" i="1"/>
  <c r="AJ62" i="1"/>
  <c r="AM62" i="1"/>
  <c r="AQ62" i="1" s="1"/>
  <c r="Z63" i="1"/>
  <c r="AB63" i="1" s="1"/>
  <c r="AW63" i="1" s="1"/>
  <c r="AE63" i="1"/>
  <c r="AF63" i="1"/>
  <c r="AG63" i="1"/>
  <c r="AH63" i="1"/>
  <c r="AI63" i="1"/>
  <c r="AJ63" i="1"/>
  <c r="AM63" i="1"/>
  <c r="AQ63" i="1" s="1"/>
  <c r="Z64" i="1"/>
  <c r="AB64" i="1" s="1"/>
  <c r="AW64" i="1" s="1"/>
  <c r="AE64" i="1"/>
  <c r="AF64" i="1"/>
  <c r="AG64" i="1"/>
  <c r="AH64" i="1"/>
  <c r="AI64" i="1"/>
  <c r="AJ64" i="1"/>
  <c r="Z65" i="1"/>
  <c r="AB65" i="1" s="1"/>
  <c r="AW65" i="1" s="1"/>
  <c r="AE65" i="1"/>
  <c r="AF65" i="1"/>
  <c r="AG65" i="1"/>
  <c r="AH65" i="1"/>
  <c r="AI65" i="1"/>
  <c r="AJ65" i="1"/>
  <c r="AM65" i="1"/>
  <c r="AQ65" i="1" s="1"/>
  <c r="Z66" i="1"/>
  <c r="AB66" i="1" s="1"/>
  <c r="AW66" i="1" s="1"/>
  <c r="AE66" i="1"/>
  <c r="AF66" i="1"/>
  <c r="AG66" i="1"/>
  <c r="AH66" i="1"/>
  <c r="AI66" i="1"/>
  <c r="AJ66" i="1"/>
  <c r="AM66" i="1"/>
  <c r="AQ66" i="1" s="1"/>
  <c r="Z67" i="1"/>
  <c r="AB67" i="1" s="1"/>
  <c r="AW67" i="1" s="1"/>
  <c r="AE67" i="1"/>
  <c r="AF67" i="1"/>
  <c r="AG67" i="1"/>
  <c r="AH67" i="1"/>
  <c r="AI67" i="1"/>
  <c r="AJ67" i="1"/>
  <c r="AM67" i="1"/>
  <c r="AQ67" i="1" s="1"/>
  <c r="Z68" i="1"/>
  <c r="AB68" i="1" s="1"/>
  <c r="AW68" i="1" s="1"/>
  <c r="AD68" i="1"/>
  <c r="AF68" i="1"/>
  <c r="AG68" i="1"/>
  <c r="AH68" i="1"/>
  <c r="AI68" i="1"/>
  <c r="AJ68" i="1"/>
  <c r="Z69" i="1"/>
  <c r="AB69" i="1" s="1"/>
  <c r="AW69" i="1" s="1"/>
  <c r="AE69" i="1"/>
  <c r="AF69" i="1"/>
  <c r="AG69" i="1"/>
  <c r="AH69" i="1"/>
  <c r="AI69" i="1"/>
  <c r="AJ69" i="1"/>
  <c r="AM69" i="1"/>
  <c r="AQ69" i="1" s="1"/>
  <c r="Z70" i="1"/>
  <c r="AB70" i="1" s="1"/>
  <c r="AW70" i="1" s="1"/>
  <c r="AE70" i="1"/>
  <c r="AF70" i="1"/>
  <c r="AG70" i="1"/>
  <c r="AH70" i="1"/>
  <c r="AI70" i="1"/>
  <c r="AJ70" i="1"/>
  <c r="AM70" i="1"/>
  <c r="AQ70" i="1" s="1"/>
  <c r="Z71" i="1"/>
  <c r="AB71" i="1" s="1"/>
  <c r="AW71" i="1" s="1"/>
  <c r="AE71" i="1"/>
  <c r="AF71" i="1"/>
  <c r="AG71" i="1"/>
  <c r="AH71" i="1"/>
  <c r="AI71" i="1"/>
  <c r="AJ71" i="1"/>
  <c r="AM71" i="1"/>
  <c r="AQ71" i="1" s="1"/>
  <c r="Z72" i="1"/>
  <c r="AE72" i="1"/>
  <c r="AF72" i="1"/>
  <c r="AG72" i="1"/>
  <c r="AH72" i="1"/>
  <c r="AI72" i="1"/>
  <c r="AJ72" i="1"/>
  <c r="Z73" i="1"/>
  <c r="AE73" i="1"/>
  <c r="AF73" i="1"/>
  <c r="AG73" i="1"/>
  <c r="AH73" i="1"/>
  <c r="AI73" i="1"/>
  <c r="AJ73" i="1"/>
  <c r="Z74" i="1"/>
  <c r="AE74" i="1"/>
  <c r="AF74" i="1"/>
  <c r="AG74" i="1"/>
  <c r="AH74" i="1"/>
  <c r="AI74" i="1"/>
  <c r="AJ74" i="1"/>
  <c r="AM74" i="1"/>
  <c r="AQ74" i="1" s="1"/>
  <c r="Z75" i="1"/>
  <c r="AE75" i="1"/>
  <c r="AF75" i="1"/>
  <c r="AG75" i="1"/>
  <c r="AH75" i="1"/>
  <c r="AI75" i="1"/>
  <c r="AJ75" i="1"/>
  <c r="AM75" i="1"/>
  <c r="AQ75" i="1" s="1"/>
  <c r="Z76" i="1"/>
  <c r="AB76" i="1" s="1"/>
  <c r="AW76" i="1" s="1"/>
  <c r="AD76" i="1"/>
  <c r="AF76" i="1"/>
  <c r="AG76" i="1"/>
  <c r="AH76" i="1"/>
  <c r="AI76" i="1"/>
  <c r="AJ76" i="1"/>
  <c r="Z77" i="1"/>
  <c r="AE77" i="1"/>
  <c r="AF77" i="1"/>
  <c r="AG77" i="1"/>
  <c r="AH77" i="1"/>
  <c r="AI77" i="1"/>
  <c r="AJ77" i="1"/>
  <c r="Z78" i="1"/>
  <c r="AB78" i="1" s="1"/>
  <c r="AW78" i="1" s="1"/>
  <c r="AF78" i="1"/>
  <c r="AG78" i="1"/>
  <c r="AH78" i="1"/>
  <c r="AI78" i="1"/>
  <c r="AJ78" i="1"/>
  <c r="AM78" i="1"/>
  <c r="Z79" i="1"/>
  <c r="AD79" i="1"/>
  <c r="AF79" i="1"/>
  <c r="AG79" i="1"/>
  <c r="AH79" i="1"/>
  <c r="AI79" i="1"/>
  <c r="AJ79" i="1"/>
  <c r="Z80" i="1"/>
  <c r="AB80" i="1" s="1"/>
  <c r="AW80" i="1" s="1"/>
  <c r="AE80" i="1"/>
  <c r="AF80" i="1"/>
  <c r="AG80" i="1"/>
  <c r="AH80" i="1"/>
  <c r="AI80" i="1"/>
  <c r="AJ80" i="1"/>
  <c r="AM80" i="1"/>
  <c r="AQ80" i="1" s="1"/>
  <c r="Z81" i="1"/>
  <c r="AB81" i="1" s="1"/>
  <c r="AW81" i="1" s="1"/>
  <c r="AE81" i="1"/>
  <c r="AF81" i="1"/>
  <c r="AG81" i="1"/>
  <c r="AH81" i="1"/>
  <c r="AI81" i="1"/>
  <c r="AJ81" i="1"/>
  <c r="AM81" i="1"/>
  <c r="AQ81" i="1" s="1"/>
  <c r="Z82" i="1"/>
  <c r="AE82" i="1"/>
  <c r="AF82" i="1"/>
  <c r="AG82" i="1"/>
  <c r="AH82" i="1"/>
  <c r="AI82" i="1"/>
  <c r="AJ82" i="1"/>
  <c r="AM82" i="1"/>
  <c r="AQ82" i="1" s="1"/>
  <c r="Z83" i="1"/>
  <c r="AB83" i="1" s="1"/>
  <c r="AW83" i="1" s="1"/>
  <c r="AE83" i="1"/>
  <c r="AF83" i="1"/>
  <c r="AG83" i="1"/>
  <c r="AH83" i="1"/>
  <c r="AI83" i="1"/>
  <c r="AJ83" i="1"/>
  <c r="AM83" i="1"/>
  <c r="AQ83" i="1" s="1"/>
  <c r="Z84" i="1"/>
  <c r="AD84" i="1"/>
  <c r="AF84" i="1"/>
  <c r="AG84" i="1"/>
  <c r="AH84" i="1"/>
  <c r="AI84" i="1"/>
  <c r="AJ84" i="1"/>
  <c r="Z85" i="1"/>
  <c r="AE85" i="1"/>
  <c r="AF85" i="1"/>
  <c r="AG85" i="1"/>
  <c r="AH85" i="1"/>
  <c r="AI85" i="1"/>
  <c r="AJ85" i="1"/>
  <c r="AM85" i="1"/>
  <c r="AQ85" i="1" s="1"/>
  <c r="Z86" i="1"/>
  <c r="AE86" i="1"/>
  <c r="AF86" i="1"/>
  <c r="AG86" i="1"/>
  <c r="AH86" i="1"/>
  <c r="AI86" i="1"/>
  <c r="AJ86" i="1"/>
  <c r="AM86" i="1"/>
  <c r="AQ86" i="1" s="1"/>
  <c r="Z87" i="1"/>
  <c r="AD87" i="1"/>
  <c r="AF87" i="1"/>
  <c r="AG87" i="1"/>
  <c r="AH87" i="1"/>
  <c r="AI87" i="1"/>
  <c r="AJ87" i="1"/>
  <c r="Z88" i="1"/>
  <c r="AE88" i="1"/>
  <c r="AF88" i="1"/>
  <c r="AG88" i="1"/>
  <c r="AH88" i="1"/>
  <c r="AI88" i="1"/>
  <c r="AJ88" i="1"/>
  <c r="Z89" i="1"/>
  <c r="AD89" i="1"/>
  <c r="AF89" i="1"/>
  <c r="AG89" i="1"/>
  <c r="AH89" i="1"/>
  <c r="AI89" i="1"/>
  <c r="AJ89" i="1"/>
  <c r="Z90" i="1"/>
  <c r="AE90" i="1"/>
  <c r="AF90" i="1"/>
  <c r="AG90" i="1"/>
  <c r="AH90" i="1"/>
  <c r="AI90" i="1"/>
  <c r="AJ90" i="1"/>
  <c r="AM90" i="1"/>
  <c r="AQ90" i="1" s="1"/>
  <c r="Z91" i="1"/>
  <c r="AE91" i="1"/>
  <c r="AF91" i="1"/>
  <c r="AG91" i="1"/>
  <c r="AH91" i="1"/>
  <c r="AI91" i="1"/>
  <c r="AJ91" i="1"/>
  <c r="Z92" i="1"/>
  <c r="AB92" i="1" s="1"/>
  <c r="AW92" i="1" s="1"/>
  <c r="AE92" i="1"/>
  <c r="AF92" i="1"/>
  <c r="AG92" i="1"/>
  <c r="AH92" i="1"/>
  <c r="AI92" i="1"/>
  <c r="AJ92" i="1"/>
  <c r="AM92" i="1"/>
  <c r="AQ92" i="1" s="1"/>
  <c r="Z93" i="1"/>
  <c r="AE93" i="1"/>
  <c r="AF93" i="1"/>
  <c r="AG93" i="1"/>
  <c r="AH93" i="1"/>
  <c r="AI93" i="1"/>
  <c r="AJ93" i="1"/>
  <c r="Z94" i="1"/>
  <c r="AB94" i="1" s="1"/>
  <c r="AW94" i="1" s="1"/>
  <c r="AD94" i="1"/>
  <c r="AF94" i="1"/>
  <c r="AG94" i="1"/>
  <c r="AH94" i="1"/>
  <c r="AI94" i="1"/>
  <c r="AJ94" i="1"/>
  <c r="Z95" i="1"/>
  <c r="AD95" i="1"/>
  <c r="AF95" i="1"/>
  <c r="AG95" i="1"/>
  <c r="AH95" i="1"/>
  <c r="AI95" i="1"/>
  <c r="AJ95" i="1"/>
  <c r="Z96" i="1"/>
  <c r="AE96" i="1"/>
  <c r="AF96" i="1"/>
  <c r="AG96" i="1"/>
  <c r="AH96" i="1"/>
  <c r="AI96" i="1"/>
  <c r="AJ96" i="1"/>
  <c r="AM96" i="1"/>
  <c r="AQ96" i="1" s="1"/>
  <c r="Z97" i="1"/>
  <c r="AE97" i="1"/>
  <c r="AF97" i="1"/>
  <c r="AG97" i="1"/>
  <c r="AH97" i="1"/>
  <c r="AI97" i="1"/>
  <c r="AJ97" i="1"/>
  <c r="Z98" i="1"/>
  <c r="AB98" i="1" s="1"/>
  <c r="AW98" i="1" s="1"/>
  <c r="AD98" i="1"/>
  <c r="AF98" i="1"/>
  <c r="AG98" i="1"/>
  <c r="AH98" i="1"/>
  <c r="AI98" i="1"/>
  <c r="AJ98" i="1"/>
  <c r="Z99" i="1"/>
  <c r="AE99" i="1"/>
  <c r="AF99" i="1"/>
  <c r="AG99" i="1"/>
  <c r="AH99" i="1"/>
  <c r="AI99" i="1"/>
  <c r="AJ99" i="1"/>
  <c r="AM99" i="1"/>
  <c r="AQ99" i="1" s="1"/>
  <c r="Z100" i="1"/>
  <c r="AE100" i="1"/>
  <c r="AF100" i="1"/>
  <c r="AG100" i="1"/>
  <c r="AH100" i="1"/>
  <c r="AI100" i="1"/>
  <c r="AJ100" i="1"/>
  <c r="AM100" i="1"/>
  <c r="AQ100" i="1" s="1"/>
  <c r="Z101" i="1"/>
  <c r="AB101" i="1" s="1"/>
  <c r="AW101" i="1" s="1"/>
  <c r="AE101" i="1"/>
  <c r="AF101" i="1"/>
  <c r="AG101" i="1"/>
  <c r="AH101" i="1"/>
  <c r="AI101" i="1"/>
  <c r="AJ101" i="1"/>
  <c r="AM101" i="1"/>
  <c r="AQ101" i="1" s="1"/>
  <c r="Z102" i="1"/>
  <c r="AE102" i="1"/>
  <c r="AF102" i="1"/>
  <c r="AG102" i="1"/>
  <c r="AH102" i="1"/>
  <c r="AI102" i="1"/>
  <c r="AJ102" i="1"/>
  <c r="AM102" i="1"/>
  <c r="AQ102" i="1" s="1"/>
  <c r="Z103" i="1"/>
  <c r="AB103" i="1" s="1"/>
  <c r="AW103" i="1" s="1"/>
  <c r="AE103" i="1"/>
  <c r="AF103" i="1"/>
  <c r="AG103" i="1"/>
  <c r="AH103" i="1"/>
  <c r="AI103" i="1"/>
  <c r="AJ103" i="1"/>
  <c r="AM103" i="1"/>
  <c r="AQ103" i="1" s="1"/>
  <c r="Z104" i="1"/>
  <c r="AB104" i="1" s="1"/>
  <c r="AW104" i="1" s="1"/>
  <c r="AD104" i="1"/>
  <c r="AF104" i="1"/>
  <c r="AG104" i="1"/>
  <c r="AH104" i="1"/>
  <c r="AI104" i="1"/>
  <c r="AJ104" i="1"/>
  <c r="Z105" i="1"/>
  <c r="AE105" i="1"/>
  <c r="AF105" i="1"/>
  <c r="AG105" i="1"/>
  <c r="AH105" i="1"/>
  <c r="AI105" i="1"/>
  <c r="AJ105" i="1"/>
  <c r="AM105" i="1"/>
  <c r="AQ105" i="1" s="1"/>
  <c r="Z106" i="1"/>
  <c r="AB106" i="1" s="1"/>
  <c r="AW106" i="1" s="1"/>
  <c r="AD106" i="1"/>
  <c r="AF106" i="1"/>
  <c r="AG106" i="1"/>
  <c r="AH106" i="1"/>
  <c r="AI106" i="1"/>
  <c r="AJ106" i="1"/>
  <c r="Z107" i="1"/>
  <c r="AE107" i="1"/>
  <c r="AF107" i="1"/>
  <c r="AG107" i="1"/>
  <c r="AH107" i="1"/>
  <c r="AI107" i="1"/>
  <c r="AJ107" i="1"/>
  <c r="AM107" i="1"/>
  <c r="AQ107" i="1" s="1"/>
  <c r="Z108" i="1"/>
  <c r="AD108" i="1"/>
  <c r="AF108" i="1"/>
  <c r="AG108" i="1"/>
  <c r="AH108" i="1"/>
  <c r="AI108" i="1"/>
  <c r="AJ108" i="1"/>
  <c r="Z109" i="1"/>
  <c r="AD109" i="1"/>
  <c r="AF109" i="1"/>
  <c r="AG109" i="1"/>
  <c r="AH109" i="1"/>
  <c r="AI109" i="1"/>
  <c r="AJ109" i="1"/>
  <c r="Z110" i="1"/>
  <c r="AB110" i="1" s="1"/>
  <c r="AW110" i="1" s="1"/>
  <c r="AE110" i="1"/>
  <c r="AF110" i="1"/>
  <c r="AG110" i="1"/>
  <c r="AH110" i="1"/>
  <c r="AI110" i="1"/>
  <c r="AJ110" i="1"/>
  <c r="AM110" i="1"/>
  <c r="AQ110" i="1" s="1"/>
  <c r="Z111" i="1"/>
  <c r="AB111" i="1" s="1"/>
  <c r="AW111" i="1" s="1"/>
  <c r="AD111" i="1"/>
  <c r="AF111" i="1"/>
  <c r="AG111" i="1"/>
  <c r="AH111" i="1"/>
  <c r="AI111" i="1"/>
  <c r="AJ111" i="1"/>
  <c r="Z112" i="1"/>
  <c r="AD112" i="1"/>
  <c r="AF112" i="1"/>
  <c r="AG112" i="1"/>
  <c r="AH112" i="1"/>
  <c r="AI112" i="1"/>
  <c r="AJ112" i="1"/>
  <c r="Z113" i="1"/>
  <c r="AD113" i="1"/>
  <c r="AF113" i="1"/>
  <c r="AG113" i="1"/>
  <c r="AH113" i="1"/>
  <c r="AI113" i="1"/>
  <c r="AJ113" i="1"/>
  <c r="Z114" i="1"/>
  <c r="AE114" i="1"/>
  <c r="AF114" i="1"/>
  <c r="AG114" i="1"/>
  <c r="AH114" i="1"/>
  <c r="AI114" i="1"/>
  <c r="AJ114" i="1"/>
  <c r="AM114" i="1"/>
  <c r="AQ114" i="1" s="1"/>
  <c r="Z115" i="1"/>
  <c r="AB115" i="1" s="1"/>
  <c r="AW115" i="1" s="1"/>
  <c r="AE115" i="1"/>
  <c r="AF115" i="1"/>
  <c r="AG115" i="1"/>
  <c r="AH115" i="1"/>
  <c r="AI115" i="1"/>
  <c r="AJ115" i="1"/>
  <c r="AM115" i="1"/>
  <c r="AQ115" i="1" s="1"/>
  <c r="Z116" i="1"/>
  <c r="AD116" i="1"/>
  <c r="AF116" i="1"/>
  <c r="AG116" i="1"/>
  <c r="AH116" i="1"/>
  <c r="AI116" i="1"/>
  <c r="AJ116" i="1"/>
  <c r="Z117" i="1"/>
  <c r="AE117" i="1"/>
  <c r="AF117" i="1"/>
  <c r="AG117" i="1"/>
  <c r="AH117" i="1"/>
  <c r="AI117" i="1"/>
  <c r="AJ117" i="1"/>
  <c r="Z118" i="1"/>
  <c r="AD118" i="1"/>
  <c r="AF118" i="1"/>
  <c r="AG118" i="1"/>
  <c r="AH118" i="1"/>
  <c r="AI118" i="1"/>
  <c r="AJ118" i="1"/>
  <c r="Z119" i="1"/>
  <c r="AD119" i="1"/>
  <c r="AF119" i="1"/>
  <c r="AG119" i="1"/>
  <c r="AH119" i="1"/>
  <c r="AI119" i="1"/>
  <c r="AJ119" i="1"/>
  <c r="Z120" i="1"/>
  <c r="AD120" i="1"/>
  <c r="AF120" i="1"/>
  <c r="AG120" i="1"/>
  <c r="AH120" i="1"/>
  <c r="AI120" i="1"/>
  <c r="AJ120" i="1"/>
  <c r="Z121" i="1"/>
  <c r="AD121" i="1"/>
  <c r="AF121" i="1"/>
  <c r="AG121" i="1"/>
  <c r="AH121" i="1"/>
  <c r="AI121" i="1"/>
  <c r="AJ121" i="1"/>
  <c r="Z122" i="1"/>
  <c r="AE122" i="1"/>
  <c r="AF122" i="1"/>
  <c r="AG122" i="1"/>
  <c r="AH122" i="1"/>
  <c r="AI122" i="1"/>
  <c r="AJ122" i="1"/>
  <c r="AM122" i="1"/>
  <c r="AQ122" i="1" s="1"/>
  <c r="Z123" i="1"/>
  <c r="AB123" i="1" s="1"/>
  <c r="AW123" i="1" s="1"/>
  <c r="AE123" i="1"/>
  <c r="AF123" i="1"/>
  <c r="AG123" i="1"/>
  <c r="AH123" i="1"/>
  <c r="AI123" i="1"/>
  <c r="AJ123" i="1"/>
  <c r="AM123" i="1"/>
  <c r="AQ123" i="1" s="1"/>
  <c r="Z124" i="1"/>
  <c r="AB124" i="1" s="1"/>
  <c r="AW124" i="1" s="1"/>
  <c r="AD124" i="1"/>
  <c r="AF124" i="1"/>
  <c r="AG124" i="1"/>
  <c r="AH124" i="1"/>
  <c r="AI124" i="1"/>
  <c r="AJ124" i="1"/>
  <c r="Z125" i="1"/>
  <c r="AB125" i="1" s="1"/>
  <c r="AW125" i="1" s="1"/>
  <c r="AD125" i="1"/>
  <c r="AF125" i="1"/>
  <c r="AG125" i="1"/>
  <c r="AH125" i="1"/>
  <c r="AI125" i="1"/>
  <c r="AJ125" i="1"/>
  <c r="Z126" i="1"/>
  <c r="AB126" i="1" s="1"/>
  <c r="AW126" i="1" s="1"/>
  <c r="AD126" i="1"/>
  <c r="AF126" i="1"/>
  <c r="AG126" i="1"/>
  <c r="AH126" i="1"/>
  <c r="AI126" i="1"/>
  <c r="AJ126" i="1"/>
  <c r="Z127" i="1"/>
  <c r="AE127" i="1"/>
  <c r="AF127" i="1"/>
  <c r="AG127" i="1"/>
  <c r="AH127" i="1"/>
  <c r="AI127" i="1"/>
  <c r="AJ127" i="1"/>
  <c r="AM127" i="1"/>
  <c r="AQ127" i="1" s="1"/>
  <c r="Z128" i="1"/>
  <c r="AD128" i="1"/>
  <c r="AF128" i="1"/>
  <c r="AG128" i="1"/>
  <c r="AH128" i="1"/>
  <c r="AI128" i="1"/>
  <c r="AJ128" i="1"/>
  <c r="Z129" i="1"/>
  <c r="AB129" i="1" s="1"/>
  <c r="AW129" i="1" s="1"/>
  <c r="AE129" i="1"/>
  <c r="AF129" i="1"/>
  <c r="AG129" i="1"/>
  <c r="AH129" i="1"/>
  <c r="AI129" i="1"/>
  <c r="AJ129" i="1"/>
  <c r="AM129" i="1"/>
  <c r="AQ129" i="1" s="1"/>
  <c r="Z130" i="1"/>
  <c r="AB130" i="1" s="1"/>
  <c r="AW130" i="1" s="1"/>
  <c r="AE130" i="1"/>
  <c r="AF130" i="1"/>
  <c r="AG130" i="1"/>
  <c r="AH130" i="1"/>
  <c r="AI130" i="1"/>
  <c r="AJ130" i="1"/>
  <c r="Z131" i="1"/>
  <c r="AB131" i="1" s="1"/>
  <c r="AW131" i="1" s="1"/>
  <c r="AE131" i="1"/>
  <c r="AF131" i="1"/>
  <c r="AG131" i="1"/>
  <c r="AH131" i="1"/>
  <c r="AI131" i="1"/>
  <c r="AJ131" i="1"/>
  <c r="AM131" i="1"/>
  <c r="AQ131" i="1" s="1"/>
  <c r="Z132" i="1"/>
  <c r="AE132" i="1"/>
  <c r="AF132" i="1"/>
  <c r="AG132" i="1"/>
  <c r="AH132" i="1"/>
  <c r="AI132" i="1"/>
  <c r="AJ132" i="1"/>
  <c r="AM132" i="1"/>
  <c r="AQ132" i="1" s="1"/>
  <c r="Z133" i="1"/>
  <c r="AD133" i="1"/>
  <c r="AF133" i="1"/>
  <c r="AG133" i="1"/>
  <c r="AH133" i="1"/>
  <c r="AI133" i="1"/>
  <c r="AJ133" i="1"/>
  <c r="Z134" i="1"/>
  <c r="AD134" i="1"/>
  <c r="AE134" i="1"/>
  <c r="AF134" i="1"/>
  <c r="AH134" i="1"/>
  <c r="AI134" i="1"/>
  <c r="AJ134" i="1"/>
  <c r="AM134" i="1"/>
  <c r="Z135" i="1"/>
  <c r="AB135" i="1" s="1"/>
  <c r="AW135" i="1" s="1"/>
  <c r="AE135" i="1"/>
  <c r="AF135" i="1"/>
  <c r="AG135" i="1"/>
  <c r="AH135" i="1"/>
  <c r="AI135" i="1"/>
  <c r="AJ135" i="1"/>
  <c r="AM135" i="1"/>
  <c r="AQ135" i="1" s="1"/>
  <c r="Z136" i="1"/>
  <c r="AB136" i="1" s="1"/>
  <c r="AW136" i="1" s="1"/>
  <c r="AE136" i="1"/>
  <c r="AF136" i="1"/>
  <c r="AG136" i="1"/>
  <c r="AH136" i="1"/>
  <c r="AI136" i="1"/>
  <c r="AJ136" i="1"/>
  <c r="Z137" i="1"/>
  <c r="AB137" i="1" s="1"/>
  <c r="AW137" i="1" s="1"/>
  <c r="AE137" i="1"/>
  <c r="AF137" i="1"/>
  <c r="AG137" i="1"/>
  <c r="AH137" i="1"/>
  <c r="AI137" i="1"/>
  <c r="AJ137" i="1"/>
  <c r="Z138" i="1"/>
  <c r="AB138" i="1" s="1"/>
  <c r="AW138" i="1" s="1"/>
  <c r="AE138" i="1"/>
  <c r="AF138" i="1"/>
  <c r="AG138" i="1"/>
  <c r="AH138" i="1"/>
  <c r="AI138" i="1"/>
  <c r="AJ138" i="1"/>
  <c r="AM138" i="1"/>
  <c r="AQ138" i="1" s="1"/>
  <c r="Z139" i="1"/>
  <c r="AE139" i="1"/>
  <c r="AF139" i="1"/>
  <c r="AG139" i="1"/>
  <c r="AH139" i="1"/>
  <c r="AI139" i="1"/>
  <c r="AJ139" i="1"/>
  <c r="Z140" i="1"/>
  <c r="AE140" i="1"/>
  <c r="AF140" i="1"/>
  <c r="AG140" i="1"/>
  <c r="AH140" i="1"/>
  <c r="AI140" i="1"/>
  <c r="AJ140" i="1"/>
  <c r="AM140" i="1"/>
  <c r="AQ140" i="1" s="1"/>
  <c r="Z141" i="1"/>
  <c r="AB141" i="1" s="1"/>
  <c r="AW141" i="1" s="1"/>
  <c r="AE141" i="1"/>
  <c r="AF141" i="1"/>
  <c r="AG141" i="1"/>
  <c r="AH141" i="1"/>
  <c r="AI141" i="1"/>
  <c r="AJ141" i="1"/>
  <c r="Z142" i="1"/>
  <c r="AD142" i="1"/>
  <c r="AE142" i="1"/>
  <c r="AF142" i="1"/>
  <c r="AH142" i="1"/>
  <c r="AI142" i="1"/>
  <c r="AJ142" i="1"/>
  <c r="AM142" i="1"/>
  <c r="Z143" i="1"/>
  <c r="AD143" i="1"/>
  <c r="AF143" i="1"/>
  <c r="AG143" i="1"/>
  <c r="AH143" i="1"/>
  <c r="AI143" i="1"/>
  <c r="AJ143" i="1"/>
  <c r="Z144" i="1"/>
  <c r="AB144" i="1" s="1"/>
  <c r="AW144" i="1" s="1"/>
  <c r="AE144" i="1"/>
  <c r="AF144" i="1"/>
  <c r="AG144" i="1"/>
  <c r="AH144" i="1"/>
  <c r="AI144" i="1"/>
  <c r="AJ144" i="1"/>
  <c r="AM144" i="1"/>
  <c r="AQ144" i="1" s="1"/>
  <c r="Z145" i="1"/>
  <c r="AB145" i="1" s="1"/>
  <c r="AW145" i="1" s="1"/>
  <c r="AE145" i="1"/>
  <c r="AF145" i="1"/>
  <c r="AG145" i="1"/>
  <c r="AH145" i="1"/>
  <c r="AI145" i="1"/>
  <c r="AJ145" i="1"/>
  <c r="Z146" i="1"/>
  <c r="AD146" i="1"/>
  <c r="AF146" i="1"/>
  <c r="AG146" i="1"/>
  <c r="AH146" i="1"/>
  <c r="AI146" i="1"/>
  <c r="AJ146" i="1"/>
  <c r="AM146" i="1"/>
  <c r="AN146" i="1" s="1"/>
  <c r="Z147" i="1"/>
  <c r="AB147" i="1" s="1"/>
  <c r="AW147" i="1" s="1"/>
  <c r="AE147" i="1"/>
  <c r="AF147" i="1"/>
  <c r="AG147" i="1"/>
  <c r="AH147" i="1"/>
  <c r="AI147" i="1"/>
  <c r="AJ147" i="1"/>
  <c r="AM147" i="1"/>
  <c r="AQ147" i="1" s="1"/>
  <c r="Z151" i="1"/>
  <c r="AD151" i="1"/>
  <c r="AF151" i="1"/>
  <c r="AG151" i="1"/>
  <c r="AH151" i="1"/>
  <c r="AI151" i="1"/>
  <c r="AJ151" i="1"/>
  <c r="Z152" i="1"/>
  <c r="AE152" i="1"/>
  <c r="AF152" i="1"/>
  <c r="AG152" i="1"/>
  <c r="AH152" i="1"/>
  <c r="AI152" i="1"/>
  <c r="AJ152" i="1"/>
  <c r="AM152" i="1"/>
  <c r="AQ152" i="1" s="1"/>
  <c r="Z153" i="1"/>
  <c r="AB153" i="1" s="1"/>
  <c r="AW153" i="1" s="1"/>
  <c r="AD153" i="1"/>
  <c r="AF153" i="1"/>
  <c r="AG153" i="1"/>
  <c r="AH153" i="1"/>
  <c r="AI153" i="1"/>
  <c r="AJ153" i="1"/>
  <c r="Z154" i="1"/>
  <c r="AE154" i="1"/>
  <c r="AF154" i="1"/>
  <c r="AG154" i="1"/>
  <c r="AH154" i="1"/>
  <c r="AI154" i="1"/>
  <c r="AJ154" i="1"/>
  <c r="AM154" i="1"/>
  <c r="AQ154" i="1" s="1"/>
  <c r="Z155" i="1"/>
  <c r="AB155" i="1" s="1"/>
  <c r="AW155" i="1" s="1"/>
  <c r="AE155" i="1"/>
  <c r="AF155" i="1"/>
  <c r="AG155" i="1"/>
  <c r="AH155" i="1"/>
  <c r="AI155" i="1"/>
  <c r="AJ155" i="1"/>
  <c r="Z156" i="1"/>
  <c r="AB156" i="1" s="1"/>
  <c r="AW156" i="1" s="1"/>
  <c r="AD156" i="1"/>
  <c r="AF156" i="1"/>
  <c r="AG156" i="1"/>
  <c r="AH156" i="1"/>
  <c r="AI156" i="1"/>
  <c r="AJ156" i="1"/>
  <c r="Z157" i="1"/>
  <c r="AE157" i="1"/>
  <c r="AF157" i="1"/>
  <c r="AG157" i="1"/>
  <c r="AH157" i="1"/>
  <c r="AI157" i="1"/>
  <c r="AJ157" i="1"/>
  <c r="Z158" i="1"/>
  <c r="AD158" i="1"/>
  <c r="AF158" i="1"/>
  <c r="AG158" i="1"/>
  <c r="AH158" i="1"/>
  <c r="AI158" i="1"/>
  <c r="AJ158" i="1"/>
  <c r="Z159" i="1"/>
  <c r="AB159" i="1" s="1"/>
  <c r="AW159" i="1" s="1"/>
  <c r="AE159" i="1"/>
  <c r="AF159" i="1"/>
  <c r="AG159" i="1"/>
  <c r="AH159" i="1"/>
  <c r="AI159" i="1"/>
  <c r="AJ159" i="1"/>
  <c r="AM159" i="1"/>
  <c r="AQ159" i="1" s="1"/>
  <c r="Z160" i="1"/>
  <c r="AD160" i="1"/>
  <c r="AF160" i="1"/>
  <c r="AG160" i="1"/>
  <c r="AH160" i="1"/>
  <c r="AI160" i="1"/>
  <c r="AJ160" i="1"/>
  <c r="Z161" i="1"/>
  <c r="AD161" i="1"/>
  <c r="AF161" i="1"/>
  <c r="AG161" i="1"/>
  <c r="AH161" i="1"/>
  <c r="AI161" i="1"/>
  <c r="AJ161" i="1"/>
  <c r="Z162" i="1"/>
  <c r="AB162" i="1" s="1"/>
  <c r="AW162" i="1" s="1"/>
  <c r="AE162" i="1"/>
  <c r="AF162" i="1"/>
  <c r="AG162" i="1"/>
  <c r="AH162" i="1"/>
  <c r="AI162" i="1"/>
  <c r="AJ162" i="1"/>
  <c r="Z163" i="1"/>
  <c r="AD163" i="1"/>
  <c r="AF163" i="1"/>
  <c r="AG163" i="1"/>
  <c r="AH163" i="1"/>
  <c r="AI163" i="1"/>
  <c r="AJ163" i="1"/>
  <c r="Z164" i="1"/>
  <c r="AB164" i="1" s="1"/>
  <c r="AW164" i="1" s="1"/>
  <c r="AD164" i="1"/>
  <c r="AF164" i="1"/>
  <c r="AG164" i="1"/>
  <c r="AH164" i="1"/>
  <c r="AI164" i="1"/>
  <c r="AJ164" i="1"/>
  <c r="Z165" i="1"/>
  <c r="AD165" i="1"/>
  <c r="AF165" i="1"/>
  <c r="AG165" i="1"/>
  <c r="AH165" i="1"/>
  <c r="AI165" i="1"/>
  <c r="AJ165" i="1"/>
  <c r="Z166" i="1"/>
  <c r="AD166" i="1"/>
  <c r="AF166" i="1"/>
  <c r="AG166" i="1"/>
  <c r="AH166" i="1"/>
  <c r="AI166" i="1"/>
  <c r="AJ166" i="1"/>
  <c r="Z167" i="1"/>
  <c r="AB167" i="1" s="1"/>
  <c r="AW167" i="1" s="1"/>
  <c r="AE167" i="1"/>
  <c r="AF167" i="1"/>
  <c r="AG167" i="1"/>
  <c r="AH167" i="1"/>
  <c r="AI167" i="1"/>
  <c r="AJ167" i="1"/>
  <c r="AM167" i="1"/>
  <c r="AQ167" i="1" s="1"/>
  <c r="Z168" i="1"/>
  <c r="AD168" i="1"/>
  <c r="AF168" i="1"/>
  <c r="AG168" i="1"/>
  <c r="AH168" i="1"/>
  <c r="AI168" i="1"/>
  <c r="AJ168" i="1"/>
  <c r="Z169" i="1"/>
  <c r="AD169" i="1"/>
  <c r="AF169" i="1"/>
  <c r="AG169" i="1"/>
  <c r="AH169" i="1"/>
  <c r="AI169" i="1"/>
  <c r="AJ169" i="1"/>
  <c r="AM169" i="1"/>
  <c r="AN169" i="1" s="1"/>
  <c r="Z170" i="1"/>
  <c r="AE170" i="1"/>
  <c r="AF170" i="1"/>
  <c r="AG170" i="1"/>
  <c r="AH170" i="1"/>
  <c r="AI170" i="1"/>
  <c r="AJ170" i="1"/>
  <c r="Z172" i="1"/>
  <c r="AD172" i="1"/>
  <c r="AF172" i="1"/>
  <c r="AG172" i="1"/>
  <c r="AH172" i="1"/>
  <c r="AI172" i="1"/>
  <c r="AJ172" i="1"/>
  <c r="Z173" i="1"/>
  <c r="AB173" i="1" s="1"/>
  <c r="AW173" i="1" s="1"/>
  <c r="AE173" i="1"/>
  <c r="AF173" i="1"/>
  <c r="AG173" i="1"/>
  <c r="AH173" i="1"/>
  <c r="AI173" i="1"/>
  <c r="AJ173" i="1"/>
  <c r="Z174" i="1"/>
  <c r="AD174" i="1"/>
  <c r="AF174" i="1"/>
  <c r="AG174" i="1"/>
  <c r="AH174" i="1"/>
  <c r="AI174" i="1"/>
  <c r="AJ174" i="1"/>
  <c r="Z175" i="1"/>
  <c r="AE175" i="1"/>
  <c r="AF175" i="1"/>
  <c r="AG175" i="1"/>
  <c r="AH175" i="1"/>
  <c r="AI175" i="1"/>
  <c r="AJ175" i="1"/>
  <c r="Z176" i="1"/>
  <c r="AE176" i="1"/>
  <c r="AF176" i="1"/>
  <c r="AG176" i="1"/>
  <c r="AH176" i="1"/>
  <c r="AI176" i="1"/>
  <c r="AJ176" i="1"/>
  <c r="Z177" i="1"/>
  <c r="AD177" i="1"/>
  <c r="AE177" i="1"/>
  <c r="AF177" i="1"/>
  <c r="AH177" i="1"/>
  <c r="AI177" i="1"/>
  <c r="AJ177" i="1"/>
  <c r="AM177" i="1"/>
  <c r="Z178" i="1"/>
  <c r="AE178" i="1"/>
  <c r="AF178" i="1"/>
  <c r="AG178" i="1"/>
  <c r="AH178" i="1"/>
  <c r="AI178" i="1"/>
  <c r="AJ178" i="1"/>
  <c r="Z179" i="1"/>
  <c r="AD179" i="1"/>
  <c r="AF179" i="1"/>
  <c r="AG179" i="1"/>
  <c r="AH179" i="1"/>
  <c r="AI179" i="1"/>
  <c r="AJ179" i="1"/>
  <c r="Z180" i="1"/>
  <c r="AB180" i="1" s="1"/>
  <c r="AW180" i="1" s="1"/>
  <c r="AD180" i="1"/>
  <c r="AF180" i="1"/>
  <c r="AG180" i="1"/>
  <c r="AH180" i="1"/>
  <c r="AI180" i="1"/>
  <c r="AJ180" i="1"/>
  <c r="Z181" i="1"/>
  <c r="AE181" i="1"/>
  <c r="AF181" i="1"/>
  <c r="AG181" i="1"/>
  <c r="AH181" i="1"/>
  <c r="AI181" i="1"/>
  <c r="AJ181" i="1"/>
  <c r="AM181" i="1"/>
  <c r="AQ181" i="1" s="1"/>
  <c r="Z182" i="1"/>
  <c r="AE182" i="1"/>
  <c r="AF182" i="1"/>
  <c r="AG182" i="1"/>
  <c r="AH182" i="1"/>
  <c r="AI182" i="1"/>
  <c r="AJ182" i="1"/>
  <c r="Z183" i="1"/>
  <c r="AB183" i="1" s="1"/>
  <c r="AW183" i="1" s="1"/>
  <c r="AD183" i="1"/>
  <c r="AF183" i="1"/>
  <c r="AG183" i="1"/>
  <c r="AH183" i="1"/>
  <c r="AI183" i="1"/>
  <c r="AJ183" i="1"/>
  <c r="Z184" i="1"/>
  <c r="AE184" i="1"/>
  <c r="AF184" i="1"/>
  <c r="AG184" i="1"/>
  <c r="AH184" i="1"/>
  <c r="AI184" i="1"/>
  <c r="AJ184" i="1"/>
  <c r="AM184" i="1"/>
  <c r="AQ184" i="1" s="1"/>
  <c r="Z185" i="1"/>
  <c r="AE185" i="1"/>
  <c r="AF185" i="1"/>
  <c r="AG185" i="1"/>
  <c r="AH185" i="1"/>
  <c r="AI185" i="1"/>
  <c r="AJ185" i="1"/>
  <c r="AM185" i="1"/>
  <c r="AQ185" i="1" s="1"/>
  <c r="Z186" i="1"/>
  <c r="AD186" i="1"/>
  <c r="AF186" i="1"/>
  <c r="AG186" i="1"/>
  <c r="AH186" i="1"/>
  <c r="AI186" i="1"/>
  <c r="AJ186" i="1"/>
  <c r="Z187" i="1"/>
  <c r="AB187" i="1" s="1"/>
  <c r="AW187" i="1" s="1"/>
  <c r="AE187" i="1"/>
  <c r="AF187" i="1"/>
  <c r="AG187" i="1"/>
  <c r="AH187" i="1"/>
  <c r="AI187" i="1"/>
  <c r="AJ187" i="1"/>
  <c r="AM187" i="1"/>
  <c r="AQ187" i="1" s="1"/>
  <c r="Z188" i="1"/>
  <c r="AB188" i="1" s="1"/>
  <c r="AW188" i="1" s="1"/>
  <c r="AE188" i="1"/>
  <c r="AF188" i="1"/>
  <c r="AG188" i="1"/>
  <c r="AH188" i="1"/>
  <c r="AI188" i="1"/>
  <c r="AJ188" i="1"/>
  <c r="AM188" i="1"/>
  <c r="AQ188" i="1" s="1"/>
  <c r="Z189" i="1"/>
  <c r="AE189" i="1"/>
  <c r="AF189" i="1"/>
  <c r="AG189" i="1"/>
  <c r="AH189" i="1"/>
  <c r="AI189" i="1"/>
  <c r="AJ189" i="1"/>
  <c r="Z190" i="1"/>
  <c r="AB190" i="1" s="1"/>
  <c r="AW190" i="1" s="1"/>
  <c r="AD190" i="1"/>
  <c r="AF190" i="1"/>
  <c r="AG190" i="1"/>
  <c r="AH190" i="1"/>
  <c r="AI190" i="1"/>
  <c r="AJ190" i="1"/>
  <c r="Z191" i="1"/>
  <c r="AD191" i="1"/>
  <c r="AF191" i="1"/>
  <c r="AG191" i="1"/>
  <c r="AH191" i="1"/>
  <c r="AI191" i="1"/>
  <c r="AJ191" i="1"/>
  <c r="AM191" i="1"/>
  <c r="AN191" i="1" s="1"/>
  <c r="Z192" i="1"/>
  <c r="AE192" i="1"/>
  <c r="AF192" i="1"/>
  <c r="AG192" i="1"/>
  <c r="AH192" i="1"/>
  <c r="AI192" i="1"/>
  <c r="AJ192" i="1"/>
  <c r="Z193" i="1"/>
  <c r="AD193" i="1"/>
  <c r="AE193" i="1"/>
  <c r="AF193" i="1"/>
  <c r="AH193" i="1"/>
  <c r="AI193" i="1"/>
  <c r="AJ193" i="1"/>
  <c r="AM193" i="1"/>
  <c r="Z194" i="1"/>
  <c r="AB194" i="1" s="1"/>
  <c r="AW194" i="1" s="1"/>
  <c r="AD194" i="1"/>
  <c r="AF194" i="1"/>
  <c r="AG194" i="1"/>
  <c r="AH194" i="1"/>
  <c r="AI194" i="1"/>
  <c r="AJ194" i="1"/>
  <c r="Z195" i="1"/>
  <c r="AD195" i="1"/>
  <c r="AF195" i="1"/>
  <c r="AG195" i="1"/>
  <c r="AH195" i="1"/>
  <c r="AI195" i="1"/>
  <c r="AJ195" i="1"/>
  <c r="AM195" i="1"/>
  <c r="AN195" i="1" s="1"/>
  <c r="Z196" i="1"/>
  <c r="AB196" i="1" s="1"/>
  <c r="AW196" i="1" s="1"/>
  <c r="AD196" i="1"/>
  <c r="AF196" i="1"/>
  <c r="AG196" i="1"/>
  <c r="AH196" i="1"/>
  <c r="AI196" i="1"/>
  <c r="AJ196" i="1"/>
  <c r="Z197" i="1"/>
  <c r="AB197" i="1" s="1"/>
  <c r="AW197" i="1" s="1"/>
  <c r="AD197" i="1"/>
  <c r="AF197" i="1"/>
  <c r="AG197" i="1"/>
  <c r="AH197" i="1"/>
  <c r="AI197" i="1"/>
  <c r="AJ197" i="1"/>
  <c r="Z198" i="1"/>
  <c r="AB198" i="1" s="1"/>
  <c r="AW198" i="1" s="1"/>
  <c r="AE198" i="1"/>
  <c r="AF198" i="1"/>
  <c r="AG198" i="1"/>
  <c r="AH198" i="1"/>
  <c r="AI198" i="1"/>
  <c r="AJ198" i="1"/>
  <c r="AM198" i="1"/>
  <c r="AQ198" i="1" s="1"/>
  <c r="Z199" i="1"/>
  <c r="AD199" i="1"/>
  <c r="AF199" i="1"/>
  <c r="AG199" i="1"/>
  <c r="AH199" i="1"/>
  <c r="AI199" i="1"/>
  <c r="AJ199" i="1"/>
  <c r="Z200" i="1"/>
  <c r="AB200" i="1" s="1"/>
  <c r="AW200" i="1" s="1"/>
  <c r="AD200" i="1"/>
  <c r="AF200" i="1"/>
  <c r="AG200" i="1"/>
  <c r="AH200" i="1"/>
  <c r="AI200" i="1"/>
  <c r="AJ200" i="1"/>
  <c r="Z201" i="1"/>
  <c r="AD201" i="1"/>
  <c r="AF201" i="1"/>
  <c r="AG201" i="1"/>
  <c r="AH201" i="1"/>
  <c r="AI201" i="1"/>
  <c r="AJ201" i="1"/>
  <c r="Z202" i="1"/>
  <c r="AB202" i="1" s="1"/>
  <c r="AW202" i="1" s="1"/>
  <c r="AD202" i="1"/>
  <c r="AF202" i="1"/>
  <c r="AG202" i="1"/>
  <c r="AH202" i="1"/>
  <c r="AI202" i="1"/>
  <c r="AJ202" i="1"/>
  <c r="Z203" i="1"/>
  <c r="AB203" i="1" s="1"/>
  <c r="AW203" i="1" s="1"/>
  <c r="AD203" i="1"/>
  <c r="AF203" i="1"/>
  <c r="AG203" i="1"/>
  <c r="AH203" i="1"/>
  <c r="AI203" i="1"/>
  <c r="AJ203" i="1"/>
  <c r="Z204" i="1"/>
  <c r="AB204" i="1" s="1"/>
  <c r="AW204" i="1" s="1"/>
  <c r="AE204" i="1"/>
  <c r="AF204" i="1"/>
  <c r="AG204" i="1"/>
  <c r="AH204" i="1"/>
  <c r="AI204" i="1"/>
  <c r="AJ204" i="1"/>
  <c r="Z205" i="1"/>
  <c r="AE205" i="1"/>
  <c r="AF205" i="1"/>
  <c r="AG205" i="1"/>
  <c r="AH205" i="1"/>
  <c r="AI205" i="1"/>
  <c r="AJ205" i="1"/>
  <c r="Z206" i="1"/>
  <c r="AB206" i="1" s="1"/>
  <c r="AW206" i="1" s="1"/>
  <c r="AE206" i="1"/>
  <c r="AF206" i="1"/>
  <c r="AG206" i="1"/>
  <c r="AH206" i="1"/>
  <c r="AI206" i="1"/>
  <c r="AJ206" i="1"/>
  <c r="AM206" i="1"/>
  <c r="AQ206" i="1" s="1"/>
  <c r="Z207" i="1"/>
  <c r="AE207" i="1"/>
  <c r="AF207" i="1"/>
  <c r="AG207" i="1"/>
  <c r="AH207" i="1"/>
  <c r="AI207" i="1"/>
  <c r="AJ207" i="1"/>
  <c r="AM207" i="1"/>
  <c r="AQ207" i="1" s="1"/>
  <c r="Z208" i="1"/>
  <c r="AB208" i="1" s="1"/>
  <c r="AW208" i="1" s="1"/>
  <c r="AE208" i="1"/>
  <c r="AF208" i="1"/>
  <c r="AG208" i="1"/>
  <c r="AH208" i="1"/>
  <c r="AI208" i="1"/>
  <c r="AJ208" i="1"/>
  <c r="AM208" i="1"/>
  <c r="AQ208" i="1" s="1"/>
  <c r="Z209" i="1"/>
  <c r="AB209" i="1" s="1"/>
  <c r="AW209" i="1" s="1"/>
  <c r="AD209" i="1"/>
  <c r="AF209" i="1"/>
  <c r="AG209" i="1"/>
  <c r="AH209" i="1"/>
  <c r="AI209" i="1"/>
  <c r="AJ209" i="1"/>
  <c r="Z210" i="1"/>
  <c r="AD210" i="1"/>
  <c r="AF210" i="1"/>
  <c r="AG210" i="1"/>
  <c r="AH210" i="1"/>
  <c r="AI210" i="1"/>
  <c r="AJ210" i="1"/>
  <c r="Z211" i="1"/>
  <c r="AE211" i="1"/>
  <c r="AF211" i="1"/>
  <c r="AG211" i="1"/>
  <c r="AH211" i="1"/>
  <c r="AI211" i="1"/>
  <c r="AJ211" i="1"/>
  <c r="AM211" i="1"/>
  <c r="AQ211" i="1" s="1"/>
  <c r="Z212" i="1"/>
  <c r="AD212" i="1"/>
  <c r="AF212" i="1"/>
  <c r="AG212" i="1"/>
  <c r="AH212" i="1"/>
  <c r="AI212" i="1"/>
  <c r="AJ212" i="1"/>
  <c r="Z213" i="1"/>
  <c r="AE213" i="1"/>
  <c r="AF213" i="1"/>
  <c r="AG213" i="1"/>
  <c r="AH213" i="1"/>
  <c r="AI213" i="1"/>
  <c r="AJ213" i="1"/>
  <c r="AM213" i="1"/>
  <c r="AQ213" i="1" s="1"/>
  <c r="Z214" i="1"/>
  <c r="AE214" i="1"/>
  <c r="AF214" i="1"/>
  <c r="AG214" i="1"/>
  <c r="AH214" i="1"/>
  <c r="AI214" i="1"/>
  <c r="AJ214" i="1"/>
  <c r="AM214" i="1"/>
  <c r="AQ214" i="1" s="1"/>
  <c r="Z215" i="1"/>
  <c r="AD215" i="1"/>
  <c r="AE215" i="1"/>
  <c r="AF215" i="1"/>
  <c r="AH215" i="1"/>
  <c r="AI215" i="1"/>
  <c r="AJ215" i="1"/>
  <c r="AM215" i="1"/>
  <c r="Z216" i="1"/>
  <c r="AB216" i="1" s="1"/>
  <c r="AW216" i="1" s="1"/>
  <c r="AE216" i="1"/>
  <c r="AF216" i="1"/>
  <c r="AG216" i="1"/>
  <c r="AH216" i="1"/>
  <c r="AI216" i="1"/>
  <c r="AJ216" i="1"/>
  <c r="Z217" i="1"/>
  <c r="AE217" i="1"/>
  <c r="AF217" i="1"/>
  <c r="AG217" i="1"/>
  <c r="AH217" i="1"/>
  <c r="AI217" i="1"/>
  <c r="AJ217" i="1"/>
  <c r="AM217" i="1"/>
  <c r="AQ217" i="1" s="1"/>
  <c r="Z218" i="1"/>
  <c r="AB218" i="1" s="1"/>
  <c r="AW218" i="1" s="1"/>
  <c r="AD218" i="1"/>
  <c r="AF218" i="1"/>
  <c r="AG218" i="1"/>
  <c r="AH218" i="1"/>
  <c r="AI218" i="1"/>
  <c r="AJ218" i="1"/>
  <c r="AM218" i="1"/>
  <c r="AN218" i="1" s="1"/>
  <c r="Z219" i="1"/>
  <c r="AD219" i="1"/>
  <c r="AF219" i="1"/>
  <c r="AG219" i="1"/>
  <c r="AH219" i="1"/>
  <c r="AI219" i="1"/>
  <c r="AJ219" i="1"/>
  <c r="Z220" i="1"/>
  <c r="AB220" i="1" s="1"/>
  <c r="AW220" i="1" s="1"/>
  <c r="AE220" i="1"/>
  <c r="AF220" i="1"/>
  <c r="AG220" i="1"/>
  <c r="AH220" i="1"/>
  <c r="AI220" i="1"/>
  <c r="AJ220" i="1"/>
  <c r="AM220" i="1"/>
  <c r="AQ220" i="1" s="1"/>
  <c r="Z221" i="1"/>
  <c r="AB221" i="1" s="1"/>
  <c r="AW221" i="1" s="1"/>
  <c r="AE221" i="1"/>
  <c r="AF221" i="1"/>
  <c r="AG221" i="1"/>
  <c r="AH221" i="1"/>
  <c r="AI221" i="1"/>
  <c r="AJ221" i="1"/>
  <c r="Z222" i="1"/>
  <c r="AD222" i="1"/>
  <c r="AF222" i="1"/>
  <c r="AG222" i="1"/>
  <c r="AH222" i="1"/>
  <c r="AI222" i="1"/>
  <c r="AJ222" i="1"/>
  <c r="AM222" i="1"/>
  <c r="AN222" i="1" s="1"/>
  <c r="Z223" i="1"/>
  <c r="AE223" i="1"/>
  <c r="AF223" i="1"/>
  <c r="AG223" i="1"/>
  <c r="AH223" i="1"/>
  <c r="AI223" i="1"/>
  <c r="AJ223" i="1"/>
  <c r="AM223" i="1"/>
  <c r="AQ223" i="1" s="1"/>
  <c r="Z224" i="1"/>
  <c r="AD224" i="1"/>
  <c r="AF224" i="1"/>
  <c r="AG224" i="1"/>
  <c r="AH224" i="1"/>
  <c r="AI224" i="1"/>
  <c r="AJ224" i="1"/>
  <c r="Z225" i="1"/>
  <c r="AB225" i="1" s="1"/>
  <c r="AW225" i="1" s="1"/>
  <c r="AE225" i="1"/>
  <c r="AF225" i="1"/>
  <c r="AG225" i="1"/>
  <c r="AH225" i="1"/>
  <c r="AI225" i="1"/>
  <c r="AJ225" i="1"/>
  <c r="Z226" i="1"/>
  <c r="AB226" i="1" s="1"/>
  <c r="AW226" i="1" s="1"/>
  <c r="AD226" i="1"/>
  <c r="AF226" i="1"/>
  <c r="AG226" i="1"/>
  <c r="AH226" i="1"/>
  <c r="AI226" i="1"/>
  <c r="AJ226" i="1"/>
  <c r="AM226" i="1"/>
  <c r="AN226" i="1" s="1"/>
  <c r="Z227" i="1"/>
  <c r="AE227" i="1"/>
  <c r="AF227" i="1"/>
  <c r="AG227" i="1"/>
  <c r="AH227" i="1"/>
  <c r="AI227" i="1"/>
  <c r="AJ227" i="1"/>
  <c r="AM227" i="1"/>
  <c r="AQ227" i="1" s="1"/>
  <c r="Z228" i="1"/>
  <c r="AE228" i="1"/>
  <c r="AF228" i="1"/>
  <c r="AG228" i="1"/>
  <c r="AH228" i="1"/>
  <c r="AI228" i="1"/>
  <c r="AJ228" i="1"/>
  <c r="AM228" i="1"/>
  <c r="AQ228" i="1" s="1"/>
  <c r="Z229" i="1"/>
  <c r="AD229" i="1"/>
  <c r="AF229" i="1"/>
  <c r="AG229" i="1"/>
  <c r="AH229" i="1"/>
  <c r="AI229" i="1"/>
  <c r="AJ229" i="1"/>
  <c r="Z230" i="1"/>
  <c r="AD230" i="1"/>
  <c r="AF230" i="1"/>
  <c r="AG230" i="1"/>
  <c r="AH230" i="1"/>
  <c r="AI230" i="1"/>
  <c r="AJ230" i="1"/>
  <c r="Z231" i="1"/>
  <c r="AD231" i="1"/>
  <c r="AF231" i="1"/>
  <c r="AG231" i="1"/>
  <c r="AH231" i="1"/>
  <c r="AI231" i="1"/>
  <c r="AJ231" i="1"/>
  <c r="Z232" i="1"/>
  <c r="AD232" i="1"/>
  <c r="AE232" i="1"/>
  <c r="AF232" i="1"/>
  <c r="AH232" i="1"/>
  <c r="AI232" i="1"/>
  <c r="AJ232" i="1"/>
  <c r="AM232" i="1"/>
  <c r="Z233" i="1"/>
  <c r="AE233" i="1"/>
  <c r="AF233" i="1"/>
  <c r="AG233" i="1"/>
  <c r="AH233" i="1"/>
  <c r="AI233" i="1"/>
  <c r="AJ233" i="1"/>
  <c r="AM233" i="1"/>
  <c r="AQ233" i="1" s="1"/>
  <c r="Z234" i="1"/>
  <c r="AE234" i="1"/>
  <c r="AF234" i="1"/>
  <c r="AG234" i="1"/>
  <c r="AH234" i="1"/>
  <c r="AI234" i="1"/>
  <c r="AJ234" i="1"/>
  <c r="AM234" i="1"/>
  <c r="AQ234" i="1" s="1"/>
  <c r="Z235" i="1"/>
  <c r="AE235" i="1"/>
  <c r="AF235" i="1"/>
  <c r="AG235" i="1"/>
  <c r="AH235" i="1"/>
  <c r="AI235" i="1"/>
  <c r="AJ235" i="1"/>
  <c r="Z236" i="1"/>
  <c r="AE236" i="1"/>
  <c r="AF236" i="1"/>
  <c r="AG236" i="1"/>
  <c r="AH236" i="1"/>
  <c r="AI236" i="1"/>
  <c r="AJ236" i="1"/>
  <c r="AM236" i="1"/>
  <c r="AQ236" i="1" s="1"/>
  <c r="Z237" i="1"/>
  <c r="AE237" i="1"/>
  <c r="AF237" i="1"/>
  <c r="AG237" i="1"/>
  <c r="AH237" i="1"/>
  <c r="AI237" i="1"/>
  <c r="AJ237" i="1"/>
  <c r="AM237" i="1"/>
  <c r="AQ237" i="1" s="1"/>
  <c r="Z238" i="1"/>
  <c r="AE238" i="1"/>
  <c r="AF238" i="1"/>
  <c r="AG238" i="1"/>
  <c r="AH238" i="1"/>
  <c r="AI238" i="1"/>
  <c r="AJ238" i="1"/>
  <c r="AM238" i="1"/>
  <c r="AQ238" i="1" s="1"/>
  <c r="Z239" i="1"/>
  <c r="AB239" i="1" s="1"/>
  <c r="AW239" i="1" s="1"/>
  <c r="AE239" i="1"/>
  <c r="AF239" i="1"/>
  <c r="AG239" i="1"/>
  <c r="AH239" i="1"/>
  <c r="AI239" i="1"/>
  <c r="AJ239" i="1"/>
  <c r="AM239" i="1"/>
  <c r="AQ239" i="1" s="1"/>
  <c r="Z240" i="1"/>
  <c r="AD240" i="1"/>
  <c r="AF240" i="1"/>
  <c r="AG240" i="1"/>
  <c r="AH240" i="1"/>
  <c r="AI240" i="1"/>
  <c r="AJ240" i="1"/>
  <c r="Z241" i="1"/>
  <c r="AE241" i="1"/>
  <c r="AF241" i="1"/>
  <c r="AG241" i="1"/>
  <c r="AH241" i="1"/>
  <c r="AI241" i="1"/>
  <c r="AJ241" i="1"/>
  <c r="Z242" i="1"/>
  <c r="AE242" i="1"/>
  <c r="AF242" i="1"/>
  <c r="AG242" i="1"/>
  <c r="AH242" i="1"/>
  <c r="AI242" i="1"/>
  <c r="AJ242" i="1"/>
  <c r="AM242" i="1"/>
  <c r="AQ242" i="1" s="1"/>
  <c r="Z243" i="1"/>
  <c r="AB243" i="1" s="1"/>
  <c r="AW243" i="1" s="1"/>
  <c r="AE243" i="1"/>
  <c r="AF243" i="1"/>
  <c r="AG243" i="1"/>
  <c r="AH243" i="1"/>
  <c r="AI243" i="1"/>
  <c r="AJ243" i="1"/>
  <c r="AM243" i="1"/>
  <c r="AQ243" i="1" s="1"/>
  <c r="Z244" i="1"/>
  <c r="AB244" i="1" s="1"/>
  <c r="AW244" i="1" s="1"/>
  <c r="AE244" i="1"/>
  <c r="AF244" i="1"/>
  <c r="AG244" i="1"/>
  <c r="AH244" i="1"/>
  <c r="AI244" i="1"/>
  <c r="AJ244" i="1"/>
  <c r="Z245" i="1"/>
  <c r="AB245" i="1" s="1"/>
  <c r="AW245" i="1" s="1"/>
  <c r="AE245" i="1"/>
  <c r="AF245" i="1"/>
  <c r="AG245" i="1"/>
  <c r="AH245" i="1"/>
  <c r="AI245" i="1"/>
  <c r="AJ245" i="1"/>
  <c r="Z246" i="1"/>
  <c r="AB246" i="1" s="1"/>
  <c r="AW246" i="1" s="1"/>
  <c r="AE246" i="1"/>
  <c r="AF246" i="1"/>
  <c r="AG246" i="1"/>
  <c r="AH246" i="1"/>
  <c r="AI246" i="1"/>
  <c r="AJ246" i="1"/>
  <c r="Z247" i="1"/>
  <c r="AB247" i="1" s="1"/>
  <c r="AW247" i="1" s="1"/>
  <c r="AE247" i="1"/>
  <c r="AF247" i="1"/>
  <c r="AG247" i="1"/>
  <c r="AH247" i="1"/>
  <c r="AI247" i="1"/>
  <c r="AJ247" i="1"/>
  <c r="AM247" i="1"/>
  <c r="AQ247" i="1" s="1"/>
  <c r="Z248" i="1"/>
  <c r="AB248" i="1" s="1"/>
  <c r="AW248" i="1" s="1"/>
  <c r="AE248" i="1"/>
  <c r="AF248" i="1"/>
  <c r="AG248" i="1"/>
  <c r="AH248" i="1"/>
  <c r="AI248" i="1"/>
  <c r="AJ248" i="1"/>
  <c r="Z249" i="1"/>
  <c r="AE249" i="1"/>
  <c r="AF249" i="1"/>
  <c r="AG249" i="1"/>
  <c r="AH249" i="1"/>
  <c r="AI249" i="1"/>
  <c r="AJ249" i="1"/>
  <c r="AM249" i="1"/>
  <c r="AQ249" i="1" s="1"/>
  <c r="Z250" i="1"/>
  <c r="AD250" i="1"/>
  <c r="AF250" i="1"/>
  <c r="AG250" i="1"/>
  <c r="AH250" i="1"/>
  <c r="AI250" i="1"/>
  <c r="AJ250" i="1"/>
  <c r="Z251" i="1"/>
  <c r="AB251" i="1" s="1"/>
  <c r="AW251" i="1" s="1"/>
  <c r="AE251" i="1"/>
  <c r="AF251" i="1"/>
  <c r="AG251" i="1"/>
  <c r="AH251" i="1"/>
  <c r="AI251" i="1"/>
  <c r="AJ251" i="1"/>
  <c r="AM251" i="1"/>
  <c r="AQ251" i="1" s="1"/>
  <c r="Z252" i="1"/>
  <c r="AB252" i="1" s="1"/>
  <c r="AW252" i="1" s="1"/>
  <c r="AE252" i="1"/>
  <c r="AF252" i="1"/>
  <c r="AG252" i="1"/>
  <c r="AH252" i="1"/>
  <c r="AI252" i="1"/>
  <c r="AJ252" i="1"/>
  <c r="AM252" i="1"/>
  <c r="AQ252" i="1" s="1"/>
  <c r="Z253" i="1"/>
  <c r="AE253" i="1"/>
  <c r="AF253" i="1"/>
  <c r="AG253" i="1"/>
  <c r="AH253" i="1"/>
  <c r="AI253" i="1"/>
  <c r="AJ253" i="1"/>
  <c r="AM253" i="1"/>
  <c r="AQ253" i="1" s="1"/>
  <c r="Z254" i="1"/>
  <c r="AB254" i="1" s="1"/>
  <c r="AW254" i="1" s="1"/>
  <c r="AE254" i="1"/>
  <c r="AF254" i="1"/>
  <c r="AG254" i="1"/>
  <c r="AH254" i="1"/>
  <c r="AI254" i="1"/>
  <c r="AJ254" i="1"/>
  <c r="AM254" i="1"/>
  <c r="AQ254" i="1" s="1"/>
  <c r="Z255" i="1"/>
  <c r="AE255" i="1"/>
  <c r="AF255" i="1"/>
  <c r="AG255" i="1"/>
  <c r="AH255" i="1"/>
  <c r="AI255" i="1"/>
  <c r="AJ255" i="1"/>
  <c r="AM255" i="1"/>
  <c r="AQ255" i="1" s="1"/>
  <c r="Z256" i="1"/>
  <c r="AE256" i="1"/>
  <c r="AF256" i="1"/>
  <c r="AG256" i="1"/>
  <c r="AH256" i="1"/>
  <c r="AI256" i="1"/>
  <c r="AJ256" i="1"/>
  <c r="AM256" i="1"/>
  <c r="AQ256" i="1" s="1"/>
  <c r="Z257" i="1"/>
  <c r="AE257" i="1"/>
  <c r="AF257" i="1"/>
  <c r="AG257" i="1"/>
  <c r="AH257" i="1"/>
  <c r="AI257" i="1"/>
  <c r="AJ257" i="1"/>
  <c r="Z258" i="1"/>
  <c r="AE258" i="1"/>
  <c r="AF258" i="1"/>
  <c r="AG258" i="1"/>
  <c r="AH258" i="1"/>
  <c r="AI258" i="1"/>
  <c r="AJ258" i="1"/>
  <c r="AM258" i="1"/>
  <c r="AQ258" i="1" s="1"/>
  <c r="Z259" i="1"/>
  <c r="AB259" i="1" s="1"/>
  <c r="AW259" i="1" s="1"/>
  <c r="AE259" i="1"/>
  <c r="AF259" i="1"/>
  <c r="AG259" i="1"/>
  <c r="AH259" i="1"/>
  <c r="AI259" i="1"/>
  <c r="AJ259" i="1"/>
  <c r="AM259" i="1"/>
  <c r="AQ259" i="1" s="1"/>
  <c r="Z260" i="1"/>
  <c r="AB260" i="1" s="1"/>
  <c r="AW260" i="1" s="1"/>
  <c r="AD260" i="1"/>
  <c r="AE260" i="1"/>
  <c r="AG260" i="1"/>
  <c r="AH260" i="1"/>
  <c r="AI260" i="1"/>
  <c r="AJ260" i="1"/>
  <c r="AM260" i="1"/>
  <c r="Z261" i="1"/>
  <c r="AB261" i="1" s="1"/>
  <c r="AW261" i="1" s="1"/>
  <c r="AD261" i="1"/>
  <c r="AE261" i="1"/>
  <c r="AG261" i="1"/>
  <c r="AH261" i="1"/>
  <c r="AI261" i="1"/>
  <c r="AJ261" i="1"/>
  <c r="AM261" i="1"/>
  <c r="Z262" i="1"/>
  <c r="AB262" i="1" s="1"/>
  <c r="AW262" i="1" s="1"/>
  <c r="AE262" i="1"/>
  <c r="AF262" i="1"/>
  <c r="AG262" i="1"/>
  <c r="AH262" i="1"/>
  <c r="AI262" i="1"/>
  <c r="AJ262" i="1"/>
  <c r="Z263" i="1"/>
  <c r="AE263" i="1"/>
  <c r="AF263" i="1"/>
  <c r="AG263" i="1"/>
  <c r="AH263" i="1"/>
  <c r="AI263" i="1"/>
  <c r="AJ263" i="1"/>
  <c r="Z264" i="1"/>
  <c r="AB264" i="1" s="1"/>
  <c r="AW264" i="1" s="1"/>
  <c r="AF264" i="1"/>
  <c r="AG264" i="1"/>
  <c r="AH264" i="1"/>
  <c r="AI264" i="1"/>
  <c r="AJ264" i="1"/>
  <c r="Z265" i="1"/>
  <c r="AE265" i="1"/>
  <c r="AF265" i="1"/>
  <c r="AG265" i="1"/>
  <c r="AH265" i="1"/>
  <c r="AI265" i="1"/>
  <c r="AJ265" i="1"/>
  <c r="AM265" i="1"/>
  <c r="AQ265" i="1" s="1"/>
  <c r="Z266" i="1"/>
  <c r="AB266" i="1" s="1"/>
  <c r="AW266" i="1" s="1"/>
  <c r="AE266" i="1"/>
  <c r="AF266" i="1"/>
  <c r="AG266" i="1"/>
  <c r="AH266" i="1"/>
  <c r="AI266" i="1"/>
  <c r="AJ266" i="1"/>
  <c r="Z267" i="1"/>
  <c r="AB267" i="1" s="1"/>
  <c r="AW267" i="1" s="1"/>
  <c r="AE267" i="1"/>
  <c r="AF267" i="1"/>
  <c r="AG267" i="1"/>
  <c r="AH267" i="1"/>
  <c r="AI267" i="1"/>
  <c r="AJ267" i="1"/>
  <c r="AM267" i="1"/>
  <c r="AQ267" i="1" s="1"/>
  <c r="Z268" i="1"/>
  <c r="AB268" i="1" s="1"/>
  <c r="AW268" i="1" s="1"/>
  <c r="AE268" i="1"/>
  <c r="AF268" i="1"/>
  <c r="AG268" i="1"/>
  <c r="AH268" i="1"/>
  <c r="AI268" i="1"/>
  <c r="AJ268" i="1"/>
  <c r="AM268" i="1"/>
  <c r="AQ268" i="1" s="1"/>
  <c r="AM323" i="1"/>
  <c r="AM324" i="1"/>
  <c r="AD325" i="1"/>
  <c r="AE325" i="1"/>
  <c r="AF325" i="1"/>
  <c r="AG325" i="1"/>
  <c r="AI325" i="1"/>
  <c r="AJ325" i="1"/>
  <c r="AM325" i="1"/>
  <c r="AD326" i="1"/>
  <c r="AE326" i="1"/>
  <c r="AF326" i="1"/>
  <c r="AG326" i="1"/>
  <c r="AI326" i="1"/>
  <c r="AJ326" i="1"/>
  <c r="AM326" i="1"/>
  <c r="AD327" i="1"/>
  <c r="AE327" i="1"/>
  <c r="AF327" i="1"/>
  <c r="AG327" i="1"/>
  <c r="AI327" i="1"/>
  <c r="AJ327" i="1"/>
  <c r="AM327" i="1"/>
  <c r="AD328" i="1"/>
  <c r="AE328" i="1"/>
  <c r="AF328" i="1"/>
  <c r="AG328" i="1"/>
  <c r="AI328" i="1"/>
  <c r="AJ328" i="1"/>
  <c r="AM328" i="1"/>
  <c r="AD329" i="1"/>
  <c r="AE329" i="1"/>
  <c r="AF329" i="1"/>
  <c r="AG329" i="1"/>
  <c r="AI329" i="1"/>
  <c r="AJ329" i="1"/>
  <c r="AM329" i="1"/>
  <c r="AD330" i="1"/>
  <c r="AE330" i="1"/>
  <c r="AF330" i="1"/>
  <c r="AG330" i="1"/>
  <c r="AI330" i="1"/>
  <c r="AJ330" i="1"/>
  <c r="AM330" i="1"/>
  <c r="AD331" i="1"/>
  <c r="AE331" i="1"/>
  <c r="AF331" i="1"/>
  <c r="AG331" i="1"/>
  <c r="AI331" i="1"/>
  <c r="AJ331" i="1"/>
  <c r="AM331" i="1"/>
  <c r="AD333" i="1"/>
  <c r="AE333" i="1"/>
  <c r="AF333" i="1"/>
  <c r="AG333" i="1"/>
  <c r="AI333" i="1"/>
  <c r="AJ333" i="1"/>
  <c r="AM333" i="1"/>
  <c r="AD334" i="1"/>
  <c r="AE334" i="1"/>
  <c r="AF334" i="1"/>
  <c r="AG334" i="1"/>
  <c r="AI334" i="1"/>
  <c r="AJ334" i="1"/>
  <c r="AM334" i="1"/>
  <c r="AD335" i="1"/>
  <c r="AE335" i="1"/>
  <c r="AF335" i="1"/>
  <c r="AG335" i="1"/>
  <c r="AI335" i="1"/>
  <c r="AJ335" i="1"/>
  <c r="AM335" i="1"/>
  <c r="AD336" i="1"/>
  <c r="AE336" i="1"/>
  <c r="AF336" i="1"/>
  <c r="AG336" i="1"/>
  <c r="AI336" i="1"/>
  <c r="AJ336" i="1"/>
  <c r="AM336" i="1"/>
  <c r="AD337" i="1"/>
  <c r="AE337" i="1"/>
  <c r="AF337" i="1"/>
  <c r="AG337" i="1"/>
  <c r="AI337" i="1"/>
  <c r="AJ337" i="1"/>
  <c r="AM337" i="1"/>
  <c r="AD338" i="1"/>
  <c r="AE338" i="1"/>
  <c r="AF338" i="1"/>
  <c r="AG338" i="1"/>
  <c r="AI338" i="1"/>
  <c r="AJ338" i="1"/>
  <c r="AM338" i="1"/>
  <c r="Z339" i="1"/>
  <c r="AI339" i="1"/>
  <c r="AD339" i="1"/>
  <c r="AE339" i="1"/>
  <c r="AF339" i="1"/>
  <c r="AG339" i="1"/>
  <c r="AH339" i="1"/>
  <c r="AJ339" i="1"/>
  <c r="AM339" i="1"/>
  <c r="Z340" i="1"/>
  <c r="AD340" i="1"/>
  <c r="AE340" i="1"/>
  <c r="AF340" i="1"/>
  <c r="AG340" i="1"/>
  <c r="AH340" i="1"/>
  <c r="AI340" i="1"/>
  <c r="AJ340" i="1"/>
  <c r="AM340" i="1"/>
  <c r="S281" i="1"/>
  <c r="S283" i="1"/>
  <c r="S289" i="1"/>
  <c r="S296" i="1"/>
  <c r="S307" i="1"/>
  <c r="S314" i="1"/>
  <c r="S317" i="1"/>
  <c r="M312" i="1"/>
  <c r="M313" i="1"/>
  <c r="M314" i="1"/>
  <c r="M315" i="1"/>
  <c r="M316" i="1"/>
  <c r="M317" i="1"/>
  <c r="M318" i="1"/>
  <c r="M319" i="1"/>
  <c r="M320" i="1"/>
  <c r="M32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AB338" i="1" l="1"/>
  <c r="AW338" i="1" s="1"/>
  <c r="AN78" i="1"/>
  <c r="AQ78" i="1"/>
  <c r="T310" i="1"/>
  <c r="T280" i="1"/>
  <c r="T291" i="1"/>
  <c r="T319" i="1"/>
  <c r="T316" i="1"/>
  <c r="AH337" i="1" l="1"/>
  <c r="AE280" i="1"/>
  <c r="AD297" i="1"/>
  <c r="AD317" i="1"/>
  <c r="AD294" i="1"/>
  <c r="AE298" i="1"/>
  <c r="AH336" i="1"/>
  <c r="AH324" i="1"/>
  <c r="AE310" i="1"/>
  <c r="AD299" i="1"/>
  <c r="AD295" i="1"/>
  <c r="AD315" i="1"/>
  <c r="AD300" i="1"/>
  <c r="AE291" i="1"/>
  <c r="AH338" i="1"/>
  <c r="AH326" i="1"/>
  <c r="AH328" i="1"/>
  <c r="AD289" i="1"/>
  <c r="AD274" i="1"/>
  <c r="AD305" i="1"/>
  <c r="AE319" i="1"/>
  <c r="AD272" i="1"/>
  <c r="AD285" i="1"/>
  <c r="AH322" i="1"/>
  <c r="AH323" i="1"/>
  <c r="AD309" i="1"/>
  <c r="AH335" i="1"/>
  <c r="AD282" i="1"/>
  <c r="AD308" i="1"/>
  <c r="AD318" i="1"/>
  <c r="AH329" i="1"/>
  <c r="AD281" i="1"/>
  <c r="AD314" i="1"/>
  <c r="AD288" i="1"/>
  <c r="AD311" i="1"/>
  <c r="AD320" i="1"/>
  <c r="AH331" i="1"/>
  <c r="AH330" i="1"/>
  <c r="AH333" i="1"/>
  <c r="AE316" i="1"/>
  <c r="AD296" i="1"/>
  <c r="AD276" i="1"/>
  <c r="AD307" i="1"/>
  <c r="AD321" i="1"/>
  <c r="AD283" i="1"/>
  <c r="AH334" i="1"/>
  <c r="AD273" i="1"/>
  <c r="AD304" i="1"/>
  <c r="AD287" i="1"/>
  <c r="AH327" i="1"/>
  <c r="AH325" i="1"/>
  <c r="D27" i="13"/>
  <c r="C27" i="13"/>
  <c r="BM340" i="1" l="1"/>
  <c r="BL340" i="1"/>
  <c r="BK340" i="1"/>
  <c r="BJ340" i="1"/>
  <c r="BI340" i="1"/>
  <c r="BH340" i="1"/>
  <c r="BN339" i="1"/>
  <c r="BL339" i="1"/>
  <c r="BK339" i="1"/>
  <c r="BJ339" i="1"/>
  <c r="BI339" i="1"/>
  <c r="BH339" i="1"/>
  <c r="BN338" i="1"/>
  <c r="BM338" i="1"/>
  <c r="BK338" i="1"/>
  <c r="BJ338" i="1"/>
  <c r="BI338" i="1"/>
  <c r="BN337" i="1"/>
  <c r="BM337" i="1"/>
  <c r="BK337" i="1"/>
  <c r="BJ337" i="1"/>
  <c r="BI337" i="1"/>
  <c r="BN268" i="1"/>
  <c r="BM268" i="1"/>
  <c r="BL268" i="1"/>
  <c r="BK268" i="1"/>
  <c r="BJ268" i="1"/>
  <c r="BI268" i="1"/>
  <c r="BN267" i="1"/>
  <c r="BM267" i="1"/>
  <c r="BL267" i="1"/>
  <c r="BK267" i="1"/>
  <c r="BJ267" i="1"/>
  <c r="BI267" i="1"/>
  <c r="BN266" i="1"/>
  <c r="BM266" i="1"/>
  <c r="BL266" i="1"/>
  <c r="BK266" i="1"/>
  <c r="BJ266" i="1"/>
  <c r="BI266" i="1"/>
  <c r="BN265" i="1"/>
  <c r="BM265" i="1"/>
  <c r="BL265" i="1"/>
  <c r="BK265" i="1"/>
  <c r="BJ265" i="1"/>
  <c r="BI265" i="1"/>
  <c r="BN264" i="1"/>
  <c r="BM264" i="1"/>
  <c r="BL264" i="1"/>
  <c r="BK264" i="1"/>
  <c r="BJ264" i="1"/>
  <c r="BN263" i="1"/>
  <c r="BM263" i="1"/>
  <c r="BL263" i="1"/>
  <c r="BK263" i="1"/>
  <c r="BJ263" i="1"/>
  <c r="BI263" i="1"/>
  <c r="BN262" i="1"/>
  <c r="BM262" i="1"/>
  <c r="BL262" i="1"/>
  <c r="BK262" i="1"/>
  <c r="BJ262" i="1"/>
  <c r="BI262" i="1"/>
  <c r="BN261" i="1"/>
  <c r="BM261" i="1"/>
  <c r="BL261" i="1"/>
  <c r="BK261" i="1"/>
  <c r="BH261" i="1"/>
  <c r="BN260" i="1"/>
  <c r="BM260" i="1"/>
  <c r="BL260" i="1"/>
  <c r="BK260" i="1"/>
  <c r="BI260" i="1"/>
  <c r="BN259" i="1"/>
  <c r="BM259" i="1"/>
  <c r="BL259" i="1"/>
  <c r="BK259" i="1"/>
  <c r="BJ259" i="1"/>
  <c r="BI259" i="1"/>
  <c r="BN258" i="1"/>
  <c r="BM258" i="1"/>
  <c r="BL258" i="1"/>
  <c r="BK258" i="1"/>
  <c r="BJ258" i="1"/>
  <c r="BI258" i="1"/>
  <c r="BN257" i="1"/>
  <c r="BM257" i="1"/>
  <c r="BL257" i="1"/>
  <c r="BK257" i="1"/>
  <c r="BJ257" i="1"/>
  <c r="BI257" i="1"/>
  <c r="BN256" i="1"/>
  <c r="BM256" i="1"/>
  <c r="BL256" i="1"/>
  <c r="BK256" i="1"/>
  <c r="BJ256" i="1"/>
  <c r="BI256" i="1"/>
  <c r="BN255" i="1"/>
  <c r="BM255" i="1"/>
  <c r="BL255" i="1"/>
  <c r="BK255" i="1"/>
  <c r="BJ255" i="1"/>
  <c r="BI255" i="1"/>
  <c r="BN254" i="1"/>
  <c r="BM254" i="1"/>
  <c r="BL254" i="1"/>
  <c r="BK254" i="1"/>
  <c r="BJ254" i="1"/>
  <c r="BI254" i="1"/>
  <c r="BN253" i="1"/>
  <c r="BM253" i="1"/>
  <c r="BL253" i="1"/>
  <c r="BK253" i="1"/>
  <c r="BJ253" i="1"/>
  <c r="BI253" i="1"/>
  <c r="BN252" i="1"/>
  <c r="BM252" i="1"/>
  <c r="BL252" i="1"/>
  <c r="BK252" i="1"/>
  <c r="BJ252" i="1"/>
  <c r="BI252" i="1"/>
  <c r="BN251" i="1"/>
  <c r="BM251" i="1"/>
  <c r="BL251" i="1"/>
  <c r="BK251" i="1"/>
  <c r="BJ251" i="1"/>
  <c r="BN250" i="1"/>
  <c r="BM250" i="1"/>
  <c r="BL250" i="1"/>
  <c r="BK250" i="1"/>
  <c r="BJ250" i="1"/>
  <c r="BN249" i="1"/>
  <c r="BM249" i="1"/>
  <c r="BL249" i="1"/>
  <c r="BK249" i="1"/>
  <c r="BJ249" i="1"/>
  <c r="BI249" i="1"/>
  <c r="BN248" i="1"/>
  <c r="BM248" i="1"/>
  <c r="BL248" i="1"/>
  <c r="BK248" i="1"/>
  <c r="BJ248" i="1"/>
  <c r="BI248" i="1"/>
  <c r="BN247" i="1"/>
  <c r="BM247" i="1"/>
  <c r="BL247" i="1"/>
  <c r="BK247" i="1"/>
  <c r="BJ247" i="1"/>
  <c r="BI247" i="1"/>
  <c r="BN246" i="1"/>
  <c r="BM246" i="1"/>
  <c r="BL246" i="1"/>
  <c r="BK246" i="1"/>
  <c r="BJ246" i="1"/>
  <c r="BI246" i="1"/>
  <c r="BN245" i="1"/>
  <c r="BM245" i="1"/>
  <c r="BL245" i="1"/>
  <c r="BK245" i="1"/>
  <c r="BJ245" i="1"/>
  <c r="BI245" i="1"/>
  <c r="BN244" i="1"/>
  <c r="BM244" i="1"/>
  <c r="BL244" i="1"/>
  <c r="BK244" i="1"/>
  <c r="BJ244" i="1"/>
  <c r="BN243" i="1"/>
  <c r="BM243" i="1"/>
  <c r="BL243" i="1"/>
  <c r="BK243" i="1"/>
  <c r="BJ243" i="1"/>
  <c r="BI243" i="1"/>
  <c r="BN242" i="1"/>
  <c r="BM242" i="1"/>
  <c r="BL242" i="1"/>
  <c r="BK242" i="1"/>
  <c r="BJ242" i="1"/>
  <c r="BI242" i="1"/>
  <c r="BN241" i="1"/>
  <c r="BM241" i="1"/>
  <c r="BL241" i="1"/>
  <c r="BK241" i="1"/>
  <c r="BJ241" i="1"/>
  <c r="BI241" i="1"/>
  <c r="BN240" i="1"/>
  <c r="BM240" i="1"/>
  <c r="BL240" i="1"/>
  <c r="BK240" i="1"/>
  <c r="BH240" i="1"/>
  <c r="BN239" i="1"/>
  <c r="BM239" i="1"/>
  <c r="BL239" i="1"/>
  <c r="BK239" i="1"/>
  <c r="BI239" i="1"/>
  <c r="BN238" i="1"/>
  <c r="BM238" i="1"/>
  <c r="BL238" i="1"/>
  <c r="BK238" i="1"/>
  <c r="BJ238" i="1"/>
  <c r="BI238" i="1"/>
  <c r="BN237" i="1"/>
  <c r="BM237" i="1"/>
  <c r="BL237" i="1"/>
  <c r="BK237" i="1"/>
  <c r="BJ237" i="1"/>
  <c r="BI237" i="1"/>
  <c r="BN236" i="1"/>
  <c r="BM236" i="1"/>
  <c r="BL236" i="1"/>
  <c r="BK236" i="1"/>
  <c r="BJ236" i="1"/>
  <c r="BI236" i="1"/>
  <c r="BN235" i="1"/>
  <c r="BM235" i="1"/>
  <c r="BL235" i="1"/>
  <c r="BK235" i="1"/>
  <c r="BJ235" i="1"/>
  <c r="BI235" i="1"/>
  <c r="BN234" i="1"/>
  <c r="BM234" i="1"/>
  <c r="BL234" i="1"/>
  <c r="BK234" i="1"/>
  <c r="BJ234" i="1"/>
  <c r="BI234" i="1"/>
  <c r="BN233" i="1"/>
  <c r="BM233" i="1"/>
  <c r="BL233" i="1"/>
  <c r="BK233" i="1"/>
  <c r="BJ233" i="1"/>
  <c r="BI233" i="1"/>
  <c r="BN232" i="1"/>
  <c r="BM232" i="1"/>
  <c r="BL232" i="1"/>
  <c r="BJ232" i="1"/>
  <c r="BI232" i="1"/>
  <c r="BN231" i="1"/>
  <c r="BM231" i="1"/>
  <c r="BL231" i="1"/>
  <c r="BK231" i="1"/>
  <c r="BJ231" i="1"/>
  <c r="BN230" i="1"/>
  <c r="BM230" i="1"/>
  <c r="BL230" i="1"/>
  <c r="BK230" i="1"/>
  <c r="BJ230" i="1"/>
  <c r="BN229" i="1"/>
  <c r="BM229" i="1"/>
  <c r="BL229" i="1"/>
  <c r="BK229" i="1"/>
  <c r="BJ229" i="1"/>
  <c r="BH229" i="1"/>
  <c r="BN228" i="1"/>
  <c r="BM228" i="1"/>
  <c r="BL228" i="1"/>
  <c r="BK228" i="1"/>
  <c r="BJ228" i="1"/>
  <c r="BI228" i="1"/>
  <c r="BN227" i="1"/>
  <c r="BM227" i="1"/>
  <c r="BL227" i="1"/>
  <c r="BK227" i="1"/>
  <c r="BJ227" i="1"/>
  <c r="BI227" i="1"/>
  <c r="BN226" i="1"/>
  <c r="BM226" i="1"/>
  <c r="BL226" i="1"/>
  <c r="BK226" i="1"/>
  <c r="BJ226" i="1"/>
  <c r="BN225" i="1"/>
  <c r="BM225" i="1"/>
  <c r="BL225" i="1"/>
  <c r="BK225" i="1"/>
  <c r="BJ225" i="1"/>
  <c r="BI225" i="1"/>
  <c r="BN224" i="1"/>
  <c r="BM224" i="1"/>
  <c r="BL224" i="1"/>
  <c r="BK224" i="1"/>
  <c r="BJ224" i="1"/>
  <c r="BN223" i="1"/>
  <c r="BM223" i="1"/>
  <c r="BL223" i="1"/>
  <c r="BK223" i="1"/>
  <c r="BJ223" i="1"/>
  <c r="BI223" i="1"/>
  <c r="BN222" i="1"/>
  <c r="BM222" i="1"/>
  <c r="BL222" i="1"/>
  <c r="BK222" i="1"/>
  <c r="BJ222" i="1"/>
  <c r="BH222" i="1"/>
  <c r="BN221" i="1"/>
  <c r="BM221" i="1"/>
  <c r="BL221" i="1"/>
  <c r="BK221" i="1"/>
  <c r="BJ221" i="1"/>
  <c r="BI221" i="1"/>
  <c r="BN220" i="1"/>
  <c r="BM220" i="1"/>
  <c r="BL220" i="1"/>
  <c r="BK220" i="1"/>
  <c r="BJ220" i="1"/>
  <c r="BI220" i="1"/>
  <c r="BN219" i="1"/>
  <c r="BM219" i="1"/>
  <c r="BL219" i="1"/>
  <c r="BK219" i="1"/>
  <c r="BJ219" i="1"/>
  <c r="BN218" i="1"/>
  <c r="BM218" i="1"/>
  <c r="BL218" i="1"/>
  <c r="BK218" i="1"/>
  <c r="BJ218" i="1"/>
  <c r="BN217" i="1"/>
  <c r="BM217" i="1"/>
  <c r="BL217" i="1"/>
  <c r="BK217" i="1"/>
  <c r="BJ217" i="1"/>
  <c r="BI217" i="1"/>
  <c r="BN216" i="1"/>
  <c r="BM216" i="1"/>
  <c r="BL216" i="1"/>
  <c r="BJ216" i="1"/>
  <c r="BI216" i="1"/>
  <c r="BN215" i="1"/>
  <c r="BM215" i="1"/>
  <c r="BL215" i="1"/>
  <c r="BJ215" i="1"/>
  <c r="BH215" i="1"/>
  <c r="BN214" i="1"/>
  <c r="BM214" i="1"/>
  <c r="BL214" i="1"/>
  <c r="BK214" i="1"/>
  <c r="BJ214" i="1"/>
  <c r="BN213" i="1"/>
  <c r="BM213" i="1"/>
  <c r="BL213" i="1"/>
  <c r="BK213" i="1"/>
  <c r="BJ213" i="1"/>
  <c r="BN212" i="1"/>
  <c r="BM212" i="1"/>
  <c r="BL212" i="1"/>
  <c r="BK212" i="1"/>
  <c r="BJ212" i="1"/>
  <c r="BN211" i="1"/>
  <c r="BM211" i="1"/>
  <c r="BL211" i="1"/>
  <c r="BK211" i="1"/>
  <c r="BI211" i="1"/>
  <c r="BN210" i="1"/>
  <c r="BM210" i="1"/>
  <c r="BL210" i="1"/>
  <c r="BK210" i="1"/>
  <c r="BJ210" i="1"/>
  <c r="BN209" i="1"/>
  <c r="BM209" i="1"/>
  <c r="BL209" i="1"/>
  <c r="BK209" i="1"/>
  <c r="BJ209" i="1"/>
  <c r="BH209" i="1"/>
  <c r="BN208" i="1"/>
  <c r="BM208" i="1"/>
  <c r="BL208" i="1"/>
  <c r="BK208" i="1"/>
  <c r="BJ208" i="1"/>
  <c r="BI208" i="1"/>
  <c r="BN207" i="1"/>
  <c r="BM207" i="1"/>
  <c r="BL207" i="1"/>
  <c r="BK207" i="1"/>
  <c r="BJ207" i="1"/>
  <c r="BN206" i="1"/>
  <c r="BM206" i="1"/>
  <c r="BL206" i="1"/>
  <c r="BK206" i="1"/>
  <c r="BJ206" i="1"/>
  <c r="BI206" i="1"/>
  <c r="BN205" i="1"/>
  <c r="BM205" i="1"/>
  <c r="BL205" i="1"/>
  <c r="BK205" i="1"/>
  <c r="BJ205" i="1"/>
  <c r="BN204" i="1"/>
  <c r="BM204" i="1"/>
  <c r="BL204" i="1"/>
  <c r="BK204" i="1"/>
  <c r="BJ204" i="1"/>
  <c r="BI204" i="1"/>
  <c r="BN203" i="1"/>
  <c r="BM203" i="1"/>
  <c r="BL203" i="1"/>
  <c r="BK203" i="1"/>
  <c r="BJ203" i="1"/>
  <c r="BN202" i="1"/>
  <c r="BM202" i="1"/>
  <c r="BL202" i="1"/>
  <c r="BK202" i="1"/>
  <c r="BH202" i="1"/>
  <c r="BN201" i="1"/>
  <c r="BM201" i="1"/>
  <c r="BL201" i="1"/>
  <c r="BK201" i="1"/>
  <c r="BH201" i="1"/>
  <c r="BN200" i="1"/>
  <c r="BM200" i="1"/>
  <c r="BL200" i="1"/>
  <c r="BK200" i="1"/>
  <c r="BJ200" i="1"/>
  <c r="BH200" i="1"/>
  <c r="BN199" i="1"/>
  <c r="BM199" i="1"/>
  <c r="BL199" i="1"/>
  <c r="BK199" i="1"/>
  <c r="BJ199" i="1"/>
  <c r="BH199" i="1"/>
  <c r="BN198" i="1"/>
  <c r="BM198" i="1"/>
  <c r="BL198" i="1"/>
  <c r="BK198" i="1"/>
  <c r="BJ198" i="1"/>
  <c r="BI198" i="1"/>
  <c r="BN197" i="1"/>
  <c r="BM197" i="1"/>
  <c r="BL197" i="1"/>
  <c r="BJ197" i="1"/>
  <c r="BH197" i="1"/>
  <c r="BN196" i="1"/>
  <c r="BM196" i="1"/>
  <c r="BL196" i="1"/>
  <c r="BK196" i="1"/>
  <c r="BJ196" i="1"/>
  <c r="BN195" i="1"/>
  <c r="BM195" i="1"/>
  <c r="BL195" i="1"/>
  <c r="BK195" i="1"/>
  <c r="BJ195" i="1"/>
  <c r="BN194" i="1"/>
  <c r="BM194" i="1"/>
  <c r="BL194" i="1"/>
  <c r="BK194" i="1"/>
  <c r="BJ194" i="1"/>
  <c r="BH194" i="1"/>
  <c r="BN193" i="1"/>
  <c r="BM193" i="1"/>
  <c r="BL193" i="1"/>
  <c r="BJ193" i="1"/>
  <c r="BI193" i="1"/>
  <c r="BN192" i="1"/>
  <c r="BM192" i="1"/>
  <c r="BL192" i="1"/>
  <c r="BK192" i="1"/>
  <c r="BJ192" i="1"/>
  <c r="BN191" i="1"/>
  <c r="BM191" i="1"/>
  <c r="BL191" i="1"/>
  <c r="BK191" i="1"/>
  <c r="BJ191" i="1"/>
  <c r="BH191" i="1"/>
  <c r="BN190" i="1"/>
  <c r="BM190" i="1"/>
  <c r="BL190" i="1"/>
  <c r="BK190" i="1"/>
  <c r="BJ190" i="1"/>
  <c r="BN189" i="1"/>
  <c r="BM189" i="1"/>
  <c r="BL189" i="1"/>
  <c r="BK189" i="1"/>
  <c r="BJ189" i="1"/>
  <c r="BI189" i="1"/>
  <c r="BN188" i="1"/>
  <c r="BM188" i="1"/>
  <c r="BL188" i="1"/>
  <c r="BK188" i="1"/>
  <c r="BJ188" i="1"/>
  <c r="BI188" i="1"/>
  <c r="BN187" i="1"/>
  <c r="BM187" i="1"/>
  <c r="BL187" i="1"/>
  <c r="BK187" i="1"/>
  <c r="BJ187" i="1"/>
  <c r="BI187" i="1"/>
  <c r="BN186" i="1"/>
  <c r="BM186" i="1"/>
  <c r="BL186" i="1"/>
  <c r="BK186" i="1"/>
  <c r="BJ186" i="1"/>
  <c r="BH186" i="1"/>
  <c r="BN185" i="1"/>
  <c r="BM185" i="1"/>
  <c r="BL185" i="1"/>
  <c r="BK185" i="1"/>
  <c r="BJ185" i="1"/>
  <c r="BN184" i="1"/>
  <c r="BM184" i="1"/>
  <c r="BL184" i="1"/>
  <c r="BK184" i="1"/>
  <c r="BJ184" i="1"/>
  <c r="BN183" i="1"/>
  <c r="BM183" i="1"/>
  <c r="BL183" i="1"/>
  <c r="BK183" i="1"/>
  <c r="BJ183" i="1"/>
  <c r="BH183" i="1"/>
  <c r="BN182" i="1"/>
  <c r="BM182" i="1"/>
  <c r="BL182" i="1"/>
  <c r="BK182" i="1"/>
  <c r="BJ182" i="1"/>
  <c r="BN181" i="1"/>
  <c r="BM181" i="1"/>
  <c r="BL181" i="1"/>
  <c r="BK181" i="1"/>
  <c r="BJ181" i="1"/>
  <c r="BI181" i="1"/>
  <c r="BN180" i="1"/>
  <c r="BM180" i="1"/>
  <c r="BL180" i="1"/>
  <c r="BK180" i="1"/>
  <c r="BJ180" i="1"/>
  <c r="BH180" i="1"/>
  <c r="BN179" i="1"/>
  <c r="BM179" i="1"/>
  <c r="BL179" i="1"/>
  <c r="BK179" i="1"/>
  <c r="BJ179" i="1"/>
  <c r="BH179" i="1"/>
  <c r="BN178" i="1"/>
  <c r="BM178" i="1"/>
  <c r="BL178" i="1"/>
  <c r="BK178" i="1"/>
  <c r="BJ178" i="1"/>
  <c r="BN177" i="1"/>
  <c r="BM177" i="1"/>
  <c r="BL177" i="1"/>
  <c r="BJ177" i="1"/>
  <c r="BI177" i="1"/>
  <c r="BH177" i="1"/>
  <c r="BN176" i="1"/>
  <c r="BM176" i="1"/>
  <c r="BL176" i="1"/>
  <c r="BK176" i="1"/>
  <c r="BJ176" i="1"/>
  <c r="BN175" i="1"/>
  <c r="BM175" i="1"/>
  <c r="BL175" i="1"/>
  <c r="BK175" i="1"/>
  <c r="BJ175" i="1"/>
  <c r="BI175" i="1"/>
  <c r="BN174" i="1"/>
  <c r="BM174" i="1"/>
  <c r="BL174" i="1"/>
  <c r="BK174" i="1"/>
  <c r="BJ174" i="1"/>
  <c r="BN170" i="1"/>
  <c r="BM170" i="1"/>
  <c r="BL170" i="1"/>
  <c r="BK170" i="1"/>
  <c r="BJ170" i="1"/>
  <c r="BI170" i="1"/>
  <c r="BN169" i="1"/>
  <c r="BM169" i="1"/>
  <c r="BL169" i="1"/>
  <c r="BK169" i="1"/>
  <c r="BJ169" i="1"/>
  <c r="BH169" i="1"/>
  <c r="BN168" i="1"/>
  <c r="BM168" i="1"/>
  <c r="BL168" i="1"/>
  <c r="BK168" i="1"/>
  <c r="BJ168" i="1"/>
  <c r="BN167" i="1"/>
  <c r="BM167" i="1"/>
  <c r="BL167" i="1"/>
  <c r="BK167" i="1"/>
  <c r="BJ167" i="1"/>
  <c r="BI167" i="1"/>
  <c r="BN166" i="1"/>
  <c r="BM166" i="1"/>
  <c r="BL166" i="1"/>
  <c r="BK166" i="1"/>
  <c r="BJ166" i="1"/>
  <c r="BH166" i="1"/>
  <c r="BN165" i="1"/>
  <c r="BM165" i="1"/>
  <c r="BL165" i="1"/>
  <c r="BK165" i="1"/>
  <c r="BJ165" i="1"/>
  <c r="BH165" i="1"/>
  <c r="BN164" i="1"/>
  <c r="BM164" i="1"/>
  <c r="BL164" i="1"/>
  <c r="BK164" i="1"/>
  <c r="BJ164" i="1"/>
  <c r="BN163" i="1"/>
  <c r="BM163" i="1"/>
  <c r="BL163" i="1"/>
  <c r="BJ163" i="1"/>
  <c r="BH163" i="1"/>
  <c r="BN162" i="1"/>
  <c r="BM162" i="1"/>
  <c r="BL162" i="1"/>
  <c r="BK162" i="1"/>
  <c r="BI162" i="1"/>
  <c r="BN161" i="1"/>
  <c r="BM161" i="1"/>
  <c r="BL161" i="1"/>
  <c r="BK161" i="1"/>
  <c r="BJ161" i="1"/>
  <c r="BN160" i="1"/>
  <c r="BM160" i="1"/>
  <c r="BL160" i="1"/>
  <c r="BK160" i="1"/>
  <c r="BH160" i="1"/>
  <c r="BN159" i="1"/>
  <c r="BM159" i="1"/>
  <c r="BL159" i="1"/>
  <c r="BK159" i="1"/>
  <c r="BJ159" i="1"/>
  <c r="BI159" i="1"/>
  <c r="BN158" i="1"/>
  <c r="BM158" i="1"/>
  <c r="BL158" i="1"/>
  <c r="BK158" i="1"/>
  <c r="BJ158" i="1"/>
  <c r="BH158" i="1"/>
  <c r="BN157" i="1"/>
  <c r="BM157" i="1"/>
  <c r="BL157" i="1"/>
  <c r="BK157" i="1"/>
  <c r="BJ157" i="1"/>
  <c r="BI157" i="1"/>
  <c r="BN156" i="1"/>
  <c r="BM156" i="1"/>
  <c r="BL156" i="1"/>
  <c r="BK156" i="1"/>
  <c r="BJ156" i="1"/>
  <c r="BH156" i="1"/>
  <c r="BN155" i="1"/>
  <c r="BM155" i="1"/>
  <c r="BL155" i="1"/>
  <c r="BK155" i="1"/>
  <c r="BJ155" i="1"/>
  <c r="BI155" i="1"/>
  <c r="BN154" i="1"/>
  <c r="BM154" i="1"/>
  <c r="BL154" i="1"/>
  <c r="BK154" i="1"/>
  <c r="BJ154" i="1"/>
  <c r="BI154" i="1"/>
  <c r="BN153" i="1"/>
  <c r="BM153" i="1"/>
  <c r="BL153" i="1"/>
  <c r="BK153" i="1"/>
  <c r="BJ153" i="1"/>
  <c r="BH153" i="1"/>
  <c r="BN147" i="1"/>
  <c r="BM147" i="1"/>
  <c r="BL147" i="1"/>
  <c r="BK147" i="1"/>
  <c r="BJ147" i="1"/>
  <c r="BI147" i="1"/>
  <c r="BN146" i="1"/>
  <c r="BM146" i="1"/>
  <c r="BL146" i="1"/>
  <c r="BK146" i="1"/>
  <c r="BJ146" i="1"/>
  <c r="BH146" i="1"/>
  <c r="BN145" i="1"/>
  <c r="BM145" i="1"/>
  <c r="BL145" i="1"/>
  <c r="BK145" i="1"/>
  <c r="BJ145" i="1"/>
  <c r="BN144" i="1"/>
  <c r="BM144" i="1"/>
  <c r="BL144" i="1"/>
  <c r="BK144" i="1"/>
  <c r="BJ144" i="1"/>
  <c r="BN143" i="1"/>
  <c r="BM143" i="1"/>
  <c r="BL143" i="1"/>
  <c r="BK143" i="1"/>
  <c r="BJ143" i="1"/>
  <c r="BN142" i="1"/>
  <c r="BM142" i="1"/>
  <c r="BL142" i="1"/>
  <c r="BJ142" i="1"/>
  <c r="BH142" i="1"/>
  <c r="BN141" i="1"/>
  <c r="BM141" i="1"/>
  <c r="BL141" i="1"/>
  <c r="BK141" i="1"/>
  <c r="BJ141" i="1"/>
  <c r="BI141" i="1"/>
  <c r="BN140" i="1"/>
  <c r="BM140" i="1"/>
  <c r="BL140" i="1"/>
  <c r="BK140" i="1"/>
  <c r="BJ140" i="1"/>
  <c r="BI140" i="1"/>
  <c r="BN139" i="1"/>
  <c r="BM139" i="1"/>
  <c r="BL139" i="1"/>
  <c r="BK139" i="1"/>
  <c r="BJ139" i="1"/>
  <c r="BN138" i="1"/>
  <c r="BM138" i="1"/>
  <c r="BL138" i="1"/>
  <c r="BK138" i="1"/>
  <c r="BJ138" i="1"/>
  <c r="BN137" i="1"/>
  <c r="BM137" i="1"/>
  <c r="BL137" i="1"/>
  <c r="BK137" i="1"/>
  <c r="BJ137" i="1"/>
  <c r="BI137" i="1"/>
  <c r="BN136" i="1"/>
  <c r="BM136" i="1"/>
  <c r="BL136" i="1"/>
  <c r="BK136" i="1"/>
  <c r="BJ136" i="1"/>
  <c r="BN135" i="1"/>
  <c r="BM135" i="1"/>
  <c r="BL135" i="1"/>
  <c r="BK135" i="1"/>
  <c r="BJ135" i="1"/>
  <c r="BN134" i="1"/>
  <c r="BM134" i="1"/>
  <c r="BL134" i="1"/>
  <c r="BJ134" i="1"/>
  <c r="BI134" i="1"/>
  <c r="BN133" i="1"/>
  <c r="BM133" i="1"/>
  <c r="BL133" i="1"/>
  <c r="BK133" i="1"/>
  <c r="BJ133" i="1"/>
  <c r="BH133" i="1"/>
  <c r="BN132" i="1"/>
  <c r="BM132" i="1"/>
  <c r="BL132" i="1"/>
  <c r="BK132" i="1"/>
  <c r="BJ132" i="1"/>
  <c r="BI132" i="1"/>
  <c r="BN131" i="1"/>
  <c r="BM131" i="1"/>
  <c r="BL131" i="1"/>
  <c r="BK131" i="1"/>
  <c r="BJ131" i="1"/>
  <c r="BN130" i="1"/>
  <c r="BM130" i="1"/>
  <c r="BL130" i="1"/>
  <c r="BJ130" i="1"/>
  <c r="BI130" i="1"/>
  <c r="BN129" i="1"/>
  <c r="BM129" i="1"/>
  <c r="BL129" i="1"/>
  <c r="BK129" i="1"/>
  <c r="BI129" i="1"/>
  <c r="BN128" i="1"/>
  <c r="BM128" i="1"/>
  <c r="BL128" i="1"/>
  <c r="BK128" i="1"/>
  <c r="BJ128" i="1"/>
  <c r="BN127" i="1"/>
  <c r="BM127" i="1"/>
  <c r="BL127" i="1"/>
  <c r="BK127" i="1"/>
  <c r="BJ127" i="1"/>
  <c r="BI127" i="1"/>
  <c r="BN126" i="1"/>
  <c r="BM126" i="1"/>
  <c r="BL126" i="1"/>
  <c r="BK126" i="1"/>
  <c r="BJ126" i="1"/>
  <c r="BN125" i="1"/>
  <c r="BM125" i="1"/>
  <c r="BL125" i="1"/>
  <c r="BK125" i="1"/>
  <c r="BJ125" i="1"/>
  <c r="BH125" i="1"/>
  <c r="BN124" i="1"/>
  <c r="BM124" i="1"/>
  <c r="BL124" i="1"/>
  <c r="BK124" i="1"/>
  <c r="BJ124" i="1"/>
  <c r="BN123" i="1"/>
  <c r="BM123" i="1"/>
  <c r="BL123" i="1"/>
  <c r="BK123" i="1"/>
  <c r="BJ123" i="1"/>
  <c r="BI123" i="1"/>
  <c r="BN122" i="1"/>
  <c r="BM122" i="1"/>
  <c r="BL122" i="1"/>
  <c r="BJ122" i="1"/>
  <c r="BI122" i="1"/>
  <c r="BN121" i="1"/>
  <c r="BM121" i="1"/>
  <c r="BL121" i="1"/>
  <c r="BK121" i="1"/>
  <c r="BJ121" i="1"/>
  <c r="BH121" i="1"/>
  <c r="BN120" i="1"/>
  <c r="BM120" i="1"/>
  <c r="BL120" i="1"/>
  <c r="BK120" i="1"/>
  <c r="BJ120" i="1"/>
  <c r="BN119" i="1"/>
  <c r="BM119" i="1"/>
  <c r="BL119" i="1"/>
  <c r="BK119" i="1"/>
  <c r="BJ119" i="1"/>
  <c r="BN118" i="1"/>
  <c r="BM118" i="1"/>
  <c r="BL118" i="1"/>
  <c r="BK118" i="1"/>
  <c r="BJ118" i="1"/>
  <c r="BN117" i="1"/>
  <c r="BM117" i="1"/>
  <c r="BL117" i="1"/>
  <c r="BK117" i="1"/>
  <c r="BJ117" i="1"/>
  <c r="BI117" i="1"/>
  <c r="BN116" i="1"/>
  <c r="BM116" i="1"/>
  <c r="BL116" i="1"/>
  <c r="BK116" i="1"/>
  <c r="BJ116" i="1"/>
  <c r="BH116" i="1"/>
  <c r="BN115" i="1"/>
  <c r="BM115" i="1"/>
  <c r="BL115" i="1"/>
  <c r="BK115" i="1"/>
  <c r="BJ115" i="1"/>
  <c r="BI115" i="1"/>
  <c r="BN114" i="1"/>
  <c r="BM114" i="1"/>
  <c r="BL114" i="1"/>
  <c r="BK114" i="1"/>
  <c r="BJ114" i="1"/>
  <c r="BN113" i="1"/>
  <c r="BM113" i="1"/>
  <c r="BL113" i="1"/>
  <c r="BK113" i="1"/>
  <c r="BJ113" i="1"/>
  <c r="BH113" i="1"/>
  <c r="BN112" i="1"/>
  <c r="BM112" i="1"/>
  <c r="BL112" i="1"/>
  <c r="BK112" i="1"/>
  <c r="BJ112" i="1"/>
  <c r="BH112" i="1"/>
  <c r="BN111" i="1"/>
  <c r="BM111" i="1"/>
  <c r="BL111" i="1"/>
  <c r="BK111" i="1"/>
  <c r="BJ111" i="1"/>
  <c r="BH111" i="1"/>
  <c r="BN110" i="1"/>
  <c r="BM110" i="1"/>
  <c r="BL110" i="1"/>
  <c r="BK110" i="1"/>
  <c r="BJ110" i="1"/>
  <c r="BI110" i="1"/>
  <c r="BN109" i="1"/>
  <c r="BM109" i="1"/>
  <c r="BL109" i="1"/>
  <c r="BK109" i="1"/>
  <c r="BJ109" i="1"/>
  <c r="BN108" i="1"/>
  <c r="BM108" i="1"/>
  <c r="BL108" i="1"/>
  <c r="BK108" i="1"/>
  <c r="BJ108" i="1"/>
  <c r="BH108" i="1"/>
  <c r="BN107" i="1"/>
  <c r="BM107" i="1"/>
  <c r="BL107" i="1"/>
  <c r="BK107" i="1"/>
  <c r="BJ107" i="1"/>
  <c r="BN106" i="1"/>
  <c r="BM106" i="1"/>
  <c r="BL106" i="1"/>
  <c r="BK106" i="1"/>
  <c r="BJ106" i="1"/>
  <c r="BN105" i="1"/>
  <c r="BM105" i="1"/>
  <c r="BL105" i="1"/>
  <c r="BK105" i="1"/>
  <c r="BJ105" i="1"/>
  <c r="BN104" i="1"/>
  <c r="BM104" i="1"/>
  <c r="BL104" i="1"/>
  <c r="BK104" i="1"/>
  <c r="BJ104" i="1"/>
  <c r="BN103" i="1"/>
  <c r="BM103" i="1"/>
  <c r="BL103" i="1"/>
  <c r="BK103" i="1"/>
  <c r="BJ103" i="1"/>
  <c r="BI103" i="1"/>
  <c r="BN102" i="1"/>
  <c r="BM102" i="1"/>
  <c r="BL102" i="1"/>
  <c r="BK102" i="1"/>
  <c r="BJ102" i="1"/>
  <c r="BN101" i="1"/>
  <c r="BM101" i="1"/>
  <c r="BL101" i="1"/>
  <c r="BK101" i="1"/>
  <c r="BJ101" i="1"/>
  <c r="BN100" i="1"/>
  <c r="BM100" i="1"/>
  <c r="BL100" i="1"/>
  <c r="BK100" i="1"/>
  <c r="BJ100" i="1"/>
  <c r="BN99" i="1"/>
  <c r="BM99" i="1"/>
  <c r="BL99" i="1"/>
  <c r="BK99" i="1"/>
  <c r="BJ99" i="1"/>
  <c r="BN98" i="1"/>
  <c r="BM98" i="1"/>
  <c r="BL98" i="1"/>
  <c r="BK98" i="1"/>
  <c r="BJ98" i="1"/>
  <c r="BH98" i="1"/>
  <c r="BN97" i="1"/>
  <c r="BM97" i="1"/>
  <c r="BL97" i="1"/>
  <c r="BK97" i="1"/>
  <c r="BJ97" i="1"/>
  <c r="BN96" i="1"/>
  <c r="BM96" i="1"/>
  <c r="BL96" i="1"/>
  <c r="BK96" i="1"/>
  <c r="BI96" i="1"/>
  <c r="BN95" i="1"/>
  <c r="BM95" i="1"/>
  <c r="BL95" i="1"/>
  <c r="BK95" i="1"/>
  <c r="BJ95" i="1"/>
  <c r="BN94" i="1"/>
  <c r="BM94" i="1"/>
  <c r="BL94" i="1"/>
  <c r="BK94" i="1"/>
  <c r="BJ94" i="1"/>
  <c r="BH94" i="1"/>
  <c r="BN93" i="1"/>
  <c r="BM93" i="1"/>
  <c r="BL93" i="1"/>
  <c r="BK93" i="1"/>
  <c r="BJ93" i="1"/>
  <c r="BI93" i="1"/>
  <c r="BN92" i="1"/>
  <c r="BM92" i="1"/>
  <c r="BL92" i="1"/>
  <c r="BK92" i="1"/>
  <c r="BJ92" i="1"/>
  <c r="BI92" i="1"/>
  <c r="BN91" i="1"/>
  <c r="BM91" i="1"/>
  <c r="BL91" i="1"/>
  <c r="BK91" i="1"/>
  <c r="BJ91" i="1"/>
  <c r="BI91" i="1"/>
  <c r="BN90" i="1"/>
  <c r="BM90" i="1"/>
  <c r="BL90" i="1"/>
  <c r="BK90" i="1"/>
  <c r="BJ90" i="1"/>
  <c r="BI90" i="1"/>
  <c r="BN89" i="1"/>
  <c r="BM89" i="1"/>
  <c r="BL89" i="1"/>
  <c r="BK89" i="1"/>
  <c r="BJ89" i="1"/>
  <c r="BN88" i="1"/>
  <c r="BM88" i="1"/>
  <c r="BL88" i="1"/>
  <c r="BK88" i="1"/>
  <c r="BJ88" i="1"/>
  <c r="BN87" i="1"/>
  <c r="BM87" i="1"/>
  <c r="BL87" i="1"/>
  <c r="BK87" i="1"/>
  <c r="BJ87" i="1"/>
  <c r="BN86" i="1"/>
  <c r="BM86" i="1"/>
  <c r="BL86" i="1"/>
  <c r="BK86" i="1"/>
  <c r="BJ86" i="1"/>
  <c r="BI86" i="1"/>
  <c r="BN85" i="1"/>
  <c r="BM85" i="1"/>
  <c r="BL85" i="1"/>
  <c r="BK85" i="1"/>
  <c r="BJ85" i="1"/>
  <c r="BN84" i="1"/>
  <c r="BM84" i="1"/>
  <c r="BL84" i="1"/>
  <c r="BK84" i="1"/>
  <c r="BJ84" i="1"/>
  <c r="BH84" i="1"/>
  <c r="BN83" i="1"/>
  <c r="BM83" i="1"/>
  <c r="BL83" i="1"/>
  <c r="BK83" i="1"/>
  <c r="BJ83" i="1"/>
  <c r="BI83" i="1"/>
  <c r="BN82" i="1"/>
  <c r="BM82" i="1"/>
  <c r="BL82" i="1"/>
  <c r="BK82" i="1"/>
  <c r="BJ82" i="1"/>
  <c r="BI82" i="1"/>
  <c r="BN81" i="1"/>
  <c r="BM81" i="1"/>
  <c r="BL81" i="1"/>
  <c r="BK81" i="1"/>
  <c r="BJ81" i="1"/>
  <c r="BN80" i="1"/>
  <c r="BM80" i="1"/>
  <c r="BL80" i="1"/>
  <c r="BK80" i="1"/>
  <c r="BJ80" i="1"/>
  <c r="BI80" i="1"/>
  <c r="BN79" i="1"/>
  <c r="BM79" i="1"/>
  <c r="BL79" i="1"/>
  <c r="BK79" i="1"/>
  <c r="BJ79" i="1"/>
  <c r="BH79" i="1"/>
  <c r="BN78" i="1"/>
  <c r="BM78" i="1"/>
  <c r="BL78" i="1"/>
  <c r="BK78" i="1"/>
  <c r="BJ78" i="1"/>
  <c r="BN77" i="1"/>
  <c r="BM77" i="1"/>
  <c r="BL77" i="1"/>
  <c r="BK77" i="1"/>
  <c r="BJ77" i="1"/>
  <c r="BI77" i="1"/>
  <c r="BN76" i="1"/>
  <c r="BM76" i="1"/>
  <c r="BL76" i="1"/>
  <c r="BK76" i="1"/>
  <c r="BH76" i="1"/>
  <c r="BN75" i="1"/>
  <c r="BM75" i="1"/>
  <c r="BL75" i="1"/>
  <c r="BK75" i="1"/>
  <c r="BJ75" i="1"/>
  <c r="BI75" i="1"/>
  <c r="BN74" i="1"/>
  <c r="BM74" i="1"/>
  <c r="BL74" i="1"/>
  <c r="BK74" i="1"/>
  <c r="BJ74" i="1"/>
  <c r="BI74" i="1"/>
  <c r="BN73" i="1"/>
  <c r="BM73" i="1"/>
  <c r="BL73" i="1"/>
  <c r="BK73" i="1"/>
  <c r="BJ73" i="1"/>
  <c r="BI73" i="1"/>
  <c r="BN72" i="1"/>
  <c r="BM72" i="1"/>
  <c r="BL72" i="1"/>
  <c r="BK72" i="1"/>
  <c r="BJ72" i="1"/>
  <c r="BI72" i="1"/>
  <c r="BN71" i="1"/>
  <c r="BM71" i="1"/>
  <c r="BL71" i="1"/>
  <c r="BK71" i="1"/>
  <c r="BJ71" i="1"/>
  <c r="BI71" i="1"/>
  <c r="BN70" i="1"/>
  <c r="BM70" i="1"/>
  <c r="BL70" i="1"/>
  <c r="BK70" i="1"/>
  <c r="BJ70" i="1"/>
  <c r="BN69" i="1"/>
  <c r="BM69" i="1"/>
  <c r="BL69" i="1"/>
  <c r="BK69" i="1"/>
  <c r="BJ69" i="1"/>
  <c r="BI69" i="1"/>
  <c r="BN68" i="1"/>
  <c r="BM68" i="1"/>
  <c r="BL68" i="1"/>
  <c r="BK68" i="1"/>
  <c r="BJ68" i="1"/>
  <c r="BN67" i="1"/>
  <c r="BM67" i="1"/>
  <c r="BL67" i="1"/>
  <c r="BK67" i="1"/>
  <c r="BJ67" i="1"/>
  <c r="BN66" i="1"/>
  <c r="BM66" i="1"/>
  <c r="BL66" i="1"/>
  <c r="BK66" i="1"/>
  <c r="BJ66" i="1"/>
  <c r="BI66" i="1"/>
  <c r="BN65" i="1"/>
  <c r="BM65" i="1"/>
  <c r="BL65" i="1"/>
  <c r="BK65" i="1"/>
  <c r="BJ65" i="1"/>
  <c r="BI65" i="1"/>
  <c r="BN64" i="1"/>
  <c r="BM64" i="1"/>
  <c r="BL64" i="1"/>
  <c r="BK64" i="1"/>
  <c r="BJ64" i="1"/>
  <c r="BI64" i="1"/>
  <c r="BN63" i="1"/>
  <c r="BM63" i="1"/>
  <c r="BL63" i="1"/>
  <c r="BK63" i="1"/>
  <c r="BJ63" i="1"/>
  <c r="BI63" i="1"/>
  <c r="BN62" i="1"/>
  <c r="BM62" i="1"/>
  <c r="BL62" i="1"/>
  <c r="BK62" i="1"/>
  <c r="BJ62" i="1"/>
  <c r="BI62" i="1"/>
  <c r="BN61" i="1"/>
  <c r="BM61" i="1"/>
  <c r="BL61" i="1"/>
  <c r="BK61" i="1"/>
  <c r="BJ61" i="1"/>
  <c r="BN60" i="1"/>
  <c r="BM60" i="1"/>
  <c r="BL60" i="1"/>
  <c r="BK60" i="1"/>
  <c r="BJ60" i="1"/>
  <c r="BN59" i="1"/>
  <c r="BM59" i="1"/>
  <c r="BL59" i="1"/>
  <c r="BK59" i="1"/>
  <c r="BJ59" i="1"/>
  <c r="BN58" i="1"/>
  <c r="BM58" i="1"/>
  <c r="BL58" i="1"/>
  <c r="BK58" i="1"/>
  <c r="BJ58" i="1"/>
  <c r="BI58" i="1"/>
  <c r="BN57" i="1"/>
  <c r="BM57" i="1"/>
  <c r="BL57" i="1"/>
  <c r="BK57" i="1"/>
  <c r="BJ57" i="1"/>
  <c r="BI57" i="1"/>
  <c r="BN56" i="1"/>
  <c r="BM56" i="1"/>
  <c r="BL56" i="1"/>
  <c r="BK56" i="1"/>
  <c r="BJ56" i="1"/>
  <c r="BI56" i="1"/>
  <c r="BN55" i="1"/>
  <c r="BM55" i="1"/>
  <c r="BL55" i="1"/>
  <c r="BK55" i="1"/>
  <c r="BJ55" i="1"/>
  <c r="BI55" i="1"/>
  <c r="BN54" i="1"/>
  <c r="BM54" i="1"/>
  <c r="BL54" i="1"/>
  <c r="BK54" i="1"/>
  <c r="BJ54" i="1"/>
  <c r="BN53" i="1"/>
  <c r="BM53" i="1"/>
  <c r="BL53" i="1"/>
  <c r="BK53" i="1"/>
  <c r="BJ53" i="1"/>
  <c r="BN52" i="1"/>
  <c r="BM52" i="1"/>
  <c r="BL52" i="1"/>
  <c r="BK52" i="1"/>
  <c r="BJ52" i="1"/>
  <c r="BI52" i="1"/>
  <c r="BN51" i="1"/>
  <c r="BM51" i="1"/>
  <c r="BL51" i="1"/>
  <c r="BK51" i="1"/>
  <c r="BJ51" i="1"/>
  <c r="BN50" i="1"/>
  <c r="BM50" i="1"/>
  <c r="BL50" i="1"/>
  <c r="BK50" i="1"/>
  <c r="BJ50" i="1"/>
  <c r="BI50" i="1"/>
  <c r="BN49" i="1"/>
  <c r="BM49" i="1"/>
  <c r="BL49" i="1"/>
  <c r="BK49" i="1"/>
  <c r="BJ49" i="1"/>
  <c r="BN48" i="1"/>
  <c r="BM48" i="1"/>
  <c r="BL48" i="1"/>
  <c r="BK48" i="1"/>
  <c r="BJ48" i="1"/>
  <c r="BH48" i="1"/>
  <c r="BN47" i="1"/>
  <c r="BM47" i="1"/>
  <c r="BL47" i="1"/>
  <c r="BK47" i="1"/>
  <c r="BJ47" i="1"/>
  <c r="BN46" i="1"/>
  <c r="BM46" i="1"/>
  <c r="BL46" i="1"/>
  <c r="BK46" i="1"/>
  <c r="BJ46" i="1"/>
  <c r="BN45" i="1"/>
  <c r="BM45" i="1"/>
  <c r="BL45" i="1"/>
  <c r="BK45" i="1"/>
  <c r="BJ45" i="1"/>
  <c r="BN44" i="1"/>
  <c r="BM44" i="1"/>
  <c r="BL44" i="1"/>
  <c r="BK44" i="1"/>
  <c r="BJ44" i="1"/>
  <c r="BI44" i="1"/>
  <c r="BN43" i="1"/>
  <c r="BM43" i="1"/>
  <c r="BL43" i="1"/>
  <c r="BK43" i="1"/>
  <c r="BJ43" i="1"/>
  <c r="BN42" i="1"/>
  <c r="BM42" i="1"/>
  <c r="BL42" i="1"/>
  <c r="BK42" i="1"/>
  <c r="BJ42" i="1"/>
  <c r="BH42" i="1"/>
  <c r="BN41" i="1"/>
  <c r="BM41" i="1"/>
  <c r="BL41" i="1"/>
  <c r="BK41" i="1"/>
  <c r="BJ41" i="1"/>
  <c r="BN40" i="1"/>
  <c r="BM40" i="1"/>
  <c r="BL40" i="1"/>
  <c r="BK40" i="1"/>
  <c r="BJ40" i="1"/>
  <c r="BN39" i="1"/>
  <c r="BM39" i="1"/>
  <c r="BL39" i="1"/>
  <c r="BK39" i="1"/>
  <c r="BJ39" i="1"/>
  <c r="BN38" i="1"/>
  <c r="BM38" i="1"/>
  <c r="BL38" i="1"/>
  <c r="BK38" i="1"/>
  <c r="BJ38" i="1"/>
  <c r="BI38" i="1"/>
  <c r="BN37" i="1"/>
  <c r="BM37" i="1"/>
  <c r="BL37" i="1"/>
  <c r="BK37" i="1"/>
  <c r="BJ37" i="1"/>
  <c r="BN36" i="1"/>
  <c r="BM36" i="1"/>
  <c r="BL36" i="1"/>
  <c r="BK36" i="1"/>
  <c r="BJ36" i="1"/>
  <c r="BN35" i="1"/>
  <c r="BM35" i="1"/>
  <c r="BL35" i="1"/>
  <c r="BK35" i="1"/>
  <c r="BJ35" i="1"/>
  <c r="BN34" i="1"/>
  <c r="BM34" i="1"/>
  <c r="BL34" i="1"/>
  <c r="BK34" i="1"/>
  <c r="BJ34" i="1"/>
  <c r="BN33" i="1"/>
  <c r="BM33" i="1"/>
  <c r="BL33" i="1"/>
  <c r="BK33" i="1"/>
  <c r="BJ33" i="1"/>
  <c r="BI33" i="1"/>
  <c r="BN32" i="1"/>
  <c r="BM32" i="1"/>
  <c r="BL32" i="1"/>
  <c r="BK32" i="1"/>
  <c r="BI32" i="1"/>
  <c r="BN31" i="1"/>
  <c r="BM31" i="1"/>
  <c r="BL31" i="1"/>
  <c r="BK31" i="1"/>
  <c r="BH31" i="1"/>
  <c r="BN30" i="1"/>
  <c r="BM30" i="1"/>
  <c r="BL30" i="1"/>
  <c r="BK30" i="1"/>
  <c r="BJ30" i="1"/>
  <c r="BN29" i="1"/>
  <c r="BM29" i="1"/>
  <c r="BL29" i="1"/>
  <c r="BK29" i="1"/>
  <c r="BJ29" i="1"/>
  <c r="BN28" i="1"/>
  <c r="BM28" i="1"/>
  <c r="BL28" i="1"/>
  <c r="BK28" i="1"/>
  <c r="BJ28" i="1"/>
  <c r="BN27" i="1"/>
  <c r="BM27" i="1"/>
  <c r="BL27" i="1"/>
  <c r="BK27" i="1"/>
  <c r="BJ27" i="1"/>
  <c r="BH27" i="1"/>
  <c r="BN26" i="1"/>
  <c r="BM26" i="1"/>
  <c r="BL26" i="1"/>
  <c r="BK26" i="1"/>
  <c r="BJ26" i="1"/>
  <c r="BH26" i="1"/>
  <c r="BN25" i="1"/>
  <c r="BM25" i="1"/>
  <c r="BL25" i="1"/>
  <c r="BK25" i="1"/>
  <c r="BJ25" i="1"/>
  <c r="BN24" i="1"/>
  <c r="BM24" i="1"/>
  <c r="BL24" i="1"/>
  <c r="BK24" i="1"/>
  <c r="BJ24" i="1"/>
  <c r="BI24" i="1"/>
  <c r="BN23" i="1"/>
  <c r="BM23" i="1"/>
  <c r="BL23" i="1"/>
  <c r="BK23" i="1"/>
  <c r="BJ23" i="1"/>
  <c r="BI23" i="1"/>
  <c r="BN22" i="1"/>
  <c r="BM22" i="1"/>
  <c r="BL22" i="1"/>
  <c r="BK22" i="1"/>
  <c r="BJ22" i="1"/>
  <c r="BI22" i="1"/>
  <c r="BN21" i="1"/>
  <c r="BM21" i="1"/>
  <c r="BL21" i="1"/>
  <c r="BK21" i="1"/>
  <c r="BJ21" i="1"/>
  <c r="BI21" i="1"/>
  <c r="BN20" i="1"/>
  <c r="BM20" i="1"/>
  <c r="BL20" i="1"/>
  <c r="BK20" i="1"/>
  <c r="BJ20" i="1"/>
  <c r="BI20" i="1"/>
  <c r="BN19" i="1"/>
  <c r="BM19" i="1"/>
  <c r="BL19" i="1"/>
  <c r="BK19" i="1"/>
  <c r="BJ19" i="1"/>
  <c r="BI19" i="1"/>
  <c r="BN18" i="1"/>
  <c r="BM18" i="1"/>
  <c r="BL18" i="1"/>
  <c r="BK18" i="1"/>
  <c r="BJ18" i="1"/>
  <c r="BI18" i="1"/>
  <c r="BN17" i="1"/>
  <c r="BM17" i="1"/>
  <c r="BL17" i="1"/>
  <c r="BK17" i="1"/>
  <c r="BJ17" i="1"/>
  <c r="BI17" i="1"/>
  <c r="BN16" i="1"/>
  <c r="BM16" i="1"/>
  <c r="BL16" i="1"/>
  <c r="BK16" i="1"/>
  <c r="BJ16" i="1"/>
  <c r="BI16" i="1"/>
  <c r="BN15" i="1"/>
  <c r="BM15" i="1"/>
  <c r="BL15" i="1"/>
  <c r="BK15" i="1"/>
  <c r="BJ15" i="1"/>
  <c r="BI15" i="1"/>
  <c r="BN14" i="1"/>
  <c r="BM14" i="1"/>
  <c r="BL14" i="1"/>
  <c r="BK14" i="1"/>
  <c r="BJ14" i="1"/>
  <c r="BH14" i="1"/>
  <c r="BN12" i="1"/>
  <c r="BM12" i="1"/>
  <c r="BL12" i="1"/>
  <c r="BK12" i="1"/>
  <c r="BJ12" i="1"/>
  <c r="BI12" i="1"/>
  <c r="BN11" i="1"/>
  <c r="BM11" i="1"/>
  <c r="BL11" i="1"/>
  <c r="BK11" i="1"/>
  <c r="BJ11" i="1"/>
  <c r="BI11" i="1"/>
  <c r="BN10" i="1"/>
  <c r="BM10" i="1"/>
  <c r="BL10" i="1"/>
  <c r="BK10" i="1"/>
  <c r="BJ10" i="1"/>
  <c r="BI10" i="1"/>
  <c r="BN9" i="1"/>
  <c r="BM9" i="1"/>
  <c r="BL9" i="1"/>
  <c r="BK9" i="1"/>
  <c r="BJ9" i="1"/>
  <c r="BI9" i="1"/>
  <c r="BN8" i="1"/>
  <c r="BM8" i="1"/>
  <c r="BL8" i="1"/>
  <c r="BK8" i="1"/>
  <c r="BJ8" i="1"/>
  <c r="BI8" i="1"/>
  <c r="BN7" i="1"/>
  <c r="BM7" i="1"/>
  <c r="BL7" i="1"/>
  <c r="BK7" i="1"/>
  <c r="BJ7" i="1"/>
  <c r="BI7" i="1"/>
  <c r="BN6" i="1"/>
  <c r="BM6" i="1"/>
  <c r="BL6" i="1"/>
  <c r="BK6" i="1"/>
  <c r="BJ6" i="1"/>
  <c r="BI6" i="1"/>
  <c r="BN5" i="1"/>
  <c r="BM5" i="1"/>
  <c r="BL5" i="1"/>
  <c r="BK5" i="1"/>
  <c r="BJ5" i="1"/>
  <c r="BI5" i="1"/>
  <c r="BN4" i="1"/>
  <c r="BM4" i="1"/>
  <c r="BL4" i="1"/>
  <c r="BK4" i="1"/>
  <c r="BJ4" i="1"/>
  <c r="BI4" i="1"/>
  <c r="BN3" i="1"/>
  <c r="BM3" i="1"/>
  <c r="BL3" i="1"/>
  <c r="BK3" i="1"/>
  <c r="BJ3" i="1"/>
  <c r="BI3" i="1"/>
  <c r="BF340" i="1"/>
  <c r="BF339" i="1"/>
  <c r="BF268" i="1"/>
  <c r="BF267" i="1"/>
  <c r="BF266" i="1"/>
  <c r="BF265" i="1"/>
  <c r="BF264" i="1"/>
  <c r="BF263" i="1"/>
  <c r="BF262" i="1"/>
  <c r="BF261" i="1"/>
  <c r="BF260" i="1"/>
  <c r="BF259" i="1"/>
  <c r="BF258" i="1"/>
  <c r="BF257" i="1"/>
  <c r="BF256" i="1"/>
  <c r="BF255" i="1"/>
  <c r="BF254" i="1"/>
  <c r="BF253" i="1"/>
  <c r="BF252" i="1"/>
  <c r="BF251" i="1"/>
  <c r="BF250" i="1"/>
  <c r="BF249" i="1"/>
  <c r="BF248" i="1"/>
  <c r="BF247" i="1"/>
  <c r="BF246" i="1"/>
  <c r="BF245" i="1"/>
  <c r="BF244" i="1"/>
  <c r="BF243" i="1"/>
  <c r="BF242" i="1"/>
  <c r="BF241" i="1"/>
  <c r="BF240" i="1"/>
  <c r="BF239" i="1"/>
  <c r="BF238" i="1"/>
  <c r="BF237" i="1"/>
  <c r="BF236" i="1"/>
  <c r="BF235" i="1"/>
  <c r="BF234" i="1"/>
  <c r="BF233" i="1"/>
  <c r="BF232" i="1"/>
  <c r="BF231" i="1"/>
  <c r="BF230" i="1"/>
  <c r="BF229" i="1"/>
  <c r="BF228" i="1"/>
  <c r="BF227" i="1"/>
  <c r="BF226" i="1"/>
  <c r="BF225" i="1"/>
  <c r="BF224" i="1"/>
  <c r="BF223" i="1"/>
  <c r="BF222" i="1"/>
  <c r="BF221" i="1"/>
  <c r="BF220" i="1"/>
  <c r="BF219" i="1"/>
  <c r="BF218" i="1"/>
  <c r="BF217" i="1"/>
  <c r="BF216" i="1"/>
  <c r="BF215" i="1"/>
  <c r="BF214" i="1"/>
  <c r="BF213" i="1"/>
  <c r="BF212" i="1"/>
  <c r="BF211" i="1"/>
  <c r="BF210" i="1"/>
  <c r="BF209" i="1"/>
  <c r="BF208" i="1"/>
  <c r="BF207" i="1"/>
  <c r="BF206" i="1"/>
  <c r="BF205" i="1"/>
  <c r="BF204" i="1"/>
  <c r="BF203" i="1"/>
  <c r="BF202" i="1"/>
  <c r="BF201" i="1"/>
  <c r="BF200" i="1"/>
  <c r="BF199" i="1"/>
  <c r="BF198" i="1"/>
  <c r="BF197" i="1"/>
  <c r="BF196" i="1"/>
  <c r="BF195" i="1"/>
  <c r="BF194" i="1"/>
  <c r="BF193" i="1"/>
  <c r="BF192" i="1"/>
  <c r="BF191" i="1"/>
  <c r="BF190" i="1"/>
  <c r="BF189" i="1"/>
  <c r="BF188" i="1"/>
  <c r="BF187" i="1"/>
  <c r="BF186" i="1"/>
  <c r="BF185" i="1"/>
  <c r="BF184" i="1"/>
  <c r="BF183" i="1"/>
  <c r="BF182" i="1"/>
  <c r="BF181" i="1"/>
  <c r="BF180" i="1"/>
  <c r="BF179" i="1"/>
  <c r="BF178" i="1"/>
  <c r="BF177" i="1"/>
  <c r="BF176" i="1"/>
  <c r="BF175" i="1"/>
  <c r="BF174" i="1"/>
  <c r="BF170" i="1"/>
  <c r="BF169" i="1"/>
  <c r="BF168" i="1"/>
  <c r="BF167" i="1"/>
  <c r="BF166" i="1"/>
  <c r="BF165" i="1"/>
  <c r="BF164" i="1"/>
  <c r="BF163" i="1"/>
  <c r="BF162" i="1"/>
  <c r="BF161" i="1"/>
  <c r="BF160" i="1"/>
  <c r="BF159" i="1"/>
  <c r="BF158" i="1"/>
  <c r="BF157" i="1"/>
  <c r="BF156" i="1"/>
  <c r="BF155" i="1"/>
  <c r="BF154" i="1"/>
  <c r="BF153" i="1"/>
  <c r="BF147" i="1"/>
  <c r="BF146" i="1"/>
  <c r="BF145" i="1"/>
  <c r="BF144" i="1"/>
  <c r="BF143" i="1"/>
  <c r="BF142" i="1"/>
  <c r="BF141" i="1"/>
  <c r="BF140" i="1"/>
  <c r="BF139" i="1"/>
  <c r="BF138" i="1"/>
  <c r="BF137" i="1"/>
  <c r="BF136" i="1"/>
  <c r="BF135" i="1"/>
  <c r="BF134" i="1"/>
  <c r="BF133" i="1"/>
  <c r="BF132" i="1"/>
  <c r="BF131" i="1"/>
  <c r="BF130" i="1"/>
  <c r="BF129" i="1"/>
  <c r="BF128" i="1"/>
  <c r="BF127" i="1"/>
  <c r="BF126" i="1"/>
  <c r="BF125" i="1"/>
  <c r="BF124" i="1"/>
  <c r="BF123" i="1"/>
  <c r="BF122" i="1"/>
  <c r="BF121" i="1"/>
  <c r="BF120" i="1"/>
  <c r="BF119" i="1"/>
  <c r="BF118" i="1"/>
  <c r="BF117" i="1"/>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BF78" i="1"/>
  <c r="BF77" i="1"/>
  <c r="BF76" i="1"/>
  <c r="BF75" i="1"/>
  <c r="BF74" i="1"/>
  <c r="BF73" i="1"/>
  <c r="BF72" i="1"/>
  <c r="BF71"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F33" i="1"/>
  <c r="BF32" i="1"/>
  <c r="BF31" i="1"/>
  <c r="BF30" i="1"/>
  <c r="BF29" i="1"/>
  <c r="BF28" i="1"/>
  <c r="BF27" i="1"/>
  <c r="BF26" i="1"/>
  <c r="BF25" i="1"/>
  <c r="BF24" i="1"/>
  <c r="BF23" i="1"/>
  <c r="BF22" i="1"/>
  <c r="BF21" i="1"/>
  <c r="BF20" i="1"/>
  <c r="BF19" i="1"/>
  <c r="BF18" i="1"/>
  <c r="BF17" i="1"/>
  <c r="BF16" i="1"/>
  <c r="BF15" i="1"/>
  <c r="BF14" i="1"/>
  <c r="BF12" i="1"/>
  <c r="BF11" i="1"/>
  <c r="BF10" i="1"/>
  <c r="BF9" i="1"/>
  <c r="BF8" i="1"/>
  <c r="BF7" i="1"/>
  <c r="BF6" i="1"/>
  <c r="BF5" i="1"/>
  <c r="BF4" i="1"/>
  <c r="BF3" i="1"/>
  <c r="BE340" i="1"/>
  <c r="BE339" i="1"/>
  <c r="BE261" i="1"/>
  <c r="BE240" i="1"/>
  <c r="BE229" i="1"/>
  <c r="BE222" i="1"/>
  <c r="BE215" i="1"/>
  <c r="BE209" i="1"/>
  <c r="BE202" i="1"/>
  <c r="BE201" i="1"/>
  <c r="BE200" i="1"/>
  <c r="BE199" i="1"/>
  <c r="BE197" i="1"/>
  <c r="BE194" i="1"/>
  <c r="BE191" i="1"/>
  <c r="BE186" i="1"/>
  <c r="BE183" i="1"/>
  <c r="BE180" i="1"/>
  <c r="BE179" i="1"/>
  <c r="BE177" i="1"/>
  <c r="BE169" i="1"/>
  <c r="BE166" i="1"/>
  <c r="BE165" i="1"/>
  <c r="BE163" i="1"/>
  <c r="BE160" i="1"/>
  <c r="BE158" i="1"/>
  <c r="BE156" i="1"/>
  <c r="BE153" i="1"/>
  <c r="BE146" i="1"/>
  <c r="BE142" i="1"/>
  <c r="BE133" i="1"/>
  <c r="BE125" i="1"/>
  <c r="BE121" i="1"/>
  <c r="BE116" i="1"/>
  <c r="BE113" i="1"/>
  <c r="BE112" i="1"/>
  <c r="BE111" i="1"/>
  <c r="BE108" i="1"/>
  <c r="BE98" i="1"/>
  <c r="BE94" i="1"/>
  <c r="BE84" i="1"/>
  <c r="BE79" i="1"/>
  <c r="BE76" i="1"/>
  <c r="BE48" i="1"/>
  <c r="BE42" i="1"/>
  <c r="BE31" i="1"/>
  <c r="BE27" i="1"/>
  <c r="BE26" i="1"/>
  <c r="BE14" i="1"/>
  <c r="BD340" i="1"/>
  <c r="BD339" i="1"/>
  <c r="BD268" i="1"/>
  <c r="BD267" i="1"/>
  <c r="BD266" i="1"/>
  <c r="BD265" i="1"/>
  <c r="BD264" i="1"/>
  <c r="BD263" i="1"/>
  <c r="BD262" i="1"/>
  <c r="BD261" i="1"/>
  <c r="BD260" i="1"/>
  <c r="BD259" i="1"/>
  <c r="BD258" i="1"/>
  <c r="BD257" i="1"/>
  <c r="BD256" i="1"/>
  <c r="BD255" i="1"/>
  <c r="BD254" i="1"/>
  <c r="BD253" i="1"/>
  <c r="BD252" i="1"/>
  <c r="BD251" i="1"/>
  <c r="BD250" i="1"/>
  <c r="BD249" i="1"/>
  <c r="BD248" i="1"/>
  <c r="BD247" i="1"/>
  <c r="BD246" i="1"/>
  <c r="BD245" i="1"/>
  <c r="BD244" i="1"/>
  <c r="BD243" i="1"/>
  <c r="BD242" i="1"/>
  <c r="BD241" i="1"/>
  <c r="BD240" i="1"/>
  <c r="BD239" i="1"/>
  <c r="BD238" i="1"/>
  <c r="BD237" i="1"/>
  <c r="BD236" i="1"/>
  <c r="BD235" i="1"/>
  <c r="BD234" i="1"/>
  <c r="BD233" i="1"/>
  <c r="BD232" i="1"/>
  <c r="BD231" i="1"/>
  <c r="BD230" i="1"/>
  <c r="BD229" i="1"/>
  <c r="BD228" i="1"/>
  <c r="BD227" i="1"/>
  <c r="BD226" i="1"/>
  <c r="BD225" i="1"/>
  <c r="BD224" i="1"/>
  <c r="BD223" i="1"/>
  <c r="BD222" i="1"/>
  <c r="BD221" i="1"/>
  <c r="BD220" i="1"/>
  <c r="BD219" i="1"/>
  <c r="BD218" i="1"/>
  <c r="BD217" i="1"/>
  <c r="BD216" i="1"/>
  <c r="BD215" i="1"/>
  <c r="BD214" i="1"/>
  <c r="BD213" i="1"/>
  <c r="BD212" i="1"/>
  <c r="BD211" i="1"/>
  <c r="BD210" i="1"/>
  <c r="BD209" i="1"/>
  <c r="BD208" i="1"/>
  <c r="BD207" i="1"/>
  <c r="BD206" i="1"/>
  <c r="BD205" i="1"/>
  <c r="BD204" i="1"/>
  <c r="BD203" i="1"/>
  <c r="BD202" i="1"/>
  <c r="BD201" i="1"/>
  <c r="BD200" i="1"/>
  <c r="BD199" i="1"/>
  <c r="BD198" i="1"/>
  <c r="BD197" i="1"/>
  <c r="BD196" i="1"/>
  <c r="BD195" i="1"/>
  <c r="BD194" i="1"/>
  <c r="BD193" i="1"/>
  <c r="BD192" i="1"/>
  <c r="BD191" i="1"/>
  <c r="BD190" i="1"/>
  <c r="BD189" i="1"/>
  <c r="BD188" i="1"/>
  <c r="BD187" i="1"/>
  <c r="BD186" i="1"/>
  <c r="BD185" i="1"/>
  <c r="BD184" i="1"/>
  <c r="BD183" i="1"/>
  <c r="BD182" i="1"/>
  <c r="BD181" i="1"/>
  <c r="BD180" i="1"/>
  <c r="BD179" i="1"/>
  <c r="BD178" i="1"/>
  <c r="BD177" i="1"/>
  <c r="BD176" i="1"/>
  <c r="BD175" i="1"/>
  <c r="BD174" i="1"/>
  <c r="BD170" i="1"/>
  <c r="BD169" i="1"/>
  <c r="BD168" i="1"/>
  <c r="BD167" i="1"/>
  <c r="BD166" i="1"/>
  <c r="BD165" i="1"/>
  <c r="BD164" i="1"/>
  <c r="BD163" i="1"/>
  <c r="BD162" i="1"/>
  <c r="BD161" i="1"/>
  <c r="BD160" i="1"/>
  <c r="BD159" i="1"/>
  <c r="BD158" i="1"/>
  <c r="BD157" i="1"/>
  <c r="BD156" i="1"/>
  <c r="BD155" i="1"/>
  <c r="BD154" i="1"/>
  <c r="BD153" i="1"/>
  <c r="BD147" i="1"/>
  <c r="BD146" i="1"/>
  <c r="BD145" i="1"/>
  <c r="BD144" i="1"/>
  <c r="BD143" i="1"/>
  <c r="BD142" i="1"/>
  <c r="BD141" i="1"/>
  <c r="BD140" i="1"/>
  <c r="BD139" i="1"/>
  <c r="BD138" i="1"/>
  <c r="BD137" i="1"/>
  <c r="BD136" i="1"/>
  <c r="BD135" i="1"/>
  <c r="BD134" i="1"/>
  <c r="BD133" i="1"/>
  <c r="BD132" i="1"/>
  <c r="BD131" i="1"/>
  <c r="BD130" i="1"/>
  <c r="BD129" i="1"/>
  <c r="BD128" i="1"/>
  <c r="BD127" i="1"/>
  <c r="BD126" i="1"/>
  <c r="BD125" i="1"/>
  <c r="BD124" i="1"/>
  <c r="BD123" i="1"/>
  <c r="BD122" i="1"/>
  <c r="BD121" i="1"/>
  <c r="BD120" i="1"/>
  <c r="BD119" i="1"/>
  <c r="BD118" i="1"/>
  <c r="BD117" i="1"/>
  <c r="BD116" i="1"/>
  <c r="BD115" i="1"/>
  <c r="BD114" i="1"/>
  <c r="BD113" i="1"/>
  <c r="BD112" i="1"/>
  <c r="BD111" i="1"/>
  <c r="BD110" i="1"/>
  <c r="BD109" i="1"/>
  <c r="BD108" i="1"/>
  <c r="BD107" i="1"/>
  <c r="BD106" i="1"/>
  <c r="BD105" i="1"/>
  <c r="BD104" i="1"/>
  <c r="BD103" i="1"/>
  <c r="BD102" i="1"/>
  <c r="BD101" i="1"/>
  <c r="BD100" i="1"/>
  <c r="BD99" i="1"/>
  <c r="BD98" i="1"/>
  <c r="BD97" i="1"/>
  <c r="BD96" i="1"/>
  <c r="BD95" i="1"/>
  <c r="BD94" i="1"/>
  <c r="BD93" i="1"/>
  <c r="BD92" i="1"/>
  <c r="BD91" i="1"/>
  <c r="BD90" i="1"/>
  <c r="BD89" i="1"/>
  <c r="BD88" i="1"/>
  <c r="BD87" i="1"/>
  <c r="BD86" i="1"/>
  <c r="BD85" i="1"/>
  <c r="BD84" i="1"/>
  <c r="BD83" i="1"/>
  <c r="BD82" i="1"/>
  <c r="BD81" i="1"/>
  <c r="BD80" i="1"/>
  <c r="BD79" i="1"/>
  <c r="BD78" i="1"/>
  <c r="BD77" i="1"/>
  <c r="BD76" i="1"/>
  <c r="BD75" i="1"/>
  <c r="BD74" i="1"/>
  <c r="BD73" i="1"/>
  <c r="BD72" i="1"/>
  <c r="BD71" i="1"/>
  <c r="BD70" i="1"/>
  <c r="BD69" i="1"/>
  <c r="BD68" i="1"/>
  <c r="BD67" i="1"/>
  <c r="BD66" i="1"/>
  <c r="BD65" i="1"/>
  <c r="BD64" i="1"/>
  <c r="BD63" i="1"/>
  <c r="BD62" i="1"/>
  <c r="BD61" i="1"/>
  <c r="BD60" i="1"/>
  <c r="BD59" i="1"/>
  <c r="BD58" i="1"/>
  <c r="BD57" i="1"/>
  <c r="BD56" i="1"/>
  <c r="BD55" i="1"/>
  <c r="BD54" i="1"/>
  <c r="BD53" i="1"/>
  <c r="BD52" i="1"/>
  <c r="BD51" i="1"/>
  <c r="BD50" i="1"/>
  <c r="BD49" i="1"/>
  <c r="BD48" i="1"/>
  <c r="BD47" i="1"/>
  <c r="BD46" i="1"/>
  <c r="BD45" i="1"/>
  <c r="BD44" i="1"/>
  <c r="BD43" i="1"/>
  <c r="BD42" i="1"/>
  <c r="BD41" i="1"/>
  <c r="BD40" i="1"/>
  <c r="BD39" i="1"/>
  <c r="BD38" i="1"/>
  <c r="BD37" i="1"/>
  <c r="BD36" i="1"/>
  <c r="BD35" i="1"/>
  <c r="BD34" i="1"/>
  <c r="BD33" i="1"/>
  <c r="BD32" i="1"/>
  <c r="BD31" i="1"/>
  <c r="BD30" i="1"/>
  <c r="BD29" i="1"/>
  <c r="BD28" i="1"/>
  <c r="BD27" i="1"/>
  <c r="BD26" i="1"/>
  <c r="BD25" i="1"/>
  <c r="BD24" i="1"/>
  <c r="BD23" i="1"/>
  <c r="BD22" i="1"/>
  <c r="BD21" i="1"/>
  <c r="BD20" i="1"/>
  <c r="BD19" i="1"/>
  <c r="BD18" i="1"/>
  <c r="BD17" i="1"/>
  <c r="BD16" i="1"/>
  <c r="BD15" i="1"/>
  <c r="BD14" i="1"/>
  <c r="BD12" i="1"/>
  <c r="BD11" i="1"/>
  <c r="BD10" i="1"/>
  <c r="BD9" i="1"/>
  <c r="BD8" i="1"/>
  <c r="BD7" i="1"/>
  <c r="BD6" i="1"/>
  <c r="BD5" i="1"/>
  <c r="BD4" i="1"/>
  <c r="BD3" i="1"/>
  <c r="BC340" i="1"/>
  <c r="BC339" i="1"/>
  <c r="BC261" i="1"/>
  <c r="BC240" i="1"/>
  <c r="BC229" i="1"/>
  <c r="BC222" i="1"/>
  <c r="BC215" i="1"/>
  <c r="BC209" i="1"/>
  <c r="BC202" i="1"/>
  <c r="BC201" i="1"/>
  <c r="BC200" i="1"/>
  <c r="BC199" i="1"/>
  <c r="BC197" i="1"/>
  <c r="BC194" i="1"/>
  <c r="BC191" i="1"/>
  <c r="BC186" i="1"/>
  <c r="BC183" i="1"/>
  <c r="BC180" i="1"/>
  <c r="BC179" i="1"/>
  <c r="BC177" i="1"/>
  <c r="BC169" i="1"/>
  <c r="BC166" i="1"/>
  <c r="BC165" i="1"/>
  <c r="BC163" i="1"/>
  <c r="BC160" i="1"/>
  <c r="BC158" i="1"/>
  <c r="BC156" i="1"/>
  <c r="BC153" i="1"/>
  <c r="BC146" i="1"/>
  <c r="BC142" i="1"/>
  <c r="BC133" i="1"/>
  <c r="BC125" i="1"/>
  <c r="BC121" i="1"/>
  <c r="BC116" i="1"/>
  <c r="BC113" i="1"/>
  <c r="BC112" i="1"/>
  <c r="BC111" i="1"/>
  <c r="BC108" i="1"/>
  <c r="BC98" i="1"/>
  <c r="BC94" i="1"/>
  <c r="BC84" i="1"/>
  <c r="BC79" i="1"/>
  <c r="BC76" i="1"/>
  <c r="BC48" i="1"/>
  <c r="BC42" i="1"/>
  <c r="BC31" i="1"/>
  <c r="BC27" i="1"/>
  <c r="BC26" i="1"/>
  <c r="BC14" i="1"/>
  <c r="BB340" i="1"/>
  <c r="BB339" i="1"/>
  <c r="BB268" i="1"/>
  <c r="BB267" i="1"/>
  <c r="BB266" i="1"/>
  <c r="BB265" i="1"/>
  <c r="BB264" i="1"/>
  <c r="BB263" i="1"/>
  <c r="BB262" i="1"/>
  <c r="BB261" i="1"/>
  <c r="BB260" i="1"/>
  <c r="BB259" i="1"/>
  <c r="BB258" i="1"/>
  <c r="BB257" i="1"/>
  <c r="BB256" i="1"/>
  <c r="BB255" i="1"/>
  <c r="BB254" i="1"/>
  <c r="BB253" i="1"/>
  <c r="BB252" i="1"/>
  <c r="BB251" i="1"/>
  <c r="BB250" i="1"/>
  <c r="BB249" i="1"/>
  <c r="BB248" i="1"/>
  <c r="BB247" i="1"/>
  <c r="BB246" i="1"/>
  <c r="BB245" i="1"/>
  <c r="BB244" i="1"/>
  <c r="BB243" i="1"/>
  <c r="BB242" i="1"/>
  <c r="BB241" i="1"/>
  <c r="BB240" i="1"/>
  <c r="BB239" i="1"/>
  <c r="BB238" i="1"/>
  <c r="BB237" i="1"/>
  <c r="BB236" i="1"/>
  <c r="BB235" i="1"/>
  <c r="BB234" i="1"/>
  <c r="BB233" i="1"/>
  <c r="BB232" i="1"/>
  <c r="BB231" i="1"/>
  <c r="BB230" i="1"/>
  <c r="BB229" i="1"/>
  <c r="BB228" i="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B183" i="1"/>
  <c r="BB182" i="1"/>
  <c r="BB181" i="1"/>
  <c r="BB180" i="1"/>
  <c r="BB179" i="1"/>
  <c r="BB178" i="1"/>
  <c r="BB177" i="1"/>
  <c r="BB176" i="1"/>
  <c r="BB175" i="1"/>
  <c r="BB174" i="1"/>
  <c r="BB170" i="1"/>
  <c r="BB169" i="1"/>
  <c r="BB168" i="1"/>
  <c r="BB167" i="1"/>
  <c r="BB166" i="1"/>
  <c r="BB165" i="1"/>
  <c r="BB164" i="1"/>
  <c r="BB163" i="1"/>
  <c r="BB162" i="1"/>
  <c r="BB161" i="1"/>
  <c r="BB160" i="1"/>
  <c r="BB159" i="1"/>
  <c r="BB158" i="1"/>
  <c r="BB157" i="1"/>
  <c r="BB156" i="1"/>
  <c r="BB155" i="1"/>
  <c r="BB154" i="1"/>
  <c r="BB153" i="1"/>
  <c r="BB147" i="1"/>
  <c r="BB146" i="1"/>
  <c r="BB145" i="1"/>
  <c r="BB144" i="1"/>
  <c r="BB143" i="1"/>
  <c r="BB142" i="1"/>
  <c r="BB141" i="1"/>
  <c r="BB140" i="1"/>
  <c r="BB139" i="1"/>
  <c r="BB138" i="1"/>
  <c r="BB137" i="1"/>
  <c r="BB136" i="1"/>
  <c r="BB135" i="1"/>
  <c r="BB134" i="1"/>
  <c r="BB133" i="1"/>
  <c r="BB132" i="1"/>
  <c r="BB131" i="1"/>
  <c r="BB130" i="1"/>
  <c r="BB129" i="1"/>
  <c r="BB128" i="1"/>
  <c r="BB127" i="1"/>
  <c r="BB126" i="1"/>
  <c r="BB125" i="1"/>
  <c r="BB124" i="1"/>
  <c r="BB123" i="1"/>
  <c r="BB122" i="1"/>
  <c r="BB121" i="1"/>
  <c r="BB120" i="1"/>
  <c r="BB119" i="1"/>
  <c r="BB118" i="1"/>
  <c r="BB117" i="1"/>
  <c r="BB116" i="1"/>
  <c r="BB115" i="1"/>
  <c r="BB114" i="1"/>
  <c r="BB113" i="1"/>
  <c r="BB112" i="1"/>
  <c r="BB111" i="1"/>
  <c r="BB110" i="1"/>
  <c r="BB109" i="1"/>
  <c r="BB108" i="1"/>
  <c r="BB107" i="1"/>
  <c r="BB106" i="1"/>
  <c r="BB105" i="1"/>
  <c r="BB104" i="1"/>
  <c r="BB103" i="1"/>
  <c r="BB102" i="1"/>
  <c r="BB101" i="1"/>
  <c r="BB100" i="1"/>
  <c r="BB99" i="1"/>
  <c r="BB98" i="1"/>
  <c r="BB97" i="1"/>
  <c r="BB96" i="1"/>
  <c r="BB95" i="1"/>
  <c r="BB94" i="1"/>
  <c r="BB93" i="1"/>
  <c r="BB92" i="1"/>
  <c r="BB91" i="1"/>
  <c r="BB90" i="1"/>
  <c r="BB89" i="1"/>
  <c r="BB88" i="1"/>
  <c r="BB87" i="1"/>
  <c r="BB86" i="1"/>
  <c r="BB85" i="1"/>
  <c r="BB84" i="1"/>
  <c r="BB83" i="1"/>
  <c r="BB82" i="1"/>
  <c r="BB81" i="1"/>
  <c r="BB80" i="1"/>
  <c r="BB79" i="1"/>
  <c r="BB78" i="1"/>
  <c r="BB77" i="1"/>
  <c r="BB76" i="1"/>
  <c r="BB75" i="1"/>
  <c r="BB74" i="1"/>
  <c r="BB73" i="1"/>
  <c r="BB72" i="1"/>
  <c r="BB71" i="1"/>
  <c r="BB70" i="1"/>
  <c r="BB69" i="1"/>
  <c r="BB68" i="1"/>
  <c r="BB67" i="1"/>
  <c r="BB66" i="1"/>
  <c r="BB65" i="1"/>
  <c r="BB64" i="1"/>
  <c r="BB63" i="1"/>
  <c r="BB62" i="1"/>
  <c r="BB61" i="1"/>
  <c r="BB60" i="1"/>
  <c r="BB59" i="1"/>
  <c r="BB58" i="1"/>
  <c r="BB57" i="1"/>
  <c r="BB56" i="1"/>
  <c r="BB55" i="1"/>
  <c r="BB54" i="1"/>
  <c r="BB53" i="1"/>
  <c r="BB52" i="1"/>
  <c r="BB51" i="1"/>
  <c r="BB50" i="1"/>
  <c r="BB49" i="1"/>
  <c r="BB48" i="1"/>
  <c r="BB47" i="1"/>
  <c r="BB46" i="1"/>
  <c r="BB45" i="1"/>
  <c r="BB44" i="1"/>
  <c r="BB43" i="1"/>
  <c r="BB42" i="1"/>
  <c r="BB41" i="1"/>
  <c r="BB40" i="1"/>
  <c r="BB39" i="1"/>
  <c r="BB38" i="1"/>
  <c r="BB37" i="1"/>
  <c r="BB36" i="1"/>
  <c r="BB35" i="1"/>
  <c r="BB34" i="1"/>
  <c r="BB33" i="1"/>
  <c r="BB32" i="1"/>
  <c r="BB31" i="1"/>
  <c r="BB30" i="1"/>
  <c r="BB29" i="1"/>
  <c r="BB28" i="1"/>
  <c r="BB27" i="1"/>
  <c r="BB26" i="1"/>
  <c r="BB25" i="1"/>
  <c r="BB24" i="1"/>
  <c r="BB23" i="1"/>
  <c r="BB22" i="1"/>
  <c r="BB21" i="1"/>
  <c r="BB20" i="1"/>
  <c r="BB19" i="1"/>
  <c r="BB18" i="1"/>
  <c r="BB17" i="1"/>
  <c r="BB16" i="1"/>
  <c r="BB15" i="1"/>
  <c r="BB14" i="1"/>
  <c r="BB12" i="1"/>
  <c r="BB11" i="1"/>
  <c r="BB10" i="1"/>
  <c r="BB9" i="1"/>
  <c r="BB8" i="1"/>
  <c r="BB7" i="1"/>
  <c r="BB6" i="1"/>
  <c r="BB5" i="1"/>
  <c r="BB4" i="1"/>
  <c r="BB3" i="1"/>
  <c r="BA340" i="1"/>
  <c r="BA339" i="1"/>
  <c r="BA261" i="1"/>
  <c r="BA240" i="1"/>
  <c r="BA229" i="1"/>
  <c r="BA222" i="1"/>
  <c r="BA215" i="1"/>
  <c r="BA209" i="1"/>
  <c r="BA202" i="1"/>
  <c r="BA201" i="1"/>
  <c r="BA200" i="1"/>
  <c r="BA199" i="1"/>
  <c r="BA197" i="1"/>
  <c r="BA194" i="1"/>
  <c r="BA191" i="1"/>
  <c r="BA186" i="1"/>
  <c r="BA183" i="1"/>
  <c r="BA180" i="1"/>
  <c r="BA179" i="1"/>
  <c r="BA177" i="1"/>
  <c r="BA169" i="1"/>
  <c r="BA166" i="1"/>
  <c r="BA165" i="1"/>
  <c r="BA163" i="1"/>
  <c r="BA160" i="1"/>
  <c r="BA158" i="1"/>
  <c r="BA156" i="1"/>
  <c r="BA153" i="1"/>
  <c r="BA146" i="1"/>
  <c r="BA142" i="1"/>
  <c r="BA133" i="1"/>
  <c r="BA125" i="1"/>
  <c r="BA121" i="1"/>
  <c r="BA116" i="1"/>
  <c r="BA113" i="1"/>
  <c r="BA112" i="1"/>
  <c r="BA111" i="1"/>
  <c r="BA108" i="1"/>
  <c r="BA98" i="1"/>
  <c r="BA94" i="1"/>
  <c r="BA84" i="1"/>
  <c r="BA79" i="1"/>
  <c r="BA76" i="1"/>
  <c r="BA48" i="1"/>
  <c r="BA42" i="1"/>
  <c r="BA31" i="1"/>
  <c r="BA27" i="1"/>
  <c r="BA26" i="1"/>
  <c r="BA14" i="1"/>
  <c r="AK344" i="1" l="1"/>
  <c r="AT344" i="1"/>
  <c r="M242" i="1"/>
  <c r="AJ3" i="1" l="1"/>
  <c r="AI3" i="1"/>
  <c r="AH3" i="1"/>
  <c r="AG3" i="1"/>
  <c r="AF3" i="1"/>
  <c r="AE3" i="1"/>
  <c r="AJ341" i="1" l="1"/>
  <c r="AI341" i="1"/>
  <c r="M71" i="1" l="1"/>
  <c r="AD71" i="1" l="1"/>
  <c r="T202" i="1"/>
  <c r="AE202" i="1" l="1"/>
  <c r="AU341" i="1"/>
  <c r="BO342" i="1" l="1"/>
  <c r="AV341" i="1"/>
  <c r="AV342" i="1" s="1"/>
  <c r="D15" i="4"/>
  <c r="D14" i="4"/>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0" i="1"/>
  <c r="M169" i="1"/>
  <c r="M168" i="1"/>
  <c r="M167" i="1"/>
  <c r="M166" i="1"/>
  <c r="M165" i="1"/>
  <c r="M164" i="1"/>
  <c r="M163" i="1"/>
  <c r="M162" i="1"/>
  <c r="M161" i="1"/>
  <c r="M160" i="1"/>
  <c r="M159" i="1"/>
  <c r="M158" i="1"/>
  <c r="M157" i="1"/>
  <c r="M156" i="1"/>
  <c r="M155" i="1"/>
  <c r="M154" i="1"/>
  <c r="M153" i="1"/>
  <c r="M152" i="1"/>
  <c r="M151" i="1"/>
  <c r="M150" i="1"/>
  <c r="M149"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0" i="1"/>
  <c r="M9" i="1"/>
  <c r="M8" i="1"/>
  <c r="M7" i="1"/>
  <c r="M6" i="1"/>
  <c r="M5" i="1"/>
  <c r="M4" i="1"/>
  <c r="M3" i="1"/>
  <c r="M341" i="1" l="1"/>
  <c r="F15" i="4"/>
  <c r="F14" i="4"/>
  <c r="F12" i="4"/>
  <c r="H14" i="5" l="1"/>
  <c r="AL148" i="1" l="1"/>
  <c r="AL307" i="1"/>
  <c r="AL280" i="1"/>
  <c r="AL319" i="1"/>
  <c r="AL296" i="1"/>
  <c r="AL314" i="1"/>
  <c r="AL281" i="1"/>
  <c r="AL283" i="1"/>
  <c r="AL310" i="1"/>
  <c r="AL291" i="1"/>
  <c r="AL316" i="1"/>
  <c r="AL317" i="1"/>
  <c r="AL289" i="1"/>
  <c r="AL202" i="1"/>
  <c r="Y341" i="1"/>
  <c r="X341" i="1"/>
  <c r="W341" i="1"/>
  <c r="V341" i="1"/>
  <c r="Z3" i="1"/>
  <c r="U341" i="1"/>
  <c r="BX341" i="1"/>
  <c r="L341" i="1"/>
  <c r="BW341" i="1"/>
  <c r="K341" i="1"/>
  <c r="S266" i="1"/>
  <c r="S262" i="1"/>
  <c r="S248" i="1"/>
  <c r="S246" i="1"/>
  <c r="S245" i="1"/>
  <c r="S244" i="1"/>
  <c r="S225" i="1"/>
  <c r="S221" i="1"/>
  <c r="S216" i="1"/>
  <c r="S204" i="1"/>
  <c r="S162" i="1"/>
  <c r="S155" i="1"/>
  <c r="S145" i="1"/>
  <c r="S141" i="1"/>
  <c r="S137" i="1"/>
  <c r="S136" i="1"/>
  <c r="S130" i="1"/>
  <c r="S64" i="1"/>
  <c r="S60" i="1"/>
  <c r="S58" i="1"/>
  <c r="S55" i="1"/>
  <c r="S53" i="1"/>
  <c r="S51" i="1"/>
  <c r="S33" i="1"/>
  <c r="AB30" i="1"/>
  <c r="AW30" i="1" s="1"/>
  <c r="AB27" i="1"/>
  <c r="AW27" i="1" s="1"/>
  <c r="AB26" i="1"/>
  <c r="AW26" i="1" s="1"/>
  <c r="AB25" i="1"/>
  <c r="AW25" i="1" s="1"/>
  <c r="AB22" i="1"/>
  <c r="AW22" i="1" s="1"/>
  <c r="AB20" i="1"/>
  <c r="AW20" i="1" s="1"/>
  <c r="AB16" i="1"/>
  <c r="AW16" i="1" s="1"/>
  <c r="AB9" i="1"/>
  <c r="AW9" i="1" s="1"/>
  <c r="AB8" i="1"/>
  <c r="AW8" i="1" s="1"/>
  <c r="R3" i="1"/>
  <c r="S28" i="1" l="1"/>
  <c r="AB28" i="1"/>
  <c r="AW28" i="1" s="1"/>
  <c r="S3" i="1"/>
  <c r="AB3" i="1"/>
  <c r="AW3" i="1" s="1"/>
  <c r="AD65" i="1"/>
  <c r="AD92" i="1"/>
  <c r="AD129" i="1"/>
  <c r="AD188" i="1"/>
  <c r="AD8" i="1"/>
  <c r="AD38" i="1"/>
  <c r="AD150" i="1"/>
  <c r="AD9" i="1"/>
  <c r="AD103" i="1"/>
  <c r="AD115" i="1"/>
  <c r="AD123" i="1"/>
  <c r="AD159" i="1"/>
  <c r="AD167" i="1"/>
  <c r="AD198" i="1"/>
  <c r="AD208" i="1"/>
  <c r="AD243" i="1"/>
  <c r="AD247" i="1"/>
  <c r="AD259" i="1"/>
  <c r="AD267" i="1"/>
  <c r="AD69" i="1"/>
  <c r="AD206" i="1"/>
  <c r="AD22" i="1"/>
  <c r="AD50" i="1"/>
  <c r="AD66" i="1"/>
  <c r="AD110" i="1"/>
  <c r="AE226" i="1"/>
  <c r="AD254" i="1"/>
  <c r="AD63" i="1"/>
  <c r="AD83" i="1"/>
  <c r="AD16" i="1"/>
  <c r="AD20" i="1"/>
  <c r="AD80" i="1"/>
  <c r="AD147" i="1"/>
  <c r="AD173" i="1"/>
  <c r="AD187" i="1"/>
  <c r="AE218" i="1"/>
  <c r="AD220" i="1"/>
  <c r="AD239" i="1"/>
  <c r="AD252" i="1"/>
  <c r="AF260" i="1"/>
  <c r="AL149" i="1"/>
  <c r="AE78" i="1"/>
  <c r="AD78" i="1"/>
  <c r="S264" i="1"/>
  <c r="T264" i="1"/>
  <c r="AL27" i="1"/>
  <c r="T27" i="1"/>
  <c r="AL68" i="1"/>
  <c r="T68" i="1"/>
  <c r="AL104" i="1"/>
  <c r="T104" i="1"/>
  <c r="AL111" i="1"/>
  <c r="T111" i="1"/>
  <c r="T149" i="1"/>
  <c r="AL156" i="1"/>
  <c r="T156" i="1"/>
  <c r="AL164" i="1"/>
  <c r="T164" i="1"/>
  <c r="AL183" i="1"/>
  <c r="T183" i="1"/>
  <c r="AL34" i="1"/>
  <c r="T34" i="1"/>
  <c r="AL37" i="1"/>
  <c r="T37" i="1"/>
  <c r="AL49" i="1"/>
  <c r="T49" i="1"/>
  <c r="AL61" i="1"/>
  <c r="T61" i="1"/>
  <c r="AL124" i="1"/>
  <c r="T124" i="1"/>
  <c r="AL153" i="1"/>
  <c r="T153" i="1"/>
  <c r="AL180" i="1"/>
  <c r="T180" i="1"/>
  <c r="AL196" i="1"/>
  <c r="T196" i="1"/>
  <c r="AL209" i="1"/>
  <c r="T209" i="1"/>
  <c r="AL42" i="1"/>
  <c r="T42" i="1"/>
  <c r="AL54" i="1"/>
  <c r="T54" i="1"/>
  <c r="AL98" i="1"/>
  <c r="T98" i="1"/>
  <c r="AL106" i="1"/>
  <c r="T106" i="1"/>
  <c r="AL125" i="1"/>
  <c r="T125" i="1"/>
  <c r="AL197" i="1"/>
  <c r="T197" i="1"/>
  <c r="AL200" i="1"/>
  <c r="T200" i="1"/>
  <c r="AL14" i="1"/>
  <c r="T14" i="1"/>
  <c r="AL26" i="1"/>
  <c r="T26" i="1"/>
  <c r="AL30" i="1"/>
  <c r="T30" i="1"/>
  <c r="AL59" i="1"/>
  <c r="T59" i="1"/>
  <c r="AL76" i="1"/>
  <c r="T76" i="1"/>
  <c r="AL94" i="1"/>
  <c r="T94" i="1"/>
  <c r="AL126" i="1"/>
  <c r="T126" i="1"/>
  <c r="AL190" i="1"/>
  <c r="T190" i="1"/>
  <c r="AL194" i="1"/>
  <c r="T194" i="1"/>
  <c r="AL203" i="1"/>
  <c r="T203" i="1"/>
  <c r="AL60" i="1"/>
  <c r="AL64" i="1"/>
  <c r="AL262" i="1"/>
  <c r="AL266" i="1"/>
  <c r="AL3" i="1"/>
  <c r="AL28" i="1"/>
  <c r="AL53" i="1"/>
  <c r="AL136" i="1"/>
  <c r="AL162" i="1"/>
  <c r="AL221" i="1"/>
  <c r="AL225" i="1"/>
  <c r="AL245" i="1"/>
  <c r="AL264" i="1"/>
  <c r="AL33" i="1"/>
  <c r="AL130" i="1"/>
  <c r="AL141" i="1"/>
  <c r="AL145" i="1"/>
  <c r="AL204" i="1"/>
  <c r="AL244" i="1"/>
  <c r="AL248" i="1"/>
  <c r="AL58" i="1"/>
  <c r="AL51" i="1"/>
  <c r="AL55" i="1"/>
  <c r="AL137" i="1"/>
  <c r="AL155" i="1"/>
  <c r="AL216" i="1"/>
  <c r="AL246" i="1"/>
  <c r="AE30" i="1" l="1"/>
  <c r="AD135" i="1"/>
  <c r="AD64" i="1"/>
  <c r="AD25" i="1"/>
  <c r="AD131" i="1"/>
  <c r="AD225" i="1"/>
  <c r="AD130" i="1"/>
  <c r="AE27" i="1"/>
  <c r="AE149" i="1"/>
  <c r="AD262" i="1"/>
  <c r="AE61" i="1"/>
  <c r="AE26" i="1"/>
  <c r="AE183" i="1"/>
  <c r="AD60" i="1"/>
  <c r="AD145" i="1"/>
  <c r="AD221" i="1"/>
  <c r="AE200" i="1"/>
  <c r="AD101" i="1"/>
  <c r="AD248" i="1"/>
  <c r="AE180" i="1"/>
  <c r="AD162" i="1"/>
  <c r="AD136" i="1"/>
  <c r="AE104" i="1"/>
  <c r="AD53" i="1"/>
  <c r="AE37" i="1"/>
  <c r="AE14" i="1"/>
  <c r="AD246" i="1"/>
  <c r="AD216" i="1"/>
  <c r="AE194" i="1"/>
  <c r="AE164" i="1"/>
  <c r="AD141" i="1"/>
  <c r="AE124" i="1"/>
  <c r="AE94" i="1"/>
  <c r="AD67" i="1"/>
  <c r="AD245" i="1"/>
  <c r="AE197" i="1"/>
  <c r="AD137" i="1"/>
  <c r="AE111" i="1"/>
  <c r="AE98" i="1"/>
  <c r="AD70" i="1"/>
  <c r="AE42" i="1"/>
  <c r="AD266" i="1"/>
  <c r="AE209" i="1"/>
  <c r="AD251" i="1"/>
  <c r="AE153" i="1"/>
  <c r="AF261" i="1"/>
  <c r="AE156" i="1"/>
  <c r="AE76" i="1"/>
  <c r="AD55" i="1"/>
  <c r="AD144" i="1"/>
  <c r="AE54" i="1"/>
  <c r="AE125" i="1"/>
  <c r="AD33" i="1"/>
  <c r="AE203" i="1"/>
  <c r="AD51" i="1"/>
  <c r="AD3" i="1"/>
  <c r="AD244" i="1"/>
  <c r="AE196" i="1"/>
  <c r="AE126" i="1"/>
  <c r="AD81" i="1"/>
  <c r="AE49" i="1"/>
  <c r="AE34" i="1"/>
  <c r="AD268" i="1"/>
  <c r="AD204" i="1"/>
  <c r="AE68" i="1"/>
  <c r="AE190" i="1"/>
  <c r="AD138" i="1"/>
  <c r="AE106" i="1"/>
  <c r="AE59" i="1"/>
  <c r="AD28" i="1"/>
  <c r="AD155" i="1"/>
  <c r="AD58" i="1"/>
  <c r="AD264" i="1"/>
  <c r="AE264" i="1"/>
  <c r="C12" i="5"/>
  <c r="D16" i="4" s="1"/>
  <c r="AH341" i="1" l="1"/>
  <c r="F16" i="4"/>
  <c r="E7" i="4" l="1"/>
  <c r="E6" i="4" l="1"/>
  <c r="E17" i="4" s="1"/>
  <c r="AO78" i="1" l="1"/>
  <c r="AQ264" i="1" l="1"/>
  <c r="AX308" i="1" l="1"/>
  <c r="AY308" i="1" s="1"/>
  <c r="AX329" i="1" l="1"/>
  <c r="AY329" i="1" s="1"/>
  <c r="AX337" i="1"/>
  <c r="AY337" i="1" s="1"/>
  <c r="BI102" i="1"/>
  <c r="BI28" i="1"/>
  <c r="BI192" i="1"/>
  <c r="BI135" i="1"/>
  <c r="BI214" i="1"/>
  <c r="BI213" i="1"/>
  <c r="BI144" i="1"/>
  <c r="BK163" i="1"/>
  <c r="BI41" i="1"/>
  <c r="BI182" i="1"/>
  <c r="BJ129" i="1"/>
  <c r="BJ160" i="1"/>
  <c r="BI67" i="1"/>
  <c r="BI99" i="1"/>
  <c r="BI101" i="1"/>
  <c r="BI176" i="1"/>
  <c r="BI53" i="1"/>
  <c r="BI251" i="1"/>
  <c r="BJ32" i="1"/>
  <c r="BI43" i="1"/>
  <c r="BI215" i="1"/>
  <c r="BJ211" i="1"/>
  <c r="BI131" i="1"/>
  <c r="BI207" i="1"/>
  <c r="BJ162" i="1"/>
  <c r="BI139" i="1"/>
  <c r="BK130" i="1"/>
  <c r="BI25" i="1"/>
  <c r="BI70" i="1"/>
  <c r="BI85" i="1"/>
  <c r="BI178" i="1"/>
  <c r="BI39" i="1"/>
  <c r="BK216" i="1"/>
  <c r="BI60" i="1"/>
  <c r="BI142" i="1"/>
  <c r="BJ239" i="1"/>
  <c r="BI136" i="1"/>
  <c r="BI145" i="1"/>
  <c r="BJ76" i="1"/>
  <c r="BK197" i="1"/>
  <c r="BI107" i="1"/>
  <c r="BJ31" i="1"/>
  <c r="BI81" i="1"/>
  <c r="BI185" i="1"/>
  <c r="BI138" i="1"/>
  <c r="BJ96" i="1"/>
  <c r="BI36" i="1"/>
  <c r="BJ202" i="1"/>
  <c r="BJ240" i="1"/>
  <c r="BI40" i="1"/>
  <c r="BI205" i="1"/>
  <c r="BI51" i="1"/>
  <c r="BJ201" i="1"/>
  <c r="BI261" i="1"/>
  <c r="BI184" i="1"/>
  <c r="BI97" i="1"/>
  <c r="BI244" i="1"/>
  <c r="BI114" i="1"/>
  <c r="BK122" i="1"/>
  <c r="BI88" i="1"/>
  <c r="BI100" i="1"/>
  <c r="BI105" i="1"/>
  <c r="BA161" i="1"/>
  <c r="BC161" i="1"/>
  <c r="BA203" i="1"/>
  <c r="BC203" i="1"/>
  <c r="BA34" i="1"/>
  <c r="BC34" i="1"/>
  <c r="BA29" i="1"/>
  <c r="BC29" i="1"/>
  <c r="BA119" i="1"/>
  <c r="BC119" i="1"/>
  <c r="BA232" i="1"/>
  <c r="BC232" i="1"/>
  <c r="BA196" i="1"/>
  <c r="BC196" i="1"/>
  <c r="BA49" i="1"/>
  <c r="BC49" i="1"/>
  <c r="BA87" i="1"/>
  <c r="BC87" i="1"/>
  <c r="BA126" i="1"/>
  <c r="BC126" i="1"/>
  <c r="BA124" i="1"/>
  <c r="BC124" i="1"/>
  <c r="BA218" i="1"/>
  <c r="BC218" i="1"/>
  <c r="BA30" i="1"/>
  <c r="BC30" i="1"/>
  <c r="BA59" i="1"/>
  <c r="BC59" i="1"/>
  <c r="BA61" i="1"/>
  <c r="BC61" i="1"/>
  <c r="BA174" i="1"/>
  <c r="BC174" i="1"/>
  <c r="BA164" i="1"/>
  <c r="BC164" i="1"/>
  <c r="BA68" i="1"/>
  <c r="BC68" i="1"/>
  <c r="BA212" i="1"/>
  <c r="BC212" i="1"/>
  <c r="BA46" i="1"/>
  <c r="BC46" i="1"/>
  <c r="BA193" i="1"/>
  <c r="BC193" i="1"/>
  <c r="BA37" i="1"/>
  <c r="BC37" i="1"/>
  <c r="BA338" i="1"/>
  <c r="BC338" i="1"/>
  <c r="BA250" i="1"/>
  <c r="BC250" i="1"/>
  <c r="BA195" i="1"/>
  <c r="BC195" i="1"/>
  <c r="BA231" i="1"/>
  <c r="BC231" i="1"/>
  <c r="BA54" i="1"/>
  <c r="BC54" i="1"/>
  <c r="BA120" i="1"/>
  <c r="BC120" i="1"/>
  <c r="BA128" i="1"/>
  <c r="BC128" i="1"/>
  <c r="BA47" i="1"/>
  <c r="BC47" i="1"/>
  <c r="BA118" i="1"/>
  <c r="BC118" i="1"/>
  <c r="BA219" i="1"/>
  <c r="BC219" i="1"/>
  <c r="BA35" i="1"/>
  <c r="BC35" i="1"/>
  <c r="BA134" i="1"/>
  <c r="BC134" i="1"/>
  <c r="BA89" i="1"/>
  <c r="BC89" i="1"/>
  <c r="BA260" i="1"/>
  <c r="BC260" i="1"/>
  <c r="BA106" i="1"/>
  <c r="BC106" i="1"/>
  <c r="BA45" i="1"/>
  <c r="BC45" i="1"/>
  <c r="BA168" i="1"/>
  <c r="BC168" i="1"/>
  <c r="BA226" i="1"/>
  <c r="BC226" i="1"/>
  <c r="BA109" i="1"/>
  <c r="BC109" i="1"/>
  <c r="BA143" i="1"/>
  <c r="BC143" i="1"/>
  <c r="BA230" i="1"/>
  <c r="BC230" i="1"/>
  <c r="BA190" i="1"/>
  <c r="BC190" i="1"/>
  <c r="BA224" i="1"/>
  <c r="BC224" i="1"/>
  <c r="BA210" i="1"/>
  <c r="BC210" i="1"/>
  <c r="BA104" i="1"/>
  <c r="BC104" i="1"/>
  <c r="BA95" i="1"/>
  <c r="BC95" i="1"/>
  <c r="BA337" i="1"/>
  <c r="BC337" i="1"/>
  <c r="BC264" i="1" l="1"/>
  <c r="BE260" i="1" l="1"/>
  <c r="BE226" i="1"/>
  <c r="BE212" i="1"/>
  <c r="BE193" i="1"/>
  <c r="BE119" i="1"/>
  <c r="BE68" i="1"/>
  <c r="BE29" i="1"/>
  <c r="BE232" i="1"/>
  <c r="BE219" i="1"/>
  <c r="BE203" i="1"/>
  <c r="BE196" i="1"/>
  <c r="BE174" i="1"/>
  <c r="BE143" i="1"/>
  <c r="BE126" i="1"/>
  <c r="BE118" i="1"/>
  <c r="BE104" i="1"/>
  <c r="BE89" i="1"/>
  <c r="BE59" i="1"/>
  <c r="BE47" i="1"/>
  <c r="BE338" i="1"/>
  <c r="BE231" i="1"/>
  <c r="BE224" i="1"/>
  <c r="BE218" i="1"/>
  <c r="BE210" i="1"/>
  <c r="BE195" i="1"/>
  <c r="BE161" i="1"/>
  <c r="BE109" i="1"/>
  <c r="BE54" i="1"/>
  <c r="BE46" i="1"/>
  <c r="BE35" i="1"/>
  <c r="BE337" i="1"/>
  <c r="BE250" i="1"/>
  <c r="BE230" i="1"/>
  <c r="BE190" i="1"/>
  <c r="BE168" i="1"/>
  <c r="BE164" i="1"/>
  <c r="BE134" i="1"/>
  <c r="BE128" i="1"/>
  <c r="BE124" i="1"/>
  <c r="BE120" i="1"/>
  <c r="BE106" i="1"/>
  <c r="BE95" i="1"/>
  <c r="BE87" i="1"/>
  <c r="BE61" i="1"/>
  <c r="BE49" i="1"/>
  <c r="BE45" i="1"/>
  <c r="BE37" i="1"/>
  <c r="BE34" i="1"/>
  <c r="BE30" i="1"/>
  <c r="BH106" i="1" l="1"/>
  <c r="BH134" i="1"/>
  <c r="BH190" i="1"/>
  <c r="BH109" i="1"/>
  <c r="BH161" i="1"/>
  <c r="BH47" i="1"/>
  <c r="BH89" i="1"/>
  <c r="BH118" i="1"/>
  <c r="BH196" i="1"/>
  <c r="BH29" i="1"/>
  <c r="BH119" i="1"/>
  <c r="BH193" i="1"/>
  <c r="BH49" i="1"/>
  <c r="BH34" i="1"/>
  <c r="BH87" i="1"/>
  <c r="BH120" i="1"/>
  <c r="BH46" i="1"/>
  <c r="BH224" i="1"/>
  <c r="BH126" i="1"/>
  <c r="BH143" i="1"/>
  <c r="BH174" i="1"/>
  <c r="BH203" i="1"/>
  <c r="BH226" i="1"/>
  <c r="BH260" i="1"/>
  <c r="BH37" i="1"/>
  <c r="BH61" i="1"/>
  <c r="BH124" i="1"/>
  <c r="BH164" i="1"/>
  <c r="BH230" i="1"/>
  <c r="BH337" i="1"/>
  <c r="BH210" i="1"/>
  <c r="BH338" i="1"/>
  <c r="BH59" i="1"/>
  <c r="BH104" i="1"/>
  <c r="BH219" i="1"/>
  <c r="BH232" i="1"/>
  <c r="BH68" i="1"/>
  <c r="BH30" i="1"/>
  <c r="BH45" i="1"/>
  <c r="BH95" i="1"/>
  <c r="BH128" i="1"/>
  <c r="BH168" i="1"/>
  <c r="BH250" i="1"/>
  <c r="BH35" i="1"/>
  <c r="BH54" i="1"/>
  <c r="BH195" i="1"/>
  <c r="BH218" i="1"/>
  <c r="BH231" i="1"/>
  <c r="BH212" i="1"/>
  <c r="BE264" i="1" l="1"/>
  <c r="BI78" i="1" l="1"/>
  <c r="BH264" i="1"/>
  <c r="BA264" i="1" l="1"/>
  <c r="Z341" i="1"/>
  <c r="AF341" i="1" l="1"/>
  <c r="C13" i="5"/>
  <c r="F5" i="4" l="1"/>
  <c r="AX335" i="1" l="1"/>
  <c r="AY335" i="1" s="1"/>
  <c r="AX333" i="1"/>
  <c r="AY333" i="1" s="1"/>
  <c r="AX20" i="1"/>
  <c r="AY20" i="1" s="1"/>
  <c r="AX135" i="1"/>
  <c r="AY135" i="1" s="1"/>
  <c r="AX110" i="1"/>
  <c r="AY110" i="1" s="1"/>
  <c r="AX314" i="1"/>
  <c r="AY314" i="1" s="1"/>
  <c r="AX246" i="1"/>
  <c r="AY246" i="1" s="1"/>
  <c r="AX76" i="1"/>
  <c r="AY76" i="1" s="1"/>
  <c r="AX325" i="1"/>
  <c r="AY325" i="1" s="1"/>
  <c r="AX104" i="1"/>
  <c r="AY104" i="1" s="1"/>
  <c r="AX283" i="1"/>
  <c r="AY283" i="1" s="1"/>
  <c r="AX305" i="1"/>
  <c r="AY305" i="1" s="1"/>
  <c r="AX296" i="1"/>
  <c r="AY296" i="1" s="1"/>
  <c r="AX22" i="1"/>
  <c r="AY22" i="1" s="1"/>
  <c r="AX334" i="1" l="1"/>
  <c r="AY334" i="1" s="1"/>
  <c r="AX336" i="1"/>
  <c r="AY336" i="1" s="1"/>
  <c r="AX159" i="1"/>
  <c r="AY159" i="1" s="1"/>
  <c r="AX289" i="1"/>
  <c r="AY289" i="1" s="1"/>
  <c r="AX328" i="1"/>
  <c r="AY328" i="1" s="1"/>
  <c r="AX8" i="1"/>
  <c r="AY8" i="1" s="1"/>
  <c r="AX61" i="1"/>
  <c r="AY61" i="1" s="1"/>
  <c r="AX202" i="1"/>
  <c r="AY202" i="1" s="1"/>
  <c r="AX55" i="1"/>
  <c r="AY55" i="1" s="1"/>
  <c r="AX216" i="1"/>
  <c r="AY216" i="1" s="1"/>
  <c r="AX141" i="1"/>
  <c r="AY141" i="1" s="1"/>
  <c r="AX220" i="1"/>
  <c r="AY220" i="1" s="1"/>
  <c r="AX70" i="1"/>
  <c r="AY70" i="1" s="1"/>
  <c r="AX30" i="1"/>
  <c r="AY30" i="1" s="1"/>
  <c r="AX138" i="1"/>
  <c r="AY138" i="1" s="1"/>
  <c r="AX64" i="1"/>
  <c r="AY64" i="1" s="1"/>
  <c r="AX130" i="1"/>
  <c r="AY130" i="1" s="1"/>
  <c r="AX245" i="1"/>
  <c r="AY245" i="1" s="1"/>
  <c r="AX155" i="1"/>
  <c r="AY155" i="1" s="1"/>
  <c r="AX94" i="1"/>
  <c r="AY94" i="1" s="1"/>
  <c r="AX317" i="1"/>
  <c r="AY317" i="1" s="1"/>
  <c r="AX101" i="1"/>
  <c r="AY101" i="1" s="1"/>
  <c r="AX153" i="1"/>
  <c r="AY153" i="1" s="1"/>
  <c r="AX260" i="1"/>
  <c r="AY260" i="1" s="1"/>
  <c r="AX51" i="1"/>
  <c r="AY51" i="1" s="1"/>
  <c r="AX273" i="1"/>
  <c r="AY273" i="1" s="1"/>
  <c r="AX131" i="1"/>
  <c r="AY131" i="1" s="1"/>
  <c r="AX144" i="1"/>
  <c r="AY144" i="1" s="1"/>
  <c r="AX204" i="1"/>
  <c r="AY204" i="1" s="1"/>
  <c r="AX225" i="1"/>
  <c r="AY225" i="1" s="1"/>
  <c r="AX145" i="1"/>
  <c r="AY145" i="1" s="1"/>
  <c r="AX183" i="1"/>
  <c r="AY183" i="1" s="1"/>
  <c r="AX25" i="1"/>
  <c r="AY25" i="1" s="1"/>
  <c r="AX27" i="1"/>
  <c r="AY27" i="1" s="1"/>
  <c r="AX80" i="1"/>
  <c r="AY80" i="1" s="1"/>
  <c r="AX137" i="1"/>
  <c r="AY137" i="1" s="1"/>
  <c r="AX261" i="1"/>
  <c r="AY261" i="1" s="1"/>
  <c r="AX49" i="1"/>
  <c r="AY49" i="1" s="1"/>
  <c r="AX28" i="1"/>
  <c r="AY28" i="1" s="1"/>
  <c r="AX285" i="1"/>
  <c r="AY285" i="1" s="1"/>
  <c r="AX221" i="1"/>
  <c r="AY221" i="1" s="1"/>
  <c r="AX247" i="1"/>
  <c r="AY247" i="1" s="1"/>
  <c r="AX59" i="1"/>
  <c r="AY59" i="1" s="1"/>
  <c r="AX310" i="1"/>
  <c r="AY310" i="1" s="1"/>
  <c r="AX150" i="1"/>
  <c r="AY150" i="1" s="1"/>
  <c r="AX147" i="1"/>
  <c r="AY147" i="1" s="1"/>
  <c r="AX16" i="1"/>
  <c r="AY16" i="1" s="1"/>
  <c r="AX162" i="1"/>
  <c r="AY162" i="1" s="1"/>
  <c r="AX254" i="1"/>
  <c r="AY254" i="1" s="1"/>
  <c r="AX295" i="1"/>
  <c r="AY295" i="1" s="1"/>
  <c r="AX50" i="1"/>
  <c r="AY50" i="1" s="1"/>
  <c r="AX129" i="1"/>
  <c r="AY129" i="1" s="1"/>
  <c r="AX321" i="1"/>
  <c r="AY321" i="1" s="1"/>
  <c r="AX173" i="1"/>
  <c r="AY173" i="1" s="1"/>
  <c r="AX3" i="1" l="1"/>
  <c r="AY3" i="1" l="1"/>
  <c r="AX338" i="1" l="1"/>
  <c r="AY338" i="1" s="1"/>
  <c r="AX330" i="1"/>
  <c r="AY330" i="1" s="1"/>
  <c r="AX323" i="1"/>
  <c r="AY323" i="1" s="1"/>
  <c r="AX123" i="1"/>
  <c r="AY123" i="1" s="1"/>
  <c r="AX267" i="1"/>
  <c r="AY267" i="1" s="1"/>
  <c r="AX322" i="1"/>
  <c r="AY322" i="1" s="1"/>
  <c r="AX324" i="1"/>
  <c r="AY324" i="1" s="1"/>
  <c r="AX239" i="1"/>
  <c r="AY239" i="1" s="1"/>
  <c r="AX78" i="1"/>
  <c r="AY78" i="1" s="1"/>
  <c r="AX300" i="1"/>
  <c r="AY300" i="1" s="1"/>
  <c r="AX288" i="1"/>
  <c r="AY288" i="1" s="1"/>
  <c r="AX304" i="1"/>
  <c r="AY304" i="1" s="1"/>
  <c r="AX187" i="1"/>
  <c r="AY187" i="1" s="1"/>
  <c r="AX38" i="1"/>
  <c r="AY38" i="1" s="1"/>
  <c r="AX252" i="1"/>
  <c r="AY252" i="1" s="1"/>
  <c r="AX244" i="1"/>
  <c r="AY244" i="1" s="1"/>
  <c r="AX315" i="1"/>
  <c r="AY315" i="1" s="1"/>
  <c r="AX206" i="1"/>
  <c r="AY206" i="1" s="1"/>
  <c r="AX243" i="1"/>
  <c r="AY243" i="1" s="1"/>
  <c r="AX92" i="1"/>
  <c r="AY92" i="1" s="1"/>
  <c r="AX198" i="1"/>
  <c r="AY198" i="1" s="1"/>
  <c r="AX287" i="1"/>
  <c r="AY287" i="1" s="1"/>
  <c r="AX268" i="1"/>
  <c r="AY268" i="1" s="1"/>
  <c r="AX63" i="1"/>
  <c r="AY63" i="1" s="1"/>
  <c r="AX259" i="1"/>
  <c r="AY259" i="1" s="1"/>
  <c r="AX318" i="1"/>
  <c r="AY318" i="1" s="1"/>
  <c r="AX320" i="1"/>
  <c r="AY320" i="1" s="1"/>
  <c r="AX83" i="1"/>
  <c r="AY83" i="1" s="1"/>
  <c r="AX167" i="1"/>
  <c r="AY167" i="1" s="1"/>
  <c r="AX272" i="1"/>
  <c r="AY272" i="1" s="1"/>
  <c r="AX266" i="1"/>
  <c r="AY266" i="1" s="1"/>
  <c r="AX332" i="1"/>
  <c r="AY332" i="1" s="1"/>
  <c r="AX311" i="1"/>
  <c r="AY311" i="1" s="1"/>
  <c r="AX274" i="1"/>
  <c r="AY274" i="1" s="1"/>
  <c r="AX115" i="1"/>
  <c r="AY115" i="1" s="1"/>
  <c r="AX188" i="1"/>
  <c r="AY188" i="1" s="1"/>
  <c r="AX327" i="1" l="1"/>
  <c r="AY327" i="1" s="1"/>
  <c r="AX276" i="1"/>
  <c r="AY276" i="1" s="1"/>
  <c r="AX66" i="1"/>
  <c r="AY66" i="1" s="1"/>
  <c r="AX69" i="1"/>
  <c r="AY69" i="1" s="1"/>
  <c r="AX60" i="1"/>
  <c r="AY60" i="1" s="1"/>
  <c r="AX280" i="1"/>
  <c r="AY280" i="1" s="1"/>
  <c r="AX58" i="1"/>
  <c r="AY58" i="1" s="1"/>
  <c r="AX281" i="1"/>
  <c r="AY281" i="1" s="1"/>
  <c r="AX262" i="1"/>
  <c r="AY262" i="1" s="1"/>
  <c r="AX9" i="1"/>
  <c r="AY9" i="1" s="1"/>
  <c r="AX307" i="1"/>
  <c r="AY307" i="1" s="1"/>
  <c r="AX81" i="1"/>
  <c r="AY81" i="1" s="1"/>
  <c r="AX103" i="1"/>
  <c r="AY103" i="1" s="1"/>
  <c r="AX53" i="1"/>
  <c r="AY53" i="1" s="1"/>
  <c r="AX196" i="1"/>
  <c r="AY196" i="1" s="1"/>
  <c r="AX14" i="1"/>
  <c r="AY14" i="1" s="1"/>
  <c r="AX309" i="1"/>
  <c r="AY309" i="1" s="1"/>
  <c r="AX299" i="1"/>
  <c r="AY299" i="1" s="1"/>
  <c r="AX208" i="1"/>
  <c r="AY208" i="1" s="1"/>
  <c r="AX248" i="1"/>
  <c r="AY248" i="1" s="1"/>
  <c r="AX136" i="1"/>
  <c r="AY136" i="1" s="1"/>
  <c r="AX65" i="1"/>
  <c r="AY65" i="1" s="1"/>
  <c r="AX71" i="1"/>
  <c r="AY71" i="1" s="1"/>
  <c r="AX33" i="1"/>
  <c r="AY33" i="1" s="1"/>
  <c r="J14" i="4" l="1"/>
  <c r="AC339" i="1" s="1"/>
  <c r="AK339" i="1" s="1"/>
  <c r="J15" i="4"/>
  <c r="AC340" i="1" s="1"/>
  <c r="AK340" i="1" s="1"/>
  <c r="AX67" i="1" l="1"/>
  <c r="AY67" i="1" s="1"/>
  <c r="AX297" i="1"/>
  <c r="AY297" i="1" s="1"/>
  <c r="AX251" i="1"/>
  <c r="AY251" i="1" s="1"/>
  <c r="AX331" i="1" l="1"/>
  <c r="AY331" i="1" s="1"/>
  <c r="AX282" i="1"/>
  <c r="AY282" i="1" s="1"/>
  <c r="AX326" i="1"/>
  <c r="AY326" i="1" s="1"/>
  <c r="AX294" i="1"/>
  <c r="AY294" i="1" s="1"/>
  <c r="J75" i="1" l="1"/>
  <c r="R75" i="1" l="1"/>
  <c r="AB75" i="1" s="1"/>
  <c r="J91" i="1" l="1"/>
  <c r="R91" i="1"/>
  <c r="R189" i="1"/>
  <c r="J189" i="1"/>
  <c r="R57" i="1"/>
  <c r="AB57" i="1" s="1"/>
  <c r="J57" i="1"/>
  <c r="J97" i="1"/>
  <c r="R97" i="1"/>
  <c r="R171" i="1"/>
  <c r="AB171" i="1" s="1"/>
  <c r="J171" i="1"/>
  <c r="R4" i="1"/>
  <c r="J4" i="1"/>
  <c r="J117" i="1"/>
  <c r="R117" i="1"/>
  <c r="J176" i="1"/>
  <c r="R176" i="1"/>
  <c r="J21" i="1"/>
  <c r="R21" i="1"/>
  <c r="R279" i="1"/>
  <c r="J279" i="1"/>
  <c r="R73" i="1"/>
  <c r="J73" i="1"/>
  <c r="J182" i="1"/>
  <c r="R182" i="1"/>
  <c r="R127" i="1"/>
  <c r="AB127" i="1" s="1"/>
  <c r="J127" i="1"/>
  <c r="R86" i="1"/>
  <c r="AB86" i="1" s="1"/>
  <c r="J86" i="1"/>
  <c r="J253" i="1"/>
  <c r="R253" i="1"/>
  <c r="AB253" i="1" s="1"/>
  <c r="J270" i="1"/>
  <c r="R270" i="1"/>
  <c r="AB270" i="1" s="1"/>
  <c r="R39" i="1"/>
  <c r="AB39" i="1" s="1"/>
  <c r="J39" i="1"/>
  <c r="J249" i="1"/>
  <c r="R249" i="1"/>
  <c r="AB249" i="1" s="1"/>
  <c r="R6" i="1"/>
  <c r="AB6" i="1" s="1"/>
  <c r="J6" i="1"/>
  <c r="J12" i="1"/>
  <c r="R12" i="1"/>
  <c r="AB12" i="1" s="1"/>
  <c r="R10" i="1"/>
  <c r="AB10" i="1" s="1"/>
  <c r="J10" i="1"/>
  <c r="R258" i="1"/>
  <c r="AB258" i="1" s="1"/>
  <c r="J258" i="1"/>
  <c r="R238" i="1"/>
  <c r="AB238" i="1" s="1"/>
  <c r="J238" i="1"/>
  <c r="J62" i="1"/>
  <c r="R62" i="1"/>
  <c r="AB62" i="1" s="1"/>
  <c r="J175" i="1"/>
  <c r="R175" i="1"/>
  <c r="J96" i="1"/>
  <c r="R96" i="1"/>
  <c r="AB96" i="1" s="1"/>
  <c r="J17" i="1"/>
  <c r="R17" i="1"/>
  <c r="AB17" i="1" s="1"/>
  <c r="R181" i="1"/>
  <c r="AB181" i="1" s="1"/>
  <c r="J181" i="1"/>
  <c r="J18" i="1"/>
  <c r="R18" i="1"/>
  <c r="AB18" i="1" s="1"/>
  <c r="R211" i="1"/>
  <c r="AB211" i="1" s="1"/>
  <c r="J211" i="1"/>
  <c r="R140" i="1"/>
  <c r="AB140" i="1" s="1"/>
  <c r="J140" i="1"/>
  <c r="J265" i="1"/>
  <c r="R265" i="1"/>
  <c r="AB265" i="1" s="1"/>
  <c r="J157" i="1"/>
  <c r="R157" i="1"/>
  <c r="R72" i="1"/>
  <c r="J72" i="1"/>
  <c r="J139" i="1"/>
  <c r="R139" i="1"/>
  <c r="R263" i="1"/>
  <c r="J263" i="1"/>
  <c r="J36" i="1"/>
  <c r="R36" i="1"/>
  <c r="AB36" i="1" s="1"/>
  <c r="R302" i="1"/>
  <c r="AB302" i="1" s="1"/>
  <c r="J302" i="1"/>
  <c r="R178" i="1"/>
  <c r="J178" i="1"/>
  <c r="R306" i="1"/>
  <c r="J306" i="1"/>
  <c r="J44" i="1"/>
  <c r="R44" i="1"/>
  <c r="AB44" i="1" s="1"/>
  <c r="J313" i="1"/>
  <c r="R313" i="1"/>
  <c r="AB313" i="1" s="1"/>
  <c r="R303" i="1"/>
  <c r="AB303" i="1" s="1"/>
  <c r="J303" i="1"/>
  <c r="R100" i="1"/>
  <c r="AB100" i="1" s="1"/>
  <c r="J100" i="1"/>
  <c r="J93" i="1"/>
  <c r="R93" i="1"/>
  <c r="R5" i="1"/>
  <c r="AB5" i="1" s="1"/>
  <c r="J5" i="1"/>
  <c r="R205" i="1"/>
  <c r="J205" i="1"/>
  <c r="J278" i="1"/>
  <c r="R278" i="1"/>
  <c r="AB278" i="1" s="1"/>
  <c r="R170" i="1"/>
  <c r="J170" i="1"/>
  <c r="R256" i="1"/>
  <c r="AB256" i="1" s="1"/>
  <c r="J256" i="1"/>
  <c r="R99" i="1"/>
  <c r="AB99" i="1" s="1"/>
  <c r="J99" i="1"/>
  <c r="J233" i="1"/>
  <c r="R233" i="1"/>
  <c r="AB233" i="1" s="1"/>
  <c r="J207" i="1"/>
  <c r="R207" i="1"/>
  <c r="AB207" i="1" s="1"/>
  <c r="R41" i="1"/>
  <c r="AB41" i="1" s="1"/>
  <c r="J41" i="1"/>
  <c r="R192" i="1"/>
  <c r="J192" i="1"/>
  <c r="R90" i="1"/>
  <c r="AB90" i="1" s="1"/>
  <c r="J90" i="1"/>
  <c r="R242" i="1"/>
  <c r="AB242" i="1" s="1"/>
  <c r="J242" i="1"/>
  <c r="J23" i="1"/>
  <c r="R23" i="1"/>
  <c r="AB23" i="1" s="1"/>
  <c r="R122" i="1"/>
  <c r="AB122" i="1" s="1"/>
  <c r="J122" i="1"/>
  <c r="R114" i="1"/>
  <c r="AB114" i="1" s="1"/>
  <c r="J114" i="1"/>
  <c r="J293" i="1"/>
  <c r="R293" i="1"/>
  <c r="R85" i="1"/>
  <c r="AB85" i="1" s="1"/>
  <c r="J85" i="1"/>
  <c r="J227" i="1"/>
  <c r="R227" i="1"/>
  <c r="AB227" i="1" s="1"/>
  <c r="R52" i="1"/>
  <c r="AB52" i="1" s="1"/>
  <c r="J52" i="1"/>
  <c r="R286" i="1"/>
  <c r="J286" i="1"/>
  <c r="R223" i="1"/>
  <c r="AB223" i="1" s="1"/>
  <c r="J223" i="1"/>
  <c r="J235" i="1"/>
  <c r="R235" i="1"/>
  <c r="AW75" i="1"/>
  <c r="AX75" i="1" s="1"/>
  <c r="AY75" i="1" s="1"/>
  <c r="AD75" i="1"/>
  <c r="R185" i="1"/>
  <c r="AB185" i="1" s="1"/>
  <c r="J185" i="1"/>
  <c r="J214" i="1"/>
  <c r="R214" i="1"/>
  <c r="AB214" i="1" s="1"/>
  <c r="J217" i="1"/>
  <c r="R217" i="1"/>
  <c r="AB217" i="1" s="1"/>
  <c r="R275" i="1"/>
  <c r="AB275" i="1" s="1"/>
  <c r="J275" i="1"/>
  <c r="R241" i="1"/>
  <c r="J241" i="1"/>
  <c r="R105" i="1"/>
  <c r="AB105" i="1" s="1"/>
  <c r="J105" i="1"/>
  <c r="R132" i="1"/>
  <c r="AB132" i="1" s="1"/>
  <c r="J132" i="1"/>
  <c r="J82" i="1"/>
  <c r="R82" i="1"/>
  <c r="AB82" i="1" s="1"/>
  <c r="J102" i="1"/>
  <c r="R102" i="1"/>
  <c r="AB102" i="1" s="1"/>
  <c r="R184" i="1"/>
  <c r="AB184" i="1" s="1"/>
  <c r="J184" i="1"/>
  <c r="J43" i="1"/>
  <c r="R43" i="1"/>
  <c r="AB43" i="1" s="1"/>
  <c r="R11" i="1"/>
  <c r="AB11" i="1" s="1"/>
  <c r="J11" i="1"/>
  <c r="J15" i="1"/>
  <c r="R15" i="1"/>
  <c r="J56" i="1"/>
  <c r="R56" i="1"/>
  <c r="AB56" i="1" s="1"/>
  <c r="R88" i="1"/>
  <c r="J88" i="1"/>
  <c r="J19" i="1"/>
  <c r="R19" i="1"/>
  <c r="AB19" i="1" s="1"/>
  <c r="R213" i="1"/>
  <c r="AB213" i="1" s="1"/>
  <c r="J213" i="1"/>
  <c r="R236" i="1"/>
  <c r="AB236" i="1" s="1"/>
  <c r="J236" i="1"/>
  <c r="AW19" i="1" l="1"/>
  <c r="AX19" i="1" s="1"/>
  <c r="AY19" i="1" s="1"/>
  <c r="AD19" i="1"/>
  <c r="AW56" i="1"/>
  <c r="AX56" i="1" s="1"/>
  <c r="AY56" i="1" s="1"/>
  <c r="AD56" i="1"/>
  <c r="AW82" i="1"/>
  <c r="AX82" i="1" s="1"/>
  <c r="AY82" i="1" s="1"/>
  <c r="AD82" i="1"/>
  <c r="AW214" i="1"/>
  <c r="AX214" i="1" s="1"/>
  <c r="AY214" i="1" s="1"/>
  <c r="AD214" i="1"/>
  <c r="AW23" i="1"/>
  <c r="AX23" i="1" s="1"/>
  <c r="AY23" i="1" s="1"/>
  <c r="AD23" i="1"/>
  <c r="AW233" i="1"/>
  <c r="AX233" i="1" s="1"/>
  <c r="AY233" i="1" s="1"/>
  <c r="AD233" i="1"/>
  <c r="AW278" i="1"/>
  <c r="AX278" i="1" s="1"/>
  <c r="AY278" i="1" s="1"/>
  <c r="AD278" i="1"/>
  <c r="AW313" i="1"/>
  <c r="AX313" i="1" s="1"/>
  <c r="AY313" i="1" s="1"/>
  <c r="AD313" i="1"/>
  <c r="AW265" i="1"/>
  <c r="AX265" i="1" s="1"/>
  <c r="AY265" i="1" s="1"/>
  <c r="AD265" i="1"/>
  <c r="AW96" i="1"/>
  <c r="AX96" i="1" s="1"/>
  <c r="AY96" i="1" s="1"/>
  <c r="AD96" i="1"/>
  <c r="AW62" i="1"/>
  <c r="AX62" i="1" s="1"/>
  <c r="AY62" i="1" s="1"/>
  <c r="AD62" i="1"/>
  <c r="AW12" i="1"/>
  <c r="AX12" i="1" s="1"/>
  <c r="AY12" i="1" s="1"/>
  <c r="AD12" i="1"/>
  <c r="AW249" i="1"/>
  <c r="AX249" i="1" s="1"/>
  <c r="AY249" i="1" s="1"/>
  <c r="AD249" i="1"/>
  <c r="AW270" i="1"/>
  <c r="AX270" i="1" s="1"/>
  <c r="AY270" i="1" s="1"/>
  <c r="AD270" i="1"/>
  <c r="S182" i="1"/>
  <c r="AB182" i="1"/>
  <c r="AL182" i="1"/>
  <c r="AL176" i="1"/>
  <c r="AB176" i="1"/>
  <c r="S176" i="1"/>
  <c r="AL97" i="1"/>
  <c r="AB97" i="1"/>
  <c r="S97" i="1"/>
  <c r="AW236" i="1"/>
  <c r="AX236" i="1" s="1"/>
  <c r="AY236" i="1" s="1"/>
  <c r="AD236" i="1"/>
  <c r="AW11" i="1"/>
  <c r="AX11" i="1" s="1"/>
  <c r="AY11" i="1" s="1"/>
  <c r="AD11" i="1"/>
  <c r="AW184" i="1"/>
  <c r="AX184" i="1" s="1"/>
  <c r="AY184" i="1" s="1"/>
  <c r="AD184" i="1"/>
  <c r="AW105" i="1"/>
  <c r="AX105" i="1" s="1"/>
  <c r="AY105" i="1" s="1"/>
  <c r="AD105" i="1"/>
  <c r="AW275" i="1"/>
  <c r="AX275" i="1" s="1"/>
  <c r="AY275" i="1" s="1"/>
  <c r="AD275" i="1"/>
  <c r="AW223" i="1"/>
  <c r="AX223" i="1" s="1"/>
  <c r="AY223" i="1" s="1"/>
  <c r="AD223" i="1"/>
  <c r="AW52" i="1"/>
  <c r="AX52" i="1" s="1"/>
  <c r="AY52" i="1" s="1"/>
  <c r="AD52" i="1"/>
  <c r="AW85" i="1"/>
  <c r="AX85" i="1" s="1"/>
  <c r="AY85" i="1" s="1"/>
  <c r="AD85" i="1"/>
  <c r="AW114" i="1"/>
  <c r="AX114" i="1" s="1"/>
  <c r="AY114" i="1" s="1"/>
  <c r="AD114" i="1"/>
  <c r="AW90" i="1"/>
  <c r="AX90" i="1" s="1"/>
  <c r="AY90" i="1" s="1"/>
  <c r="AD90" i="1"/>
  <c r="AW41" i="1"/>
  <c r="AX41" i="1" s="1"/>
  <c r="AY41" i="1" s="1"/>
  <c r="AD41" i="1"/>
  <c r="AW256" i="1"/>
  <c r="AX256" i="1" s="1"/>
  <c r="AY256" i="1" s="1"/>
  <c r="AD256" i="1"/>
  <c r="AW5" i="1"/>
  <c r="AX5" i="1" s="1"/>
  <c r="AY5" i="1" s="1"/>
  <c r="AD5" i="1"/>
  <c r="AW100" i="1"/>
  <c r="AX100" i="1" s="1"/>
  <c r="AY100" i="1" s="1"/>
  <c r="AD100" i="1"/>
  <c r="AL306" i="1"/>
  <c r="AB306" i="1"/>
  <c r="S306" i="1"/>
  <c r="AW302" i="1"/>
  <c r="AX302" i="1" s="1"/>
  <c r="AY302" i="1" s="1"/>
  <c r="AD302" i="1"/>
  <c r="AB263" i="1"/>
  <c r="S263" i="1"/>
  <c r="AL263" i="1"/>
  <c r="AB72" i="1"/>
  <c r="AL72" i="1"/>
  <c r="S72" i="1"/>
  <c r="AW211" i="1"/>
  <c r="AX211" i="1" s="1"/>
  <c r="AY211" i="1" s="1"/>
  <c r="AD211" i="1"/>
  <c r="AW181" i="1"/>
  <c r="AX181" i="1" s="1"/>
  <c r="AY181" i="1" s="1"/>
  <c r="AD181" i="1"/>
  <c r="AW258" i="1"/>
  <c r="AX258" i="1" s="1"/>
  <c r="AY258" i="1" s="1"/>
  <c r="AD258" i="1"/>
  <c r="AW86" i="1"/>
  <c r="AX86" i="1" s="1"/>
  <c r="AY86" i="1" s="1"/>
  <c r="AD86" i="1"/>
  <c r="S279" i="1"/>
  <c r="AB279" i="1"/>
  <c r="AL279" i="1"/>
  <c r="S4" i="1"/>
  <c r="AL4" i="1"/>
  <c r="AB4" i="1"/>
  <c r="S189" i="1"/>
  <c r="AB189" i="1"/>
  <c r="AL189" i="1"/>
  <c r="AL15" i="1"/>
  <c r="S15" i="1"/>
  <c r="AB15" i="1"/>
  <c r="AW43" i="1"/>
  <c r="AX43" i="1" s="1"/>
  <c r="AY43" i="1" s="1"/>
  <c r="AD43" i="1"/>
  <c r="AW102" i="1"/>
  <c r="AX102" i="1" s="1"/>
  <c r="AY102" i="1" s="1"/>
  <c r="AD102" i="1"/>
  <c r="AW217" i="1"/>
  <c r="AX217" i="1" s="1"/>
  <c r="AY217" i="1" s="1"/>
  <c r="AD217" i="1"/>
  <c r="AB235" i="1"/>
  <c r="S235" i="1"/>
  <c r="AL235" i="1"/>
  <c r="AW227" i="1"/>
  <c r="AX227" i="1" s="1"/>
  <c r="AY227" i="1" s="1"/>
  <c r="AD227" i="1"/>
  <c r="S293" i="1"/>
  <c r="AL293" i="1"/>
  <c r="AB293" i="1"/>
  <c r="AW207" i="1"/>
  <c r="AX207" i="1" s="1"/>
  <c r="AY207" i="1" s="1"/>
  <c r="AD207" i="1"/>
  <c r="AL93" i="1"/>
  <c r="S93" i="1"/>
  <c r="AB93" i="1"/>
  <c r="AW44" i="1"/>
  <c r="AX44" i="1" s="1"/>
  <c r="AY44" i="1" s="1"/>
  <c r="AD44" i="1"/>
  <c r="AW36" i="1"/>
  <c r="AX36" i="1" s="1"/>
  <c r="AY36" i="1" s="1"/>
  <c r="AD36" i="1"/>
  <c r="AL139" i="1"/>
  <c r="AB139" i="1"/>
  <c r="S139" i="1"/>
  <c r="AL157" i="1"/>
  <c r="S157" i="1"/>
  <c r="AB157" i="1"/>
  <c r="AW18" i="1"/>
  <c r="AX18" i="1" s="1"/>
  <c r="AY18" i="1" s="1"/>
  <c r="AD18" i="1"/>
  <c r="AW17" i="1"/>
  <c r="AX17" i="1" s="1"/>
  <c r="AY17" i="1" s="1"/>
  <c r="AD17" i="1"/>
  <c r="S175" i="1"/>
  <c r="AL175" i="1"/>
  <c r="AB175" i="1"/>
  <c r="AW253" i="1"/>
  <c r="AX253" i="1" s="1"/>
  <c r="AY253" i="1" s="1"/>
  <c r="AD253" i="1"/>
  <c r="AB21" i="1"/>
  <c r="AL21" i="1"/>
  <c r="S21" i="1"/>
  <c r="S117" i="1"/>
  <c r="AL117" i="1"/>
  <c r="AB117" i="1"/>
  <c r="AB91" i="1"/>
  <c r="S91" i="1"/>
  <c r="AL91" i="1"/>
  <c r="AW213" i="1"/>
  <c r="AX213" i="1" s="1"/>
  <c r="AY213" i="1" s="1"/>
  <c r="AD213" i="1"/>
  <c r="S88" i="1"/>
  <c r="AL88" i="1"/>
  <c r="AB88" i="1"/>
  <c r="AW132" i="1"/>
  <c r="AX132" i="1" s="1"/>
  <c r="AY132" i="1" s="1"/>
  <c r="AD132" i="1"/>
  <c r="S241" i="1"/>
  <c r="AL241" i="1"/>
  <c r="AB241" i="1"/>
  <c r="AW185" i="1"/>
  <c r="AX185" i="1" s="1"/>
  <c r="AY185" i="1" s="1"/>
  <c r="AD185" i="1"/>
  <c r="S286" i="1"/>
  <c r="AB286" i="1"/>
  <c r="AL286" i="1"/>
  <c r="AW122" i="1"/>
  <c r="AX122" i="1" s="1"/>
  <c r="AY122" i="1" s="1"/>
  <c r="AD122" i="1"/>
  <c r="AW242" i="1"/>
  <c r="AX242" i="1" s="1"/>
  <c r="AY242" i="1" s="1"/>
  <c r="AD242" i="1"/>
  <c r="S192" i="1"/>
  <c r="AL192" i="1"/>
  <c r="AB192" i="1"/>
  <c r="AW99" i="1"/>
  <c r="AX99" i="1" s="1"/>
  <c r="AY99" i="1" s="1"/>
  <c r="AD99" i="1"/>
  <c r="AL170" i="1"/>
  <c r="AB170" i="1"/>
  <c r="S170" i="1"/>
  <c r="AB205" i="1"/>
  <c r="AL205" i="1"/>
  <c r="S205" i="1"/>
  <c r="AW303" i="1"/>
  <c r="AX303" i="1" s="1"/>
  <c r="AY303" i="1" s="1"/>
  <c r="AD303" i="1"/>
  <c r="AL178" i="1"/>
  <c r="AB178" i="1"/>
  <c r="S178" i="1"/>
  <c r="AW140" i="1"/>
  <c r="AX140" i="1" s="1"/>
  <c r="AY140" i="1" s="1"/>
  <c r="AD140" i="1"/>
  <c r="AW238" i="1"/>
  <c r="AX238" i="1" s="1"/>
  <c r="AY238" i="1" s="1"/>
  <c r="AD238" i="1"/>
  <c r="AW10" i="1"/>
  <c r="AX10" i="1" s="1"/>
  <c r="AY10" i="1" s="1"/>
  <c r="AD10" i="1"/>
  <c r="AW6" i="1"/>
  <c r="AX6" i="1" s="1"/>
  <c r="AY6" i="1" s="1"/>
  <c r="AD6" i="1"/>
  <c r="AW39" i="1"/>
  <c r="AX39" i="1" s="1"/>
  <c r="AY39" i="1" s="1"/>
  <c r="AD39" i="1"/>
  <c r="AW127" i="1"/>
  <c r="AX127" i="1" s="1"/>
  <c r="AY127" i="1" s="1"/>
  <c r="AD127" i="1"/>
  <c r="AB73" i="1"/>
  <c r="S73" i="1"/>
  <c r="AL73" i="1"/>
  <c r="AW171" i="1"/>
  <c r="AX171" i="1" s="1"/>
  <c r="AY171" i="1" s="1"/>
  <c r="AD171" i="1"/>
  <c r="AW57" i="1"/>
  <c r="AX57" i="1" s="1"/>
  <c r="AY57" i="1" s="1"/>
  <c r="AD57" i="1"/>
  <c r="AW178" i="1" l="1"/>
  <c r="AX178" i="1" s="1"/>
  <c r="AY178" i="1" s="1"/>
  <c r="AD178" i="1"/>
  <c r="AW170" i="1"/>
  <c r="AX170" i="1" s="1"/>
  <c r="AY170" i="1" s="1"/>
  <c r="AD170" i="1"/>
  <c r="AW192" i="1"/>
  <c r="AX192" i="1" s="1"/>
  <c r="AY192" i="1" s="1"/>
  <c r="AD192" i="1"/>
  <c r="AW286" i="1"/>
  <c r="AX286" i="1" s="1"/>
  <c r="AY286" i="1" s="1"/>
  <c r="AD286" i="1"/>
  <c r="AW241" i="1"/>
  <c r="AX241" i="1" s="1"/>
  <c r="AY241" i="1" s="1"/>
  <c r="AD241" i="1"/>
  <c r="AW91" i="1"/>
  <c r="AX91" i="1" s="1"/>
  <c r="AY91" i="1" s="1"/>
  <c r="AD91" i="1"/>
  <c r="AW157" i="1"/>
  <c r="AX157" i="1" s="1"/>
  <c r="AY157" i="1" s="1"/>
  <c r="AD157" i="1"/>
  <c r="AW139" i="1"/>
  <c r="AX139" i="1" s="1"/>
  <c r="AY139" i="1" s="1"/>
  <c r="AD139" i="1"/>
  <c r="AW97" i="1"/>
  <c r="AX97" i="1" s="1"/>
  <c r="AY97" i="1" s="1"/>
  <c r="AD97" i="1"/>
  <c r="AW88" i="1"/>
  <c r="AX88" i="1" s="1"/>
  <c r="AY88" i="1" s="1"/>
  <c r="AD88" i="1"/>
  <c r="AW117" i="1"/>
  <c r="AX117" i="1" s="1"/>
  <c r="AY117" i="1" s="1"/>
  <c r="AD117" i="1"/>
  <c r="AW175" i="1"/>
  <c r="AX175" i="1" s="1"/>
  <c r="AY175" i="1" s="1"/>
  <c r="AD175" i="1"/>
  <c r="AW15" i="1"/>
  <c r="AX15" i="1" s="1"/>
  <c r="AY15" i="1" s="1"/>
  <c r="AD15" i="1"/>
  <c r="AW189" i="1"/>
  <c r="AX189" i="1" s="1"/>
  <c r="AY189" i="1" s="1"/>
  <c r="AD189" i="1"/>
  <c r="AW263" i="1"/>
  <c r="AX263" i="1" s="1"/>
  <c r="AY263" i="1" s="1"/>
  <c r="AD263" i="1"/>
  <c r="AW306" i="1"/>
  <c r="AX306" i="1" s="1"/>
  <c r="AY306" i="1" s="1"/>
  <c r="AD306" i="1"/>
  <c r="AW73" i="1"/>
  <c r="AX73" i="1" s="1"/>
  <c r="AY73" i="1" s="1"/>
  <c r="AD73" i="1"/>
  <c r="AW205" i="1"/>
  <c r="AX205" i="1" s="1"/>
  <c r="AY205" i="1" s="1"/>
  <c r="AD205" i="1"/>
  <c r="AW21" i="1"/>
  <c r="AX21" i="1" s="1"/>
  <c r="AY21" i="1" s="1"/>
  <c r="AD21" i="1"/>
  <c r="AW93" i="1"/>
  <c r="AX93" i="1" s="1"/>
  <c r="AY93" i="1" s="1"/>
  <c r="AD93" i="1"/>
  <c r="AW235" i="1"/>
  <c r="AX235" i="1" s="1"/>
  <c r="AY235" i="1" s="1"/>
  <c r="AD235" i="1"/>
  <c r="AW4" i="1"/>
  <c r="AD4" i="1"/>
  <c r="AW279" i="1"/>
  <c r="AX279" i="1" s="1"/>
  <c r="AY279" i="1" s="1"/>
  <c r="AD279" i="1"/>
  <c r="AW72" i="1"/>
  <c r="AX72" i="1" s="1"/>
  <c r="AY72" i="1" s="1"/>
  <c r="AD72" i="1"/>
  <c r="AW182" i="1"/>
  <c r="AX182" i="1" s="1"/>
  <c r="AY182" i="1" s="1"/>
  <c r="AD182" i="1"/>
  <c r="AW293" i="1"/>
  <c r="AX293" i="1" s="1"/>
  <c r="AY293" i="1" s="1"/>
  <c r="AD293" i="1"/>
  <c r="AW176" i="1"/>
  <c r="AX176" i="1" s="1"/>
  <c r="AY176" i="1" s="1"/>
  <c r="AD176" i="1"/>
  <c r="AX4" i="1" l="1"/>
  <c r="AY4" i="1" l="1"/>
  <c r="J301" i="1" l="1"/>
  <c r="R301" i="1"/>
  <c r="AB301" i="1" s="1"/>
  <c r="J292" i="1" l="1"/>
  <c r="R292" i="1"/>
  <c r="J133" i="1"/>
  <c r="R133" i="1"/>
  <c r="R229" i="1"/>
  <c r="J229" i="1"/>
  <c r="J168" i="1"/>
  <c r="R168" i="1"/>
  <c r="R169" i="1"/>
  <c r="AB169" i="1" s="1"/>
  <c r="J169" i="1"/>
  <c r="J271" i="1"/>
  <c r="R271" i="1"/>
  <c r="R7" i="1"/>
  <c r="J7" i="1"/>
  <c r="J257" i="1"/>
  <c r="R257" i="1"/>
  <c r="R77" i="1"/>
  <c r="J77" i="1"/>
  <c r="J154" i="1"/>
  <c r="R154" i="1"/>
  <c r="AB154" i="1" s="1"/>
  <c r="R146" i="1"/>
  <c r="AB146" i="1" s="1"/>
  <c r="J146" i="1"/>
  <c r="R237" i="1"/>
  <c r="AB237" i="1" s="1"/>
  <c r="J237" i="1"/>
  <c r="R230" i="1"/>
  <c r="J230" i="1"/>
  <c r="R165" i="1"/>
  <c r="J165" i="1"/>
  <c r="J224" i="1"/>
  <c r="R224" i="1"/>
  <c r="J109" i="1"/>
  <c r="R109" i="1"/>
  <c r="R240" i="1"/>
  <c r="J240" i="1"/>
  <c r="R212" i="1"/>
  <c r="J212" i="1"/>
  <c r="J290" i="1"/>
  <c r="R290" i="1"/>
  <c r="R84" i="1"/>
  <c r="J84" i="1"/>
  <c r="J29" i="1"/>
  <c r="R29" i="1"/>
  <c r="R79" i="1"/>
  <c r="J79" i="1"/>
  <c r="R116" i="1"/>
  <c r="J116" i="1"/>
  <c r="R191" i="1"/>
  <c r="AB191" i="1" s="1"/>
  <c r="J191" i="1"/>
  <c r="R199" i="1"/>
  <c r="J199" i="1"/>
  <c r="R108" i="1"/>
  <c r="J108" i="1"/>
  <c r="R134" i="1"/>
  <c r="J134" i="1"/>
  <c r="R284" i="1"/>
  <c r="AB284" i="1" s="1"/>
  <c r="J284" i="1"/>
  <c r="R210" i="1"/>
  <c r="J210" i="1"/>
  <c r="R40" i="1"/>
  <c r="AB40" i="1" s="1"/>
  <c r="J40" i="1"/>
  <c r="R277" i="1"/>
  <c r="AB277" i="1" s="1"/>
  <c r="J277" i="1"/>
  <c r="R74" i="1"/>
  <c r="AB74" i="1" s="1"/>
  <c r="J74" i="1"/>
  <c r="R95" i="1"/>
  <c r="J95" i="1"/>
  <c r="J107" i="1"/>
  <c r="R107" i="1"/>
  <c r="AB107" i="1" s="1"/>
  <c r="R228" i="1"/>
  <c r="AB228" i="1" s="1"/>
  <c r="J228" i="1"/>
  <c r="J215" i="1"/>
  <c r="R215" i="1"/>
  <c r="J32" i="1"/>
  <c r="R32" i="1"/>
  <c r="AB32" i="1" s="1"/>
  <c r="J177" i="1"/>
  <c r="R177" i="1"/>
  <c r="J255" i="1"/>
  <c r="R255" i="1"/>
  <c r="AB255" i="1" s="1"/>
  <c r="AW301" i="1"/>
  <c r="AX301" i="1" s="1"/>
  <c r="AY301" i="1" s="1"/>
  <c r="AD301" i="1"/>
  <c r="J119" i="1"/>
  <c r="R119" i="1"/>
  <c r="J35" i="1"/>
  <c r="R35" i="1"/>
  <c r="J87" i="1"/>
  <c r="R87" i="1"/>
  <c r="R163" i="1"/>
  <c r="J163" i="1"/>
  <c r="J231" i="1"/>
  <c r="R231" i="1"/>
  <c r="J160" i="1"/>
  <c r="R160" i="1"/>
  <c r="J128" i="1"/>
  <c r="R128" i="1"/>
  <c r="J113" i="1"/>
  <c r="R113" i="1"/>
  <c r="R24" i="1"/>
  <c r="AB24" i="1" s="1"/>
  <c r="J24" i="1"/>
  <c r="R193" i="1"/>
  <c r="J193" i="1"/>
  <c r="J142" i="1"/>
  <c r="R142" i="1"/>
  <c r="R234" i="1"/>
  <c r="AB234" i="1" s="1"/>
  <c r="J234" i="1"/>
  <c r="R232" i="1"/>
  <c r="J232" i="1"/>
  <c r="J152" i="1"/>
  <c r="R152" i="1"/>
  <c r="AB152" i="1" s="1"/>
  <c r="J269" i="1"/>
  <c r="R269" i="1"/>
  <c r="AB269" i="1" s="1"/>
  <c r="J222" i="1"/>
  <c r="R222" i="1"/>
  <c r="AB222" i="1" s="1"/>
  <c r="J195" i="1"/>
  <c r="R195" i="1"/>
  <c r="AB195" i="1" s="1"/>
  <c r="R118" i="1"/>
  <c r="J118" i="1"/>
  <c r="J172" i="1"/>
  <c r="R172" i="1"/>
  <c r="R166" i="1"/>
  <c r="J166" i="1"/>
  <c r="R158" i="1"/>
  <c r="J158" i="1"/>
  <c r="R143" i="1"/>
  <c r="J143" i="1"/>
  <c r="R186" i="1"/>
  <c r="J186" i="1"/>
  <c r="R89" i="1"/>
  <c r="J89" i="1"/>
  <c r="J179" i="1"/>
  <c r="R179" i="1"/>
  <c r="R219" i="1"/>
  <c r="J219" i="1"/>
  <c r="R201" i="1"/>
  <c r="J201" i="1"/>
  <c r="J47" i="1"/>
  <c r="R47" i="1"/>
  <c r="R121" i="1"/>
  <c r="J121" i="1"/>
  <c r="R151" i="1"/>
  <c r="J151" i="1"/>
  <c r="J112" i="1"/>
  <c r="R112" i="1"/>
  <c r="J45" i="1"/>
  <c r="R45" i="1"/>
  <c r="J312" i="1"/>
  <c r="R312" i="1"/>
  <c r="R31" i="1"/>
  <c r="J31" i="1"/>
  <c r="R161" i="1"/>
  <c r="J161" i="1"/>
  <c r="R48" i="1"/>
  <c r="J48" i="1"/>
  <c r="J46" i="1"/>
  <c r="R46" i="1"/>
  <c r="R250" i="1"/>
  <c r="J250" i="1"/>
  <c r="R120" i="1"/>
  <c r="J120" i="1"/>
  <c r="J174" i="1"/>
  <c r="R174" i="1"/>
  <c r="AL174" i="1" l="1"/>
  <c r="T174" i="1"/>
  <c r="AB174" i="1"/>
  <c r="T45" i="1"/>
  <c r="AL45" i="1"/>
  <c r="AB45" i="1"/>
  <c r="AL47" i="1"/>
  <c r="AB47" i="1"/>
  <c r="T47" i="1"/>
  <c r="AW222" i="1"/>
  <c r="AE222" i="1"/>
  <c r="AW152" i="1"/>
  <c r="AX152" i="1" s="1"/>
  <c r="AY152" i="1" s="1"/>
  <c r="AD152" i="1"/>
  <c r="AB113" i="1"/>
  <c r="AL113" i="1"/>
  <c r="T113" i="1"/>
  <c r="AL160" i="1"/>
  <c r="T160" i="1"/>
  <c r="AB160" i="1"/>
  <c r="AB35" i="1"/>
  <c r="T35" i="1"/>
  <c r="AL35" i="1"/>
  <c r="AW107" i="1"/>
  <c r="AX107" i="1" s="1"/>
  <c r="AY107" i="1" s="1"/>
  <c r="AD107" i="1"/>
  <c r="T109" i="1"/>
  <c r="AL109" i="1"/>
  <c r="AB109" i="1"/>
  <c r="AW154" i="1"/>
  <c r="AX154" i="1" s="1"/>
  <c r="AY154" i="1" s="1"/>
  <c r="AD154" i="1"/>
  <c r="AL257" i="1"/>
  <c r="S257" i="1"/>
  <c r="AB257" i="1"/>
  <c r="T271" i="1"/>
  <c r="AB271" i="1"/>
  <c r="AL271" i="1"/>
  <c r="AB168" i="1"/>
  <c r="AL168" i="1"/>
  <c r="T168" i="1"/>
  <c r="T133" i="1"/>
  <c r="AL133" i="1"/>
  <c r="AB133" i="1"/>
  <c r="AL250" i="1"/>
  <c r="T250" i="1"/>
  <c r="AB250" i="1"/>
  <c r="AB48" i="1"/>
  <c r="AL48" i="1"/>
  <c r="T48" i="1"/>
  <c r="T31" i="1"/>
  <c r="AB31" i="1"/>
  <c r="AL31" i="1"/>
  <c r="AL151" i="1"/>
  <c r="AB151" i="1"/>
  <c r="T151" i="1"/>
  <c r="AL219" i="1"/>
  <c r="AB219" i="1"/>
  <c r="T219" i="1"/>
  <c r="T89" i="1"/>
  <c r="AL89" i="1"/>
  <c r="AB89" i="1"/>
  <c r="AB143" i="1"/>
  <c r="T143" i="1"/>
  <c r="AL143" i="1"/>
  <c r="T166" i="1"/>
  <c r="AB166" i="1"/>
  <c r="AL166" i="1"/>
  <c r="AB118" i="1"/>
  <c r="AL118" i="1"/>
  <c r="T118" i="1"/>
  <c r="AW234" i="1"/>
  <c r="AX234" i="1" s="1"/>
  <c r="AY234" i="1" s="1"/>
  <c r="AD234" i="1"/>
  <c r="AB163" i="1"/>
  <c r="AL163" i="1"/>
  <c r="T163" i="1"/>
  <c r="AW74" i="1"/>
  <c r="AX74" i="1" s="1"/>
  <c r="AY74" i="1" s="1"/>
  <c r="AD74" i="1"/>
  <c r="AW40" i="1"/>
  <c r="AX40" i="1" s="1"/>
  <c r="AY40" i="1" s="1"/>
  <c r="AD40" i="1"/>
  <c r="AW284" i="1"/>
  <c r="AX284" i="1" s="1"/>
  <c r="AY284" i="1" s="1"/>
  <c r="AD284" i="1"/>
  <c r="AB108" i="1"/>
  <c r="AL108" i="1"/>
  <c r="T108" i="1"/>
  <c r="AW191" i="1"/>
  <c r="AX191" i="1" s="1"/>
  <c r="AY191" i="1" s="1"/>
  <c r="AE191" i="1"/>
  <c r="AL79" i="1"/>
  <c r="T79" i="1"/>
  <c r="AB79" i="1"/>
  <c r="AL84" i="1"/>
  <c r="T84" i="1"/>
  <c r="AB84" i="1"/>
  <c r="AL212" i="1"/>
  <c r="T212" i="1"/>
  <c r="AB212" i="1"/>
  <c r="AL165" i="1"/>
  <c r="AB165" i="1"/>
  <c r="T165" i="1"/>
  <c r="AW237" i="1"/>
  <c r="AX237" i="1" s="1"/>
  <c r="AY237" i="1" s="1"/>
  <c r="AD237" i="1"/>
  <c r="T46" i="1"/>
  <c r="AL46" i="1"/>
  <c r="AB46" i="1"/>
  <c r="AL312" i="1"/>
  <c r="T312" i="1"/>
  <c r="AB312" i="1"/>
  <c r="AB112" i="1"/>
  <c r="AL112" i="1"/>
  <c r="T112" i="1"/>
  <c r="AL179" i="1"/>
  <c r="T179" i="1"/>
  <c r="AB179" i="1"/>
  <c r="AB172" i="1"/>
  <c r="T172" i="1"/>
  <c r="AL172" i="1"/>
  <c r="AW195" i="1"/>
  <c r="AX195" i="1" s="1"/>
  <c r="AY195" i="1" s="1"/>
  <c r="AE195" i="1"/>
  <c r="AW269" i="1"/>
  <c r="AX269" i="1" s="1"/>
  <c r="AY269" i="1" s="1"/>
  <c r="AD269" i="1"/>
  <c r="AL128" i="1"/>
  <c r="AB128" i="1"/>
  <c r="T128" i="1"/>
  <c r="T231" i="1"/>
  <c r="AL231" i="1"/>
  <c r="AB231" i="1"/>
  <c r="AB87" i="1"/>
  <c r="T87" i="1"/>
  <c r="AL87" i="1"/>
  <c r="AL119" i="1"/>
  <c r="T119" i="1"/>
  <c r="AB119" i="1"/>
  <c r="AW255" i="1"/>
  <c r="AX255" i="1" s="1"/>
  <c r="AY255" i="1" s="1"/>
  <c r="AD255" i="1"/>
  <c r="AW32" i="1"/>
  <c r="AX32" i="1" s="1"/>
  <c r="AY32" i="1" s="1"/>
  <c r="AD32" i="1"/>
  <c r="AB29" i="1"/>
  <c r="H9" i="5"/>
  <c r="AL29" i="1"/>
  <c r="T29" i="1"/>
  <c r="T290" i="1"/>
  <c r="AL290" i="1"/>
  <c r="AB290" i="1"/>
  <c r="AB224" i="1"/>
  <c r="T224" i="1"/>
  <c r="AL224" i="1"/>
  <c r="AB292" i="1"/>
  <c r="AL292" i="1"/>
  <c r="T292" i="1"/>
  <c r="AB120" i="1"/>
  <c r="T120" i="1"/>
  <c r="AL120" i="1"/>
  <c r="T161" i="1"/>
  <c r="AL161" i="1"/>
  <c r="AB161" i="1"/>
  <c r="AB121" i="1"/>
  <c r="T121" i="1"/>
  <c r="AL121" i="1"/>
  <c r="AL201" i="1"/>
  <c r="AB201" i="1"/>
  <c r="T201" i="1"/>
  <c r="T186" i="1"/>
  <c r="AB186" i="1"/>
  <c r="AL186" i="1"/>
  <c r="AL158" i="1"/>
  <c r="AB158" i="1"/>
  <c r="T158" i="1"/>
  <c r="AW24" i="1"/>
  <c r="AX24" i="1" s="1"/>
  <c r="AY24" i="1" s="1"/>
  <c r="AD24" i="1"/>
  <c r="AW228" i="1"/>
  <c r="AX228" i="1" s="1"/>
  <c r="AY228" i="1" s="1"/>
  <c r="AD228" i="1"/>
  <c r="T95" i="1"/>
  <c r="AB95" i="1"/>
  <c r="AL95" i="1"/>
  <c r="AW277" i="1"/>
  <c r="AX277" i="1" s="1"/>
  <c r="AY277" i="1" s="1"/>
  <c r="AD277" i="1"/>
  <c r="AL210" i="1"/>
  <c r="AB210" i="1"/>
  <c r="T210" i="1"/>
  <c r="D6" i="4"/>
  <c r="F6" i="4" s="1"/>
  <c r="AL199" i="1"/>
  <c r="T199" i="1"/>
  <c r="AB199" i="1"/>
  <c r="AB116" i="1"/>
  <c r="T116" i="1"/>
  <c r="AL116" i="1"/>
  <c r="AL240" i="1"/>
  <c r="AB240" i="1"/>
  <c r="T240" i="1"/>
  <c r="T230" i="1"/>
  <c r="AB230" i="1"/>
  <c r="AL230" i="1"/>
  <c r="AW146" i="1"/>
  <c r="AE146" i="1"/>
  <c r="S77" i="1"/>
  <c r="AB77" i="1"/>
  <c r="AL77" i="1"/>
  <c r="H10" i="5"/>
  <c r="AB7" i="1"/>
  <c r="R341" i="1"/>
  <c r="Z342" i="1" s="1"/>
  <c r="AW169" i="1"/>
  <c r="AE169" i="1"/>
  <c r="AB229" i="1"/>
  <c r="T229" i="1"/>
  <c r="AL229" i="1"/>
  <c r="S341" i="1" l="1"/>
  <c r="AW7" i="1"/>
  <c r="AD7" i="1"/>
  <c r="AW230" i="1"/>
  <c r="AE230" i="1"/>
  <c r="AW199" i="1"/>
  <c r="AX199" i="1" s="1"/>
  <c r="AY199" i="1" s="1"/>
  <c r="AE199" i="1"/>
  <c r="AW161" i="1"/>
  <c r="AE161" i="1"/>
  <c r="AW79" i="1"/>
  <c r="AE79" i="1"/>
  <c r="AW163" i="1"/>
  <c r="AX163" i="1" s="1"/>
  <c r="AY163" i="1" s="1"/>
  <c r="AE163" i="1"/>
  <c r="AW35" i="1"/>
  <c r="AE35" i="1"/>
  <c r="S343" i="1"/>
  <c r="H17" i="5"/>
  <c r="I10" i="4" s="1"/>
  <c r="AW158" i="1"/>
  <c r="AX158" i="1" s="1"/>
  <c r="AY158" i="1" s="1"/>
  <c r="AE158" i="1"/>
  <c r="AW120" i="1"/>
  <c r="AX120" i="1" s="1"/>
  <c r="AY120" i="1" s="1"/>
  <c r="AE120" i="1"/>
  <c r="D7" i="4"/>
  <c r="H16" i="5"/>
  <c r="T343" i="1"/>
  <c r="AW231" i="1"/>
  <c r="AE231" i="1"/>
  <c r="AW128" i="1"/>
  <c r="AE128" i="1"/>
  <c r="AW179" i="1"/>
  <c r="AE179" i="1"/>
  <c r="AW84" i="1"/>
  <c r="AX84" i="1" s="1"/>
  <c r="AY84" i="1" s="1"/>
  <c r="AE84" i="1"/>
  <c r="AW31" i="1"/>
  <c r="AE31" i="1"/>
  <c r="AW48" i="1"/>
  <c r="AE48" i="1"/>
  <c r="AW133" i="1"/>
  <c r="AX133" i="1" s="1"/>
  <c r="AY133" i="1" s="1"/>
  <c r="AE133" i="1"/>
  <c r="AW160" i="1"/>
  <c r="AX160" i="1" s="1"/>
  <c r="AY160" i="1" s="1"/>
  <c r="AE160" i="1"/>
  <c r="AW174" i="1"/>
  <c r="AE174" i="1"/>
  <c r="AW292" i="1"/>
  <c r="AX292" i="1" s="1"/>
  <c r="AY292" i="1" s="1"/>
  <c r="AE292" i="1"/>
  <c r="AW290" i="1"/>
  <c r="AE290" i="1"/>
  <c r="AL341" i="1"/>
  <c r="AW172" i="1"/>
  <c r="AE172" i="1"/>
  <c r="AW165" i="1"/>
  <c r="AX165" i="1" s="1"/>
  <c r="AY165" i="1" s="1"/>
  <c r="AE165" i="1"/>
  <c r="AW118" i="1"/>
  <c r="AX118" i="1" s="1"/>
  <c r="AY118" i="1" s="1"/>
  <c r="AE118" i="1"/>
  <c r="AW271" i="1"/>
  <c r="AX271" i="1" s="1"/>
  <c r="AY271" i="1" s="1"/>
  <c r="AE271" i="1"/>
  <c r="AW47" i="1"/>
  <c r="AE47" i="1"/>
  <c r="AW210" i="1"/>
  <c r="AX210" i="1" s="1"/>
  <c r="AY210" i="1" s="1"/>
  <c r="AE210" i="1"/>
  <c r="AW29" i="1"/>
  <c r="AE29" i="1"/>
  <c r="AW112" i="1"/>
  <c r="AE112" i="1"/>
  <c r="AW46" i="1"/>
  <c r="AE46" i="1"/>
  <c r="AW212" i="1"/>
  <c r="AE212" i="1"/>
  <c r="AW166" i="1"/>
  <c r="AE166" i="1"/>
  <c r="AW143" i="1"/>
  <c r="AE143" i="1"/>
  <c r="AW151" i="1"/>
  <c r="AE151" i="1"/>
  <c r="AW250" i="1"/>
  <c r="AE250" i="1"/>
  <c r="AW168" i="1"/>
  <c r="AE168" i="1"/>
  <c r="AW257" i="1"/>
  <c r="AX257" i="1" s="1"/>
  <c r="AY257" i="1" s="1"/>
  <c r="AD257" i="1"/>
  <c r="AW113" i="1"/>
  <c r="AE113" i="1"/>
  <c r="AW45" i="1"/>
  <c r="AE45" i="1"/>
  <c r="AW186" i="1"/>
  <c r="AE186" i="1"/>
  <c r="AW87" i="1"/>
  <c r="AE87" i="1"/>
  <c r="AW229" i="1"/>
  <c r="AX229" i="1" s="1"/>
  <c r="AY229" i="1" s="1"/>
  <c r="AE229" i="1"/>
  <c r="D10" i="4"/>
  <c r="AW77" i="1"/>
  <c r="AX77" i="1" s="1"/>
  <c r="AY77" i="1" s="1"/>
  <c r="AD77" i="1"/>
  <c r="AW240" i="1"/>
  <c r="AE240" i="1"/>
  <c r="AW116" i="1"/>
  <c r="AE116" i="1"/>
  <c r="AW95" i="1"/>
  <c r="AX95" i="1" s="1"/>
  <c r="AY95" i="1" s="1"/>
  <c r="AE95" i="1"/>
  <c r="AW201" i="1"/>
  <c r="AX201" i="1" s="1"/>
  <c r="AY201" i="1" s="1"/>
  <c r="AE201" i="1"/>
  <c r="AW121" i="1"/>
  <c r="AX121" i="1" s="1"/>
  <c r="AY121" i="1" s="1"/>
  <c r="AE121" i="1"/>
  <c r="AW224" i="1"/>
  <c r="AX224" i="1" s="1"/>
  <c r="AY224" i="1" s="1"/>
  <c r="AE224" i="1"/>
  <c r="T341" i="1"/>
  <c r="AW119" i="1"/>
  <c r="AX119" i="1" s="1"/>
  <c r="AY119" i="1" s="1"/>
  <c r="AE119" i="1"/>
  <c r="AW312" i="1"/>
  <c r="AX312" i="1" s="1"/>
  <c r="AY312" i="1" s="1"/>
  <c r="AE312" i="1"/>
  <c r="AW108" i="1"/>
  <c r="AX108" i="1" s="1"/>
  <c r="AY108" i="1" s="1"/>
  <c r="AE108" i="1"/>
  <c r="AW89" i="1"/>
  <c r="AX89" i="1" s="1"/>
  <c r="AY89" i="1" s="1"/>
  <c r="AE89" i="1"/>
  <c r="AW219" i="1"/>
  <c r="AE219" i="1"/>
  <c r="AW109" i="1"/>
  <c r="AE109" i="1"/>
  <c r="T344" i="1" l="1"/>
  <c r="S344" i="1"/>
  <c r="AE341" i="1"/>
  <c r="AD341" i="1"/>
  <c r="D17" i="4"/>
  <c r="D11" i="4"/>
  <c r="F11" i="4" s="1"/>
  <c r="F10" i="4"/>
  <c r="I7" i="4"/>
  <c r="I9" i="4" s="1"/>
  <c r="H18" i="5"/>
  <c r="F7" i="4"/>
  <c r="D8" i="4"/>
  <c r="I12" i="4"/>
  <c r="AX7" i="1"/>
  <c r="I17" i="4" l="1"/>
  <c r="E8" i="4"/>
  <c r="F8" i="4" s="1"/>
  <c r="AY7" i="1"/>
  <c r="E9" i="4"/>
  <c r="F9" i="4" s="1"/>
  <c r="AL344" i="1"/>
  <c r="AL345" i="1" s="1"/>
  <c r="C6" i="5"/>
  <c r="C7" i="5" s="1"/>
  <c r="F17" i="4"/>
  <c r="G7" i="4" s="1"/>
  <c r="G8" i="4" l="1"/>
  <c r="H8" i="4" s="1"/>
  <c r="J8" i="4" s="1"/>
  <c r="G10" i="4"/>
  <c r="H10" i="4" s="1"/>
  <c r="J10" i="4" s="1"/>
  <c r="G9" i="4"/>
  <c r="H9" i="4" s="1"/>
  <c r="J9" i="4" s="1"/>
  <c r="H7" i="4"/>
  <c r="J7" i="4" s="1"/>
  <c r="G12" i="4"/>
  <c r="H12" i="4" s="1"/>
  <c r="J12" i="4" s="1"/>
  <c r="G15" i="4"/>
  <c r="G14" i="4"/>
  <c r="G5" i="4"/>
  <c r="H5" i="4" s="1"/>
  <c r="J5" i="4" s="1"/>
  <c r="G16" i="4"/>
  <c r="G6" i="4"/>
  <c r="H6" i="4" s="1"/>
  <c r="J6" i="4" s="1"/>
  <c r="G11" i="4"/>
  <c r="H11" i="4" s="1"/>
  <c r="J11" i="4" s="1"/>
  <c r="G17" i="4" l="1"/>
  <c r="H16" i="4"/>
  <c r="AC260" i="1"/>
  <c r="AK260" i="1" s="1"/>
  <c r="AC261" i="1"/>
  <c r="AK261" i="1" s="1"/>
  <c r="AC106" i="1"/>
  <c r="AK106" i="1" s="1"/>
  <c r="AC199" i="1"/>
  <c r="AK199" i="1" s="1"/>
  <c r="AM199" i="1" s="1"/>
  <c r="AN199" i="1" s="1"/>
  <c r="AC298" i="1"/>
  <c r="AK298" i="1" s="1"/>
  <c r="AC112" i="1"/>
  <c r="AK112" i="1" s="1"/>
  <c r="AC191" i="1"/>
  <c r="AK191" i="1" s="1"/>
  <c r="AC231" i="1"/>
  <c r="AK231" i="1" s="1"/>
  <c r="AC219" i="1"/>
  <c r="AK219" i="1" s="1"/>
  <c r="AC120" i="1"/>
  <c r="AK120" i="1" s="1"/>
  <c r="AC310" i="1"/>
  <c r="AK310" i="1" s="1"/>
  <c r="AC168" i="1"/>
  <c r="AK168" i="1" s="1"/>
  <c r="AC89" i="1"/>
  <c r="AK89" i="1" s="1"/>
  <c r="AC151" i="1"/>
  <c r="AK151" i="1" s="1"/>
  <c r="AC108" i="1"/>
  <c r="AK108" i="1" s="1"/>
  <c r="AC183" i="1"/>
  <c r="AK183" i="1" s="1"/>
  <c r="AC31" i="1"/>
  <c r="AK31" i="1" s="1"/>
  <c r="AC29" i="1"/>
  <c r="AK29" i="1" s="1"/>
  <c r="AM29" i="1" s="1"/>
  <c r="AN29" i="1" s="1"/>
  <c r="AC47" i="1"/>
  <c r="AK47" i="1" s="1"/>
  <c r="AC158" i="1"/>
  <c r="AK158" i="1" s="1"/>
  <c r="AC42" i="1"/>
  <c r="AK42" i="1" s="1"/>
  <c r="AC35" i="1"/>
  <c r="AK35" i="1" s="1"/>
  <c r="AC148" i="1"/>
  <c r="AK148" i="1" s="1"/>
  <c r="AC240" i="1"/>
  <c r="AK240" i="1" s="1"/>
  <c r="AC49" i="1"/>
  <c r="AK49" i="1" s="1"/>
  <c r="AC133" i="1"/>
  <c r="AK133" i="1" s="1"/>
  <c r="AC179" i="1"/>
  <c r="AK179" i="1" s="1"/>
  <c r="AC118" i="1"/>
  <c r="AK118" i="1" s="1"/>
  <c r="AC111" i="1"/>
  <c r="AK111" i="1" s="1"/>
  <c r="AC79" i="1"/>
  <c r="AK79" i="1" s="1"/>
  <c r="AC156" i="1"/>
  <c r="AK156" i="1" s="1"/>
  <c r="AC68" i="1"/>
  <c r="AK68" i="1" s="1"/>
  <c r="AC30" i="1"/>
  <c r="AK30" i="1" s="1"/>
  <c r="AC26" i="1"/>
  <c r="AK26" i="1" s="1"/>
  <c r="AC212" i="1"/>
  <c r="AK212" i="1" s="1"/>
  <c r="AC164" i="1"/>
  <c r="AK164" i="1" s="1"/>
  <c r="AC201" i="1"/>
  <c r="AK201" i="1" s="1"/>
  <c r="AC95" i="1"/>
  <c r="AK95" i="1" s="1"/>
  <c r="AC291" i="1"/>
  <c r="AK291" i="1" s="1"/>
  <c r="AC128" i="1"/>
  <c r="AK128" i="1" s="1"/>
  <c r="AC163" i="1"/>
  <c r="AK163" i="1" s="1"/>
  <c r="AC153" i="1"/>
  <c r="AK153" i="1" s="1"/>
  <c r="AC194" i="1"/>
  <c r="AK194" i="1" s="1"/>
  <c r="AC54" i="1"/>
  <c r="AK54" i="1" s="1"/>
  <c r="AC98" i="1"/>
  <c r="AK98" i="1" s="1"/>
  <c r="AC229" i="1"/>
  <c r="AK229" i="1" s="1"/>
  <c r="AM229" i="1" s="1"/>
  <c r="AN229" i="1" s="1"/>
  <c r="AC113" i="1"/>
  <c r="AK113" i="1" s="1"/>
  <c r="AC84" i="1"/>
  <c r="AK84" i="1" s="1"/>
  <c r="AC195" i="1"/>
  <c r="AK195" i="1" s="1"/>
  <c r="AC210" i="1"/>
  <c r="AK210" i="1" s="1"/>
  <c r="AM210" i="1" s="1"/>
  <c r="AN210" i="1" s="1"/>
  <c r="AC264" i="1"/>
  <c r="AK264" i="1" s="1"/>
  <c r="AC165" i="1"/>
  <c r="AK165" i="1" s="1"/>
  <c r="AC203" i="1"/>
  <c r="AK203" i="1" s="1"/>
  <c r="AC116" i="1"/>
  <c r="AK116" i="1" s="1"/>
  <c r="AC146" i="1"/>
  <c r="AK146" i="1" s="1"/>
  <c r="AC169" i="1"/>
  <c r="AK169" i="1" s="1"/>
  <c r="AC94" i="1"/>
  <c r="AK94" i="1" s="1"/>
  <c r="AC160" i="1"/>
  <c r="AK160" i="1" s="1"/>
  <c r="AC125" i="1"/>
  <c r="AK125" i="1" s="1"/>
  <c r="AC174" i="1"/>
  <c r="AK174" i="1" s="1"/>
  <c r="AC190" i="1"/>
  <c r="AK190" i="1" s="1"/>
  <c r="AC172" i="1"/>
  <c r="AK172" i="1" s="1"/>
  <c r="AC271" i="1"/>
  <c r="AK271" i="1" s="1"/>
  <c r="AC104" i="1"/>
  <c r="AK104" i="1" s="1"/>
  <c r="AC209" i="1"/>
  <c r="AK209" i="1" s="1"/>
  <c r="AC45" i="1"/>
  <c r="AK45" i="1" s="1"/>
  <c r="AC149" i="1"/>
  <c r="AK149" i="1" s="1"/>
  <c r="AC224" i="1"/>
  <c r="AK224" i="1" s="1"/>
  <c r="AC312" i="1"/>
  <c r="AK312" i="1" s="1"/>
  <c r="AC46" i="1"/>
  <c r="AK46" i="1" s="1"/>
  <c r="AC319" i="1"/>
  <c r="AK319" i="1" s="1"/>
  <c r="AC121" i="1"/>
  <c r="AK121" i="1" s="1"/>
  <c r="AC222" i="1"/>
  <c r="AK222" i="1" s="1"/>
  <c r="AC87" i="1"/>
  <c r="AK87" i="1" s="1"/>
  <c r="AC14" i="1"/>
  <c r="AK14" i="1" s="1"/>
  <c r="AC316" i="1"/>
  <c r="AK316" i="1" s="1"/>
  <c r="AC202" i="1"/>
  <c r="AK202" i="1" s="1"/>
  <c r="AC76" i="1"/>
  <c r="AK76" i="1" s="1"/>
  <c r="AC180" i="1"/>
  <c r="AK180" i="1" s="1"/>
  <c r="AC124" i="1"/>
  <c r="AK124" i="1" s="1"/>
  <c r="AC292" i="1"/>
  <c r="AK292" i="1" s="1"/>
  <c r="AC250" i="1"/>
  <c r="AK250" i="1" s="1"/>
  <c r="AC197" i="1"/>
  <c r="AK197" i="1" s="1"/>
  <c r="AC143" i="1"/>
  <c r="AK143" i="1" s="1"/>
  <c r="AC48" i="1"/>
  <c r="AK48" i="1" s="1"/>
  <c r="AC34" i="1"/>
  <c r="AK34" i="1" s="1"/>
  <c r="AC166" i="1"/>
  <c r="AK166" i="1" s="1"/>
  <c r="AC119" i="1"/>
  <c r="AK119" i="1" s="1"/>
  <c r="AC61" i="1"/>
  <c r="AK61" i="1" s="1"/>
  <c r="AC196" i="1"/>
  <c r="AK196" i="1" s="1"/>
  <c r="AC37" i="1"/>
  <c r="AK37" i="1" s="1"/>
  <c r="AC280" i="1"/>
  <c r="AK280" i="1" s="1"/>
  <c r="AC200" i="1"/>
  <c r="AK200" i="1" s="1"/>
  <c r="AC109" i="1"/>
  <c r="AK109" i="1" s="1"/>
  <c r="AC218" i="1"/>
  <c r="AK218" i="1" s="1"/>
  <c r="AC230" i="1"/>
  <c r="AK230" i="1" s="1"/>
  <c r="AC27" i="1"/>
  <c r="AK27" i="1" s="1"/>
  <c r="AC59" i="1"/>
  <c r="AK59" i="1" s="1"/>
  <c r="AC186" i="1"/>
  <c r="AK186" i="1" s="1"/>
  <c r="AC161" i="1"/>
  <c r="AK161" i="1" s="1"/>
  <c r="AC290" i="1"/>
  <c r="AK290" i="1" s="1"/>
  <c r="AC226" i="1"/>
  <c r="AK226" i="1" s="1"/>
  <c r="AC126" i="1"/>
  <c r="AK126" i="1" s="1"/>
  <c r="AC142" i="1"/>
  <c r="AC232" i="1"/>
  <c r="AC193" i="1"/>
  <c r="AC177" i="1"/>
  <c r="AC134" i="1"/>
  <c r="AC215" i="1"/>
  <c r="AC13" i="1"/>
  <c r="AK13" i="1" s="1"/>
  <c r="AR13" i="1" s="1"/>
  <c r="AC154" i="1"/>
  <c r="AK154" i="1" s="1"/>
  <c r="AC314" i="1"/>
  <c r="AK314" i="1" s="1"/>
  <c r="AC289" i="1"/>
  <c r="AK289" i="1" s="1"/>
  <c r="AC11" i="1"/>
  <c r="AK11" i="1" s="1"/>
  <c r="AC83" i="1"/>
  <c r="AK83" i="1" s="1"/>
  <c r="AC144" i="1"/>
  <c r="AK144" i="1" s="1"/>
  <c r="AC206" i="1"/>
  <c r="AK206" i="1" s="1"/>
  <c r="AC99" i="1"/>
  <c r="AK99" i="1" s="1"/>
  <c r="AC307" i="1"/>
  <c r="AK307" i="1" s="1"/>
  <c r="AC262" i="1"/>
  <c r="AK262" i="1" s="1"/>
  <c r="AC263" i="1"/>
  <c r="AK263" i="1" s="1"/>
  <c r="AC32" i="1"/>
  <c r="AK32" i="1" s="1"/>
  <c r="AC82" i="1"/>
  <c r="AK82" i="1" s="1"/>
  <c r="AC254" i="1"/>
  <c r="AK254" i="1" s="1"/>
  <c r="AC150" i="1"/>
  <c r="AK150" i="1" s="1"/>
  <c r="AR150" i="1" s="1"/>
  <c r="AC101" i="1"/>
  <c r="AK101" i="1" s="1"/>
  <c r="AC115" i="1"/>
  <c r="AK115" i="1" s="1"/>
  <c r="AC105" i="1"/>
  <c r="AK105" i="1" s="1"/>
  <c r="AC170" i="1"/>
  <c r="AK170" i="1" s="1"/>
  <c r="AC67" i="1"/>
  <c r="AK67" i="1" s="1"/>
  <c r="AR67" i="1" s="1"/>
  <c r="AC285" i="1"/>
  <c r="AK285" i="1" s="1"/>
  <c r="AC283" i="1"/>
  <c r="AK283" i="1" s="1"/>
  <c r="AC139" i="1"/>
  <c r="AK139" i="1" s="1"/>
  <c r="AC130" i="1"/>
  <c r="AK130" i="1" s="1"/>
  <c r="AC50" i="1"/>
  <c r="AK50" i="1" s="1"/>
  <c r="AC281" i="1"/>
  <c r="AK281" i="1" s="1"/>
  <c r="AC251" i="1"/>
  <c r="AK251" i="1" s="1"/>
  <c r="AC189" i="1"/>
  <c r="AK189" i="1" s="1"/>
  <c r="AC10" i="1"/>
  <c r="AK10" i="1" s="1"/>
  <c r="AC288" i="1"/>
  <c r="AK288" i="1" s="1"/>
  <c r="AC21" i="1"/>
  <c r="AK21" i="1" s="1"/>
  <c r="AC127" i="1"/>
  <c r="AK127" i="1" s="1"/>
  <c r="AC282" i="1"/>
  <c r="AK282" i="1" s="1"/>
  <c r="AC22" i="1"/>
  <c r="AK22" i="1" s="1"/>
  <c r="AR22" i="1" s="1"/>
  <c r="AC249" i="1"/>
  <c r="AK249" i="1" s="1"/>
  <c r="AC40" i="1"/>
  <c r="AK40" i="1" s="1"/>
  <c r="AC78" i="1"/>
  <c r="AK78" i="1" s="1"/>
  <c r="AR78" i="1" s="1"/>
  <c r="AC135" i="1"/>
  <c r="AK135" i="1" s="1"/>
  <c r="AR135" i="1" s="1"/>
  <c r="AC296" i="1"/>
  <c r="AK296" i="1" s="1"/>
  <c r="AC57" i="1"/>
  <c r="AK57" i="1" s="1"/>
  <c r="AC122" i="1"/>
  <c r="AK122" i="1" s="1"/>
  <c r="AC181" i="1"/>
  <c r="AK181" i="1" s="1"/>
  <c r="AC77" i="1"/>
  <c r="AK77" i="1" s="1"/>
  <c r="AC9" i="1"/>
  <c r="AK9" i="1" s="1"/>
  <c r="AC12" i="1"/>
  <c r="AK12" i="1" s="1"/>
  <c r="AC129" i="1"/>
  <c r="AK129" i="1" s="1"/>
  <c r="AC223" i="1"/>
  <c r="AK223" i="1" s="1"/>
  <c r="AR223" i="1" s="1"/>
  <c r="AC56" i="1"/>
  <c r="AK56" i="1" s="1"/>
  <c r="AC192" i="1"/>
  <c r="AK192" i="1" s="1"/>
  <c r="AC293" i="1"/>
  <c r="AK293" i="1" s="1"/>
  <c r="AC274" i="1"/>
  <c r="AK274" i="1" s="1"/>
  <c r="AC20" i="1"/>
  <c r="AK20" i="1" s="1"/>
  <c r="AC187" i="1"/>
  <c r="AK187" i="1" s="1"/>
  <c r="AC220" i="1"/>
  <c r="AK220" i="1" s="1"/>
  <c r="AC66" i="1"/>
  <c r="AK66" i="1" s="1"/>
  <c r="AC306" i="1"/>
  <c r="AK306" i="1" s="1"/>
  <c r="AC176" i="1"/>
  <c r="AK176" i="1" s="1"/>
  <c r="AC286" i="1"/>
  <c r="AK286" i="1" s="1"/>
  <c r="AC294" i="1"/>
  <c r="AK294" i="1" s="1"/>
  <c r="AC297" i="1"/>
  <c r="AK297" i="1" s="1"/>
  <c r="AR297" i="1" s="1"/>
  <c r="AC246" i="1"/>
  <c r="AK246" i="1" s="1"/>
  <c r="AC237" i="1"/>
  <c r="AK237" i="1" s="1"/>
  <c r="AC295" i="1"/>
  <c r="AK295" i="1" s="1"/>
  <c r="AC73" i="1"/>
  <c r="AK73" i="1" s="1"/>
  <c r="AC33" i="1"/>
  <c r="AK33" i="1" s="1"/>
  <c r="AC256" i="1"/>
  <c r="AK256" i="1" s="1"/>
  <c r="AC123" i="1"/>
  <c r="AK123" i="1" s="1"/>
  <c r="AC137" i="1"/>
  <c r="AK137" i="1" s="1"/>
  <c r="AC107" i="1"/>
  <c r="AK107" i="1" s="1"/>
  <c r="AC284" i="1"/>
  <c r="AK284" i="1" s="1"/>
  <c r="AR284" i="1" s="1"/>
  <c r="AC97" i="1"/>
  <c r="AK97" i="1" s="1"/>
  <c r="AC299" i="1"/>
  <c r="AK299" i="1" s="1"/>
  <c r="AC225" i="1"/>
  <c r="AK225" i="1" s="1"/>
  <c r="AC17" i="1"/>
  <c r="AK17" i="1" s="1"/>
  <c r="AC81" i="1"/>
  <c r="AK81" i="1" s="1"/>
  <c r="AC80" i="1"/>
  <c r="AK80" i="1" s="1"/>
  <c r="AC93" i="1"/>
  <c r="AK93" i="1" s="1"/>
  <c r="AC276" i="1"/>
  <c r="AK276" i="1" s="1"/>
  <c r="AR276" i="1" s="1"/>
  <c r="AC15" i="1"/>
  <c r="AK15" i="1" s="1"/>
  <c r="AC227" i="1"/>
  <c r="AK227" i="1" s="1"/>
  <c r="AC259" i="1"/>
  <c r="AK259" i="1" s="1"/>
  <c r="AC317" i="1"/>
  <c r="AK317" i="1" s="1"/>
  <c r="AC100" i="1"/>
  <c r="AK100" i="1" s="1"/>
  <c r="AC309" i="1"/>
  <c r="AK309" i="1" s="1"/>
  <c r="AC19" i="1"/>
  <c r="AK19" i="1" s="1"/>
  <c r="AC140" i="1"/>
  <c r="AK140" i="1" s="1"/>
  <c r="AC188" i="1"/>
  <c r="AK188" i="1" s="1"/>
  <c r="AC267" i="1"/>
  <c r="AK267" i="1" s="1"/>
  <c r="AC228" i="1"/>
  <c r="AK228" i="1" s="1"/>
  <c r="AC178" i="1"/>
  <c r="AK178" i="1" s="1"/>
  <c r="AC268" i="1"/>
  <c r="AK268" i="1" s="1"/>
  <c r="AC214" i="1"/>
  <c r="AK214" i="1" s="1"/>
  <c r="AC43" i="1"/>
  <c r="AK43" i="1" s="1"/>
  <c r="AC304" i="1"/>
  <c r="AK304" i="1" s="1"/>
  <c r="AC136" i="1"/>
  <c r="AK136" i="1" s="1"/>
  <c r="AC173" i="1"/>
  <c r="AK173" i="1" s="1"/>
  <c r="AC247" i="1"/>
  <c r="AK247" i="1" s="1"/>
  <c r="AC51" i="1"/>
  <c r="AK51" i="1" s="1"/>
  <c r="AC69" i="1"/>
  <c r="AK69" i="1" s="1"/>
  <c r="AR69" i="1" s="1"/>
  <c r="AC185" i="1"/>
  <c r="AK185" i="1" s="1"/>
  <c r="AC318" i="1"/>
  <c r="AK318" i="1" s="1"/>
  <c r="AC287" i="1"/>
  <c r="AK287" i="1" s="1"/>
  <c r="AC248" i="1"/>
  <c r="AK248" i="1" s="1"/>
  <c r="AC303" i="1"/>
  <c r="AK303" i="1" s="1"/>
  <c r="AC102" i="1"/>
  <c r="AK102" i="1" s="1"/>
  <c r="AC265" i="1"/>
  <c r="AK265" i="1" s="1"/>
  <c r="AC301" i="1"/>
  <c r="AK301" i="1" s="1"/>
  <c r="AC258" i="1"/>
  <c r="AK258" i="1" s="1"/>
  <c r="AC152" i="1"/>
  <c r="AK152" i="1" s="1"/>
  <c r="AC320" i="1"/>
  <c r="AK320" i="1" s="1"/>
  <c r="AC103" i="1"/>
  <c r="AK103" i="1" s="1"/>
  <c r="AC213" i="1"/>
  <c r="AK213" i="1" s="1"/>
  <c r="AC208" i="1"/>
  <c r="AK208" i="1" s="1"/>
  <c r="AC269" i="1"/>
  <c r="AK269" i="1" s="1"/>
  <c r="AC8" i="1"/>
  <c r="AK8" i="1" s="1"/>
  <c r="AC235" i="1"/>
  <c r="AK235" i="1" s="1"/>
  <c r="AC216" i="1"/>
  <c r="AK216" i="1" s="1"/>
  <c r="AC211" i="1"/>
  <c r="AK211" i="1" s="1"/>
  <c r="AC28" i="1"/>
  <c r="AK28" i="1" s="1"/>
  <c r="AC243" i="1"/>
  <c r="AK243" i="1" s="1"/>
  <c r="AC23" i="1"/>
  <c r="AK23" i="1" s="1"/>
  <c r="AC273" i="1"/>
  <c r="AK273" i="1" s="1"/>
  <c r="AC92" i="1"/>
  <c r="AK92" i="1" s="1"/>
  <c r="AC236" i="1"/>
  <c r="AK236" i="1" s="1"/>
  <c r="AC36" i="1"/>
  <c r="AK36" i="1" s="1"/>
  <c r="AC6" i="1"/>
  <c r="AK6" i="1" s="1"/>
  <c r="AC58" i="1"/>
  <c r="AK58" i="1" s="1"/>
  <c r="AC270" i="1"/>
  <c r="AK270" i="1" s="1"/>
  <c r="AC71" i="1"/>
  <c r="AK71" i="1" s="1"/>
  <c r="AC85" i="1"/>
  <c r="AK85" i="1" s="1"/>
  <c r="AR85" i="1" s="1"/>
  <c r="AC63" i="1"/>
  <c r="AK63" i="1" s="1"/>
  <c r="AC4" i="1"/>
  <c r="AK4" i="1" s="1"/>
  <c r="AC275" i="1"/>
  <c r="AK275" i="1" s="1"/>
  <c r="AC242" i="1"/>
  <c r="AK242" i="1" s="1"/>
  <c r="AC55" i="1"/>
  <c r="AK55" i="1" s="1"/>
  <c r="AC62" i="1"/>
  <c r="AK62" i="1" s="1"/>
  <c r="AC245" i="1"/>
  <c r="AK245" i="1" s="1"/>
  <c r="AC221" i="1"/>
  <c r="AK221" i="1" s="1"/>
  <c r="AC138" i="1"/>
  <c r="AK138" i="1" s="1"/>
  <c r="AC175" i="1"/>
  <c r="AK175" i="1" s="1"/>
  <c r="AC72" i="1"/>
  <c r="AK72" i="1" s="1"/>
  <c r="AC147" i="1"/>
  <c r="AK147" i="1" s="1"/>
  <c r="AC279" i="1"/>
  <c r="AK279" i="1" s="1"/>
  <c r="AC64" i="1"/>
  <c r="AK64" i="1" s="1"/>
  <c r="AM64" i="1" s="1"/>
  <c r="AQ64" i="1" s="1"/>
  <c r="AC96" i="1"/>
  <c r="AK96" i="1" s="1"/>
  <c r="AC257" i="1"/>
  <c r="AK257" i="1" s="1"/>
  <c r="AC114" i="1"/>
  <c r="AK114" i="1" s="1"/>
  <c r="AC24" i="1"/>
  <c r="AK24" i="1" s="1"/>
  <c r="AC239" i="1"/>
  <c r="AK239" i="1" s="1"/>
  <c r="AC88" i="1"/>
  <c r="AK88" i="1" s="1"/>
  <c r="AC205" i="1"/>
  <c r="AK205" i="1" s="1"/>
  <c r="AC162" i="1"/>
  <c r="AK162" i="1" s="1"/>
  <c r="AC39" i="1"/>
  <c r="AK39" i="1" s="1"/>
  <c r="AC308" i="1"/>
  <c r="AK308" i="1" s="1"/>
  <c r="AC278" i="1"/>
  <c r="AK278" i="1" s="1"/>
  <c r="AC171" i="1"/>
  <c r="AK171" i="1" s="1"/>
  <c r="AC145" i="1"/>
  <c r="AK145" i="1" s="1"/>
  <c r="AC52" i="1"/>
  <c r="AK52" i="1" s="1"/>
  <c r="AC233" i="1"/>
  <c r="AK233" i="1" s="1"/>
  <c r="AR233" i="1" s="1"/>
  <c r="AC315" i="1"/>
  <c r="AK315" i="1" s="1"/>
  <c r="AC253" i="1"/>
  <c r="AK253" i="1" s="1"/>
  <c r="AC53" i="1"/>
  <c r="AK53" i="1" s="1"/>
  <c r="AC302" i="1"/>
  <c r="AK302" i="1" s="1"/>
  <c r="AC238" i="1"/>
  <c r="AK238" i="1" s="1"/>
  <c r="AC7" i="1"/>
  <c r="AK7" i="1" s="1"/>
  <c r="AC157" i="1"/>
  <c r="AK157" i="1" s="1"/>
  <c r="AC311" i="1"/>
  <c r="AK311" i="1" s="1"/>
  <c r="AC167" i="1"/>
  <c r="AK167" i="1" s="1"/>
  <c r="AC117" i="1"/>
  <c r="AK117" i="1" s="1"/>
  <c r="AC41" i="1"/>
  <c r="AK41" i="1" s="1"/>
  <c r="AC266" i="1"/>
  <c r="AK266" i="1" s="1"/>
  <c r="AC182" i="1"/>
  <c r="AK182" i="1" s="1"/>
  <c r="AC277" i="1"/>
  <c r="AK277" i="1" s="1"/>
  <c r="AC60" i="1"/>
  <c r="AK60" i="1" s="1"/>
  <c r="AC255" i="1"/>
  <c r="AK255" i="1" s="1"/>
  <c r="AR255" i="1" s="1"/>
  <c r="AC305" i="1"/>
  <c r="AK305" i="1" s="1"/>
  <c r="AC131" i="1"/>
  <c r="AK131" i="1" s="1"/>
  <c r="AC132" i="1"/>
  <c r="AK132" i="1" s="1"/>
  <c r="AC313" i="1"/>
  <c r="AK313" i="1" s="1"/>
  <c r="AC38" i="1"/>
  <c r="AK38" i="1" s="1"/>
  <c r="AC321" i="1"/>
  <c r="AK321" i="1" s="1"/>
  <c r="AC91" i="1"/>
  <c r="AK91" i="1" s="1"/>
  <c r="AC25" i="1"/>
  <c r="AK25" i="1" s="1"/>
  <c r="AC234" i="1"/>
  <c r="AK234" i="1" s="1"/>
  <c r="AC90" i="1"/>
  <c r="AK90" i="1" s="1"/>
  <c r="AC74" i="1"/>
  <c r="AK74" i="1" s="1"/>
  <c r="AC244" i="1"/>
  <c r="AK244" i="1" s="1"/>
  <c r="AC18" i="1"/>
  <c r="AK18" i="1" s="1"/>
  <c r="AC184" i="1"/>
  <c r="AK184" i="1" s="1"/>
  <c r="AC198" i="1"/>
  <c r="AK198" i="1" s="1"/>
  <c r="AC86" i="1"/>
  <c r="AK86" i="1" s="1"/>
  <c r="AR86" i="1" s="1"/>
  <c r="AC204" i="1"/>
  <c r="AK204" i="1" s="1"/>
  <c r="AC159" i="1"/>
  <c r="AK159" i="1" s="1"/>
  <c r="AC44" i="1"/>
  <c r="AK44" i="1" s="1"/>
  <c r="AC141" i="1"/>
  <c r="AK141" i="1" s="1"/>
  <c r="AC272" i="1"/>
  <c r="AK272" i="1" s="1"/>
  <c r="AR272" i="1" s="1"/>
  <c r="AC217" i="1"/>
  <c r="AK217" i="1" s="1"/>
  <c r="AC300" i="1"/>
  <c r="AK300" i="1" s="1"/>
  <c r="AR300" i="1" s="1"/>
  <c r="AC155" i="1"/>
  <c r="AK155" i="1" s="1"/>
  <c r="AC5" i="1"/>
  <c r="AK5" i="1" s="1"/>
  <c r="AC65" i="1"/>
  <c r="AK65" i="1" s="1"/>
  <c r="AC252" i="1"/>
  <c r="AK252" i="1" s="1"/>
  <c r="AC241" i="1"/>
  <c r="AK241" i="1" s="1"/>
  <c r="AC75" i="1"/>
  <c r="AK75" i="1" s="1"/>
  <c r="AC70" i="1"/>
  <c r="AK70" i="1" s="1"/>
  <c r="AC16" i="1"/>
  <c r="AK16" i="1" s="1"/>
  <c r="AC110" i="1"/>
  <c r="AK110" i="1" s="1"/>
  <c r="AC207" i="1"/>
  <c r="AK207" i="1" s="1"/>
  <c r="AC3" i="1"/>
  <c r="AK3" i="1" s="1"/>
  <c r="AR110" i="1" l="1"/>
  <c r="AM155" i="1"/>
  <c r="AR25" i="1"/>
  <c r="AR311" i="1"/>
  <c r="AR114" i="1"/>
  <c r="AR138" i="1"/>
  <c r="AR63" i="1"/>
  <c r="AR92" i="1"/>
  <c r="AR8" i="1"/>
  <c r="AR103" i="1"/>
  <c r="AM248" i="1"/>
  <c r="AQ248" i="1" s="1"/>
  <c r="AM136" i="1"/>
  <c r="AR188" i="1"/>
  <c r="AM15" i="1"/>
  <c r="AQ15" i="1" s="1"/>
  <c r="AM97" i="1"/>
  <c r="AQ97" i="1" s="1"/>
  <c r="AR295" i="1"/>
  <c r="AR66" i="1"/>
  <c r="AR274" i="1"/>
  <c r="AM77" i="1"/>
  <c r="AQ77" i="1" s="1"/>
  <c r="AR249" i="1"/>
  <c r="AR251" i="1"/>
  <c r="AM170" i="1"/>
  <c r="AQ170" i="1" s="1"/>
  <c r="AM263" i="1"/>
  <c r="AQ263" i="1" s="1"/>
  <c r="AM289" i="1"/>
  <c r="AM126" i="1"/>
  <c r="AO218" i="1"/>
  <c r="AM197" i="1"/>
  <c r="AM180" i="1"/>
  <c r="AN180" i="1" s="1"/>
  <c r="AM319" i="1"/>
  <c r="AM125" i="1"/>
  <c r="AN125" i="1" s="1"/>
  <c r="AM264" i="1"/>
  <c r="AM194" i="1"/>
  <c r="AN194" i="1" s="1"/>
  <c r="AM212" i="1"/>
  <c r="AN212" i="1" s="1"/>
  <c r="AM179" i="1"/>
  <c r="AN179" i="1" s="1"/>
  <c r="AM47" i="1"/>
  <c r="AN47" i="1" s="1"/>
  <c r="AM108" i="1"/>
  <c r="AN108" i="1" s="1"/>
  <c r="AM106" i="1"/>
  <c r="AM241" i="1"/>
  <c r="AQ241" i="1" s="1"/>
  <c r="AM141" i="1"/>
  <c r="AQ141" i="1" s="1"/>
  <c r="AM244" i="1"/>
  <c r="AR313" i="1"/>
  <c r="AM266" i="1"/>
  <c r="AR302" i="1"/>
  <c r="AR278" i="1"/>
  <c r="AM205" i="1"/>
  <c r="AQ205" i="1" s="1"/>
  <c r="AM279" i="1"/>
  <c r="AQ279" i="1" s="1"/>
  <c r="AM55" i="1"/>
  <c r="AQ55" i="1" s="1"/>
  <c r="AM58" i="1"/>
  <c r="AM28" i="1"/>
  <c r="AQ28" i="1" s="1"/>
  <c r="AR301" i="1"/>
  <c r="AR268" i="1"/>
  <c r="AR100" i="1"/>
  <c r="AR81" i="1"/>
  <c r="AR123" i="1"/>
  <c r="AR294" i="1"/>
  <c r="AM296" i="1"/>
  <c r="AM21" i="1"/>
  <c r="AQ21" i="1" s="1"/>
  <c r="AM139" i="1"/>
  <c r="AQ139" i="1" s="1"/>
  <c r="AR206" i="1"/>
  <c r="AM186" i="1"/>
  <c r="AN186" i="1" s="1"/>
  <c r="AM37" i="1"/>
  <c r="AM166" i="1"/>
  <c r="AN166" i="1" s="1"/>
  <c r="AM14" i="1"/>
  <c r="AM149" i="1"/>
  <c r="AN149" i="1" s="1"/>
  <c r="AM271" i="1"/>
  <c r="AN271" i="1" s="1"/>
  <c r="AO146" i="1"/>
  <c r="AM113" i="1"/>
  <c r="AN113" i="1" s="1"/>
  <c r="AM291" i="1"/>
  <c r="AN291" i="1" s="1"/>
  <c r="AM156" i="1"/>
  <c r="AM148" i="1"/>
  <c r="AN148" i="1" s="1"/>
  <c r="AM310" i="1"/>
  <c r="AO191" i="1"/>
  <c r="AR252" i="1"/>
  <c r="AR44" i="1"/>
  <c r="AR74" i="1"/>
  <c r="AR132" i="1"/>
  <c r="AR41" i="1"/>
  <c r="AM53" i="1"/>
  <c r="AR308" i="1"/>
  <c r="AM257" i="1"/>
  <c r="AQ257" i="1" s="1"/>
  <c r="AM221" i="1"/>
  <c r="AQ221" i="1" s="1"/>
  <c r="AR6" i="1"/>
  <c r="AR211" i="1"/>
  <c r="AR320" i="1"/>
  <c r="AR287" i="1"/>
  <c r="AR304" i="1"/>
  <c r="AM178" i="1"/>
  <c r="AQ178" i="1" s="1"/>
  <c r="AM317" i="1"/>
  <c r="AR17" i="1"/>
  <c r="AR256" i="1"/>
  <c r="AR237" i="1"/>
  <c r="AM293" i="1"/>
  <c r="AQ293" i="1" s="1"/>
  <c r="AR181" i="1"/>
  <c r="AM281" i="1"/>
  <c r="AR105" i="1"/>
  <c r="AM262" i="1"/>
  <c r="AM314" i="1"/>
  <c r="AQ314" i="1" s="1"/>
  <c r="AO226" i="1"/>
  <c r="AM109" i="1"/>
  <c r="AN109" i="1" s="1"/>
  <c r="AM250" i="1"/>
  <c r="AN250" i="1" s="1"/>
  <c r="AM87" i="1"/>
  <c r="AN87" i="1" s="1"/>
  <c r="AM45" i="1"/>
  <c r="AN45" i="1" s="1"/>
  <c r="AM116" i="1"/>
  <c r="AN116" i="1" s="1"/>
  <c r="AM95" i="1"/>
  <c r="AN95" i="1" s="1"/>
  <c r="AM79" i="1"/>
  <c r="AN79" i="1" s="1"/>
  <c r="AM120" i="1"/>
  <c r="AN120" i="1" s="1"/>
  <c r="AM3" i="1"/>
  <c r="AR70" i="1"/>
  <c r="AR65" i="1"/>
  <c r="AR217" i="1"/>
  <c r="AR159" i="1"/>
  <c r="AR184" i="1"/>
  <c r="AR90" i="1"/>
  <c r="AR321" i="1"/>
  <c r="AR131" i="1"/>
  <c r="AR277" i="1"/>
  <c r="AM117" i="1"/>
  <c r="AQ117" i="1" s="1"/>
  <c r="AR7" i="1"/>
  <c r="AR253" i="1"/>
  <c r="AM145" i="1"/>
  <c r="AQ145" i="1" s="1"/>
  <c r="AR39" i="1"/>
  <c r="AR239" i="1"/>
  <c r="AR96" i="1"/>
  <c r="AM72" i="1"/>
  <c r="AM245" i="1"/>
  <c r="AQ245" i="1" s="1"/>
  <c r="AR275" i="1"/>
  <c r="AR71" i="1"/>
  <c r="AR36" i="1"/>
  <c r="AR23" i="1"/>
  <c r="AM216" i="1"/>
  <c r="AQ216" i="1" s="1"/>
  <c r="AR208" i="1"/>
  <c r="AR152" i="1"/>
  <c r="AR102" i="1"/>
  <c r="AR318" i="1"/>
  <c r="AR247" i="1"/>
  <c r="AR43" i="1"/>
  <c r="AR228" i="1"/>
  <c r="AR19" i="1"/>
  <c r="AR259" i="1"/>
  <c r="AM93" i="1"/>
  <c r="AM225" i="1"/>
  <c r="AQ225" i="1" s="1"/>
  <c r="AR107" i="1"/>
  <c r="AM33" i="1"/>
  <c r="AQ33" i="1" s="1"/>
  <c r="AM246" i="1"/>
  <c r="AQ246" i="1" s="1"/>
  <c r="AM176" i="1"/>
  <c r="AQ176" i="1" s="1"/>
  <c r="AR187" i="1"/>
  <c r="AM192" i="1"/>
  <c r="AQ192" i="1" s="1"/>
  <c r="AR12" i="1"/>
  <c r="AR122" i="1"/>
  <c r="AR282" i="1"/>
  <c r="AR10" i="1"/>
  <c r="AR50" i="1"/>
  <c r="AR285" i="1"/>
  <c r="AR115" i="1"/>
  <c r="AR82" i="1"/>
  <c r="AM307" i="1"/>
  <c r="AQ307" i="1" s="1"/>
  <c r="AR83" i="1"/>
  <c r="AR154" i="1"/>
  <c r="AM290" i="1"/>
  <c r="AM27" i="1"/>
  <c r="AN27" i="1" s="1"/>
  <c r="AM200" i="1"/>
  <c r="AN200" i="1" s="1"/>
  <c r="AM61" i="1"/>
  <c r="AN61" i="1" s="1"/>
  <c r="AM48" i="1"/>
  <c r="AM292" i="1"/>
  <c r="AN292" i="1" s="1"/>
  <c r="AM202" i="1"/>
  <c r="AN202" i="1" s="1"/>
  <c r="AO222" i="1"/>
  <c r="AM312" i="1"/>
  <c r="AM209" i="1"/>
  <c r="AN209" i="1" s="1"/>
  <c r="AM190" i="1"/>
  <c r="AN190" i="1" s="1"/>
  <c r="AM94" i="1"/>
  <c r="AN94" i="1" s="1"/>
  <c r="AM203" i="1"/>
  <c r="AN203" i="1" s="1"/>
  <c r="AO195" i="1"/>
  <c r="AM98" i="1"/>
  <c r="AN98" i="1" s="1"/>
  <c r="AM163" i="1"/>
  <c r="AN163" i="1" s="1"/>
  <c r="AM201" i="1"/>
  <c r="AM30" i="1"/>
  <c r="AN30" i="1" s="1"/>
  <c r="AM111" i="1"/>
  <c r="AN111" i="1" s="1"/>
  <c r="AM49" i="1"/>
  <c r="AN49" i="1" s="1"/>
  <c r="AM42" i="1"/>
  <c r="AN42" i="1" s="1"/>
  <c r="AM31" i="1"/>
  <c r="AN31" i="1" s="1"/>
  <c r="AM89" i="1"/>
  <c r="AM219" i="1"/>
  <c r="AN219" i="1" s="1"/>
  <c r="AO298" i="1"/>
  <c r="AR16" i="1"/>
  <c r="AR198" i="1"/>
  <c r="AM91" i="1"/>
  <c r="AQ91" i="1" s="1"/>
  <c r="AM60" i="1"/>
  <c r="AM157" i="1"/>
  <c r="AQ157" i="1" s="1"/>
  <c r="AR52" i="1"/>
  <c r="AM88" i="1"/>
  <c r="AQ88" i="1" s="1"/>
  <c r="AR147" i="1"/>
  <c r="AR242" i="1"/>
  <c r="AR273" i="1"/>
  <c r="AR269" i="1"/>
  <c r="AR265" i="1"/>
  <c r="AM51" i="1"/>
  <c r="AQ51" i="1" s="1"/>
  <c r="AR140" i="1"/>
  <c r="AM286" i="1"/>
  <c r="AQ286" i="1" s="1"/>
  <c r="AR220" i="1"/>
  <c r="AR129" i="1"/>
  <c r="AR288" i="1"/>
  <c r="AM283" i="1"/>
  <c r="AQ283" i="1" s="1"/>
  <c r="AR254" i="1"/>
  <c r="AR144" i="1"/>
  <c r="AM59" i="1"/>
  <c r="AN59" i="1" s="1"/>
  <c r="AM196" i="1"/>
  <c r="AM34" i="1"/>
  <c r="AN34" i="1" s="1"/>
  <c r="AM76" i="1"/>
  <c r="AM46" i="1"/>
  <c r="AN46" i="1" s="1"/>
  <c r="AM172" i="1"/>
  <c r="AN172" i="1" s="1"/>
  <c r="AM160" i="1"/>
  <c r="AN160" i="1" s="1"/>
  <c r="AM153" i="1"/>
  <c r="AM26" i="1"/>
  <c r="AN26" i="1" s="1"/>
  <c r="AM133" i="1"/>
  <c r="AN133" i="1" s="1"/>
  <c r="AM35" i="1"/>
  <c r="AN35" i="1" s="1"/>
  <c r="AM151" i="1"/>
  <c r="AN151" i="1" s="1"/>
  <c r="AM112" i="1"/>
  <c r="AN112" i="1" s="1"/>
  <c r="H17" i="4"/>
  <c r="J16" i="4"/>
  <c r="AR207" i="1"/>
  <c r="AR75" i="1"/>
  <c r="AR5" i="1"/>
  <c r="AM204" i="1"/>
  <c r="AR18" i="1"/>
  <c r="AR234" i="1"/>
  <c r="AR38" i="1"/>
  <c r="AR305" i="1"/>
  <c r="AM182" i="1"/>
  <c r="AQ182" i="1" s="1"/>
  <c r="AR167" i="1"/>
  <c r="AR238" i="1"/>
  <c r="AR315" i="1"/>
  <c r="AR171" i="1"/>
  <c r="AM162" i="1"/>
  <c r="AR24" i="1"/>
  <c r="AM175" i="1"/>
  <c r="AQ175" i="1" s="1"/>
  <c r="AR62" i="1"/>
  <c r="AM4" i="1"/>
  <c r="AQ4" i="1" s="1"/>
  <c r="AR270" i="1"/>
  <c r="AR236" i="1"/>
  <c r="AR243" i="1"/>
  <c r="AM235" i="1"/>
  <c r="AQ235" i="1" s="1"/>
  <c r="AR213" i="1"/>
  <c r="AR258" i="1"/>
  <c r="AR303" i="1"/>
  <c r="AR185" i="1"/>
  <c r="AR173" i="1"/>
  <c r="AR214" i="1"/>
  <c r="AR267" i="1"/>
  <c r="AR309" i="1"/>
  <c r="AR227" i="1"/>
  <c r="AR80" i="1"/>
  <c r="AR299" i="1"/>
  <c r="AM137" i="1"/>
  <c r="AM73" i="1"/>
  <c r="AQ73" i="1" s="1"/>
  <c r="AM306" i="1"/>
  <c r="AQ306" i="1" s="1"/>
  <c r="AR20" i="1"/>
  <c r="AR56" i="1"/>
  <c r="AR9" i="1"/>
  <c r="AR57" i="1"/>
  <c r="AR40" i="1"/>
  <c r="AR127" i="1"/>
  <c r="AM189" i="1"/>
  <c r="AQ189" i="1" s="1"/>
  <c r="AM130" i="1"/>
  <c r="AR101" i="1"/>
  <c r="AR32" i="1"/>
  <c r="AR99" i="1"/>
  <c r="AR11" i="1"/>
  <c r="AM161" i="1"/>
  <c r="AN161" i="1" s="1"/>
  <c r="AM230" i="1"/>
  <c r="AN230" i="1" s="1"/>
  <c r="AM280" i="1"/>
  <c r="AN280" i="1" s="1"/>
  <c r="AM119" i="1"/>
  <c r="AN119" i="1" s="1"/>
  <c r="AM143" i="1"/>
  <c r="AN143" i="1" s="1"/>
  <c r="AM124" i="1"/>
  <c r="AM316" i="1"/>
  <c r="AN316" i="1" s="1"/>
  <c r="AM121" i="1"/>
  <c r="AN121" i="1" s="1"/>
  <c r="AM224" i="1"/>
  <c r="AN224" i="1" s="1"/>
  <c r="AM104" i="1"/>
  <c r="AM174" i="1"/>
  <c r="AN174" i="1" s="1"/>
  <c r="AO169" i="1"/>
  <c r="AM165" i="1"/>
  <c r="AN165" i="1" s="1"/>
  <c r="AM84" i="1"/>
  <c r="AN84" i="1" s="1"/>
  <c r="AM54" i="1"/>
  <c r="AN54" i="1" s="1"/>
  <c r="AM128" i="1"/>
  <c r="AN128" i="1" s="1"/>
  <c r="AM164" i="1"/>
  <c r="AN164" i="1" s="1"/>
  <c r="AM68" i="1"/>
  <c r="AM118" i="1"/>
  <c r="AN118" i="1" s="1"/>
  <c r="AM240" i="1"/>
  <c r="AN240" i="1" s="1"/>
  <c r="AM158" i="1"/>
  <c r="AN158" i="1" s="1"/>
  <c r="AM183" i="1"/>
  <c r="AM168" i="1"/>
  <c r="AN168" i="1" s="1"/>
  <c r="AM231" i="1"/>
  <c r="AN231" i="1" s="1"/>
  <c r="AN183" i="1" l="1"/>
  <c r="AN124" i="1"/>
  <c r="AN104" i="1"/>
  <c r="AN153" i="1"/>
  <c r="AQ93" i="1"/>
  <c r="AM341" i="1"/>
  <c r="AQ3" i="1"/>
  <c r="AQ262" i="1"/>
  <c r="AQ53" i="1"/>
  <c r="AQ296" i="1"/>
  <c r="AQ58" i="1"/>
  <c r="AQ162" i="1"/>
  <c r="AQ317" i="1"/>
  <c r="AN106" i="1"/>
  <c r="AN197" i="1"/>
  <c r="AN68" i="1"/>
  <c r="AQ137" i="1"/>
  <c r="AN89" i="1"/>
  <c r="AN201" i="1"/>
  <c r="AN48" i="1"/>
  <c r="AQ281" i="1"/>
  <c r="AN76" i="1"/>
  <c r="AN312" i="1"/>
  <c r="AN310" i="1"/>
  <c r="AN37" i="1"/>
  <c r="AQ244" i="1"/>
  <c r="AN264" i="1"/>
  <c r="AQ289" i="1"/>
  <c r="AQ155" i="1"/>
  <c r="AQ130" i="1"/>
  <c r="AQ204" i="1"/>
  <c r="AN196" i="1"/>
  <c r="AQ60" i="1"/>
  <c r="AN290" i="1"/>
  <c r="AQ72" i="1"/>
  <c r="AN156" i="1"/>
  <c r="AN14" i="1"/>
  <c r="AQ266" i="1"/>
  <c r="AN319" i="1"/>
  <c r="AN126" i="1"/>
  <c r="AQ136" i="1"/>
  <c r="J17" i="4"/>
  <c r="AC331" i="1"/>
  <c r="AK331" i="1" s="1"/>
  <c r="AC335" i="1"/>
  <c r="AK335" i="1" s="1"/>
  <c r="AC337" i="1"/>
  <c r="AK337" i="1" s="1"/>
  <c r="AC328" i="1"/>
  <c r="AK328" i="1" s="1"/>
  <c r="AC326" i="1"/>
  <c r="AK326" i="1" s="1"/>
  <c r="AC333" i="1"/>
  <c r="AK333" i="1" s="1"/>
  <c r="AC324" i="1"/>
  <c r="AK324" i="1" s="1"/>
  <c r="AC332" i="1"/>
  <c r="AK332" i="1" s="1"/>
  <c r="AC327" i="1"/>
  <c r="AK327" i="1" s="1"/>
  <c r="AC334" i="1"/>
  <c r="AK334" i="1" s="1"/>
  <c r="AC322" i="1"/>
  <c r="AK322" i="1" s="1"/>
  <c r="AC329" i="1"/>
  <c r="AK329" i="1" s="1"/>
  <c r="AC338" i="1"/>
  <c r="AK338" i="1" s="1"/>
  <c r="AC323" i="1"/>
  <c r="AK323" i="1" s="1"/>
  <c r="AC330" i="1"/>
  <c r="AK330" i="1" s="1"/>
  <c r="AC336" i="1"/>
  <c r="AK336" i="1" s="1"/>
  <c r="AC325" i="1"/>
  <c r="AK325" i="1" s="1"/>
  <c r="AR341" i="1"/>
  <c r="AO341" i="1"/>
  <c r="AQ341" i="1" l="1"/>
  <c r="AN341" i="1"/>
  <c r="AP8" i="1" l="1"/>
  <c r="AP244" i="1"/>
  <c r="AP80" i="1"/>
  <c r="AP298" i="1"/>
  <c r="AP70" i="1"/>
  <c r="AP231" i="1"/>
  <c r="AP279" i="1"/>
  <c r="AP174" i="1"/>
  <c r="AP179" i="1"/>
  <c r="AP117" i="1"/>
  <c r="AP338" i="1"/>
  <c r="AP163" i="1"/>
  <c r="AP248" i="1"/>
  <c r="AP214" i="1"/>
  <c r="AP123" i="1"/>
  <c r="AP271" i="1"/>
  <c r="AP52" i="1"/>
  <c r="AP20" i="1"/>
  <c r="AP320" i="1"/>
  <c r="AP235" i="1"/>
  <c r="AP118" i="1"/>
  <c r="AP84" i="1"/>
  <c r="AP228" i="1"/>
  <c r="AP308" i="1"/>
  <c r="AP201" i="1"/>
  <c r="AP318" i="1"/>
  <c r="AP150" i="1"/>
  <c r="AP212" i="1"/>
  <c r="AP16" i="1"/>
  <c r="AP324" i="1"/>
  <c r="AP147" i="1"/>
  <c r="AP309" i="1"/>
  <c r="AP142" i="1"/>
  <c r="AP257" i="1"/>
  <c r="AP36" i="1"/>
  <c r="AP213" i="1"/>
  <c r="AP322" i="1"/>
  <c r="AP284" i="1"/>
  <c r="AP101" i="1"/>
  <c r="AP197" i="1"/>
  <c r="AP122" i="1"/>
  <c r="AP303" i="1"/>
  <c r="AP202" i="1"/>
  <c r="AP38" i="1"/>
  <c r="AP221" i="1"/>
  <c r="AP27" i="1"/>
  <c r="AP311" i="1"/>
  <c r="AP116" i="1"/>
  <c r="AP91" i="1"/>
  <c r="AP18" i="1"/>
  <c r="AP187" i="1"/>
  <c r="AP189" i="1"/>
  <c r="AP310" i="1"/>
  <c r="AP149" i="1"/>
  <c r="AP230" i="1"/>
  <c r="AP81" i="1"/>
  <c r="AP87" i="1"/>
  <c r="AP12" i="1"/>
  <c r="AP172" i="1"/>
  <c r="AP205" i="1"/>
  <c r="AP55" i="1"/>
  <c r="AP269" i="1"/>
  <c r="AP165" i="1"/>
  <c r="AP115" i="1"/>
  <c r="AP330" i="1"/>
  <c r="AP306" i="1"/>
  <c r="AP250" i="1"/>
  <c r="AP124" i="1"/>
  <c r="AP316" i="1"/>
  <c r="AP169" i="1"/>
  <c r="AP283" i="1"/>
  <c r="AP100" i="1"/>
  <c r="AP328" i="1"/>
  <c r="AP170" i="1"/>
  <c r="AP211" i="1"/>
  <c r="AP224" i="1"/>
  <c r="AP229" i="1"/>
  <c r="AP21" i="1"/>
  <c r="AP216" i="1"/>
  <c r="AP209" i="1"/>
  <c r="AP270" i="1"/>
  <c r="AP323" i="1"/>
  <c r="AP133" i="1"/>
  <c r="AP93" i="1"/>
  <c r="AP321" i="1"/>
  <c r="AP13" i="1"/>
  <c r="AP77" i="1"/>
  <c r="AP98" i="1"/>
  <c r="AP78" i="1"/>
  <c r="AP256" i="1"/>
  <c r="AP297" i="1"/>
  <c r="AP325" i="1"/>
  <c r="AP239" i="1"/>
  <c r="AP225" i="1"/>
  <c r="AP95" i="1"/>
  <c r="AP75" i="1"/>
  <c r="AP33" i="1"/>
  <c r="AP176" i="1"/>
  <c r="AP140" i="1"/>
  <c r="AP240" i="1"/>
  <c r="AP15" i="1"/>
  <c r="AP182" i="1"/>
  <c r="AP109" i="1"/>
  <c r="AP302" i="1"/>
  <c r="AP261" i="1"/>
  <c r="AP64" i="1"/>
  <c r="AP208" i="1"/>
  <c r="AP19" i="1"/>
  <c r="AP134" i="1"/>
  <c r="AP319" i="1"/>
  <c r="AP83" i="1"/>
  <c r="AP162" i="1"/>
  <c r="AP171" i="1"/>
  <c r="AP196" i="1"/>
  <c r="AP53" i="1"/>
  <c r="AP92" i="1"/>
  <c r="AP104" i="1"/>
  <c r="AP76" i="1"/>
  <c r="AP42" i="1"/>
  <c r="AP290" i="1"/>
  <c r="AP88" i="1"/>
  <c r="AP156" i="1"/>
  <c r="AP103" i="1"/>
  <c r="AP25" i="1"/>
  <c r="AP164" i="1"/>
  <c r="AP74" i="1"/>
  <c r="AP192" i="1"/>
  <c r="AP4" i="1"/>
  <c r="AP135" i="1"/>
  <c r="AP276" i="1"/>
  <c r="AP219" i="1"/>
  <c r="AP222" i="1"/>
  <c r="AP28" i="1"/>
  <c r="AP22" i="1"/>
  <c r="AP327" i="1"/>
  <c r="AP277" i="1"/>
  <c r="AP10" i="1"/>
  <c r="AP40" i="1"/>
  <c r="AP282" i="1"/>
  <c r="AP131" i="1"/>
  <c r="AP3" i="1"/>
  <c r="AP99" i="1"/>
  <c r="AP111" i="1"/>
  <c r="AP254" i="1"/>
  <c r="AP188" i="1"/>
  <c r="AP337" i="1"/>
  <c r="AP69" i="1"/>
  <c r="AP161" i="1"/>
  <c r="AP46" i="1"/>
  <c r="AP121" i="1"/>
  <c r="AP181" i="1"/>
  <c r="AP120" i="1"/>
  <c r="AP255" i="1"/>
  <c r="AP60" i="1"/>
  <c r="AP259" i="1"/>
  <c r="AP186" i="1"/>
  <c r="AP218" i="1"/>
  <c r="AP315" i="1"/>
  <c r="AP265" i="1"/>
  <c r="AP57" i="1"/>
  <c r="AP331" i="1"/>
  <c r="AP295" i="1"/>
  <c r="AP296" i="1"/>
  <c r="AP108" i="1"/>
  <c r="AP198" i="1"/>
  <c r="AP30" i="1"/>
  <c r="AP195" i="1"/>
  <c r="AP45" i="1"/>
  <c r="AP178" i="1"/>
  <c r="AP148" i="1"/>
  <c r="AP206" i="1"/>
  <c r="AP151" i="1"/>
  <c r="AP94" i="1"/>
  <c r="AP37" i="1"/>
  <c r="AP167" i="1"/>
  <c r="AP272" i="1"/>
  <c r="AP333" i="1"/>
  <c r="AP251" i="1"/>
  <c r="AP153" i="1"/>
  <c r="AP41" i="1"/>
  <c r="AP160" i="1"/>
  <c r="AP127" i="1"/>
  <c r="AP252" i="1"/>
  <c r="AP97" i="1"/>
  <c r="AP66" i="1"/>
  <c r="AP273" i="1"/>
  <c r="AP159" i="1"/>
  <c r="AP313" i="1"/>
  <c r="AP79" i="1"/>
  <c r="AP340" i="1"/>
  <c r="AP226" i="1"/>
  <c r="AP334" i="1"/>
  <c r="AP130" i="1"/>
  <c r="AP177" i="1"/>
  <c r="AP249" i="1"/>
  <c r="AP233" i="1"/>
  <c r="AP82" i="1"/>
  <c r="AP190" i="1"/>
  <c r="AP85" i="1"/>
  <c r="AP253" i="1"/>
  <c r="AP54" i="1"/>
  <c r="AP199" i="1"/>
  <c r="AP89" i="1"/>
  <c r="AP336" i="1"/>
  <c r="AP237" i="1"/>
  <c r="AP242" i="1"/>
  <c r="AP317" i="1"/>
  <c r="AP166" i="1"/>
  <c r="AP73" i="1"/>
  <c r="AP32" i="1"/>
  <c r="AP236" i="1"/>
  <c r="AP173" i="1"/>
  <c r="AP152" i="1"/>
  <c r="AP200" i="1"/>
  <c r="AP215" i="1"/>
  <c r="AP44" i="1"/>
  <c r="AP299" i="1"/>
  <c r="AP132" i="1"/>
  <c r="AP114" i="1"/>
  <c r="AP280" i="1"/>
  <c r="AP61" i="1"/>
  <c r="AP300" i="1"/>
  <c r="AP301" i="1"/>
  <c r="AP141" i="1"/>
  <c r="AP67" i="1"/>
  <c r="AP68" i="1"/>
  <c r="AP245" i="1"/>
  <c r="AP119" i="1"/>
  <c r="AP227" i="1"/>
  <c r="AP307" i="1"/>
  <c r="AP157" i="1"/>
  <c r="AP243" i="1"/>
  <c r="AP305" i="1"/>
  <c r="AP17" i="1"/>
  <c r="AP262" i="1"/>
  <c r="AP107" i="1"/>
  <c r="AP145" i="1"/>
  <c r="AP210" i="1"/>
  <c r="AP136" i="1"/>
  <c r="AP31" i="1"/>
  <c r="AP281" i="1"/>
  <c r="AP335" i="1"/>
  <c r="AP5" i="1"/>
  <c r="AP223" i="1"/>
  <c r="AP294" i="1"/>
  <c r="AP155" i="1"/>
  <c r="AP49" i="1"/>
  <c r="AP143" i="1"/>
  <c r="AP185" i="1"/>
  <c r="AP312" i="1"/>
  <c r="AP63" i="1"/>
  <c r="AP183" i="1"/>
  <c r="AP29" i="1"/>
  <c r="AP158" i="1"/>
  <c r="AP39" i="1"/>
  <c r="AP204" i="1"/>
  <c r="AP180" i="1"/>
  <c r="AP139" i="1"/>
  <c r="AP146" i="1"/>
  <c r="AP263" i="1"/>
  <c r="AP289" i="1"/>
  <c r="AP112" i="1"/>
  <c r="AP105" i="1"/>
  <c r="AP268" i="1"/>
  <c r="AP293" i="1"/>
  <c r="AP102" i="1"/>
  <c r="AP274" i="1"/>
  <c r="AP260" i="1"/>
  <c r="AP203" i="1"/>
  <c r="AP291" i="1"/>
  <c r="AP238" i="1"/>
  <c r="AP207" i="1"/>
  <c r="AP106" i="1"/>
  <c r="AP287" i="1"/>
  <c r="AP314" i="1"/>
  <c r="AP266" i="1"/>
  <c r="AP217" i="1"/>
  <c r="AP126" i="1"/>
  <c r="AP56" i="1"/>
  <c r="AP288" i="1"/>
  <c r="AP278" i="1"/>
  <c r="AP326" i="1"/>
  <c r="AP11" i="1"/>
  <c r="AP304" i="1"/>
  <c r="AP26" i="1"/>
  <c r="AP258" i="1"/>
  <c r="AP50" i="1"/>
  <c r="AP193" i="1"/>
  <c r="AP71" i="1"/>
  <c r="AP175" i="1"/>
  <c r="AP129" i="1"/>
  <c r="AP72" i="1"/>
  <c r="AP232" i="1"/>
  <c r="AP47" i="1"/>
  <c r="AP34" i="1"/>
  <c r="AP6" i="1"/>
  <c r="AP51" i="1"/>
  <c r="AP234" i="1"/>
  <c r="AP138" i="1"/>
  <c r="AP246" i="1"/>
  <c r="AP86" i="1"/>
  <c r="AP267" i="1"/>
  <c r="AP184" i="1"/>
  <c r="AP168" i="1"/>
  <c r="AP191" i="1"/>
  <c r="AP286" i="1"/>
  <c r="AP194" i="1"/>
  <c r="AP144" i="1"/>
  <c r="AP58" i="1"/>
  <c r="AP128" i="1"/>
  <c r="AP24" i="1"/>
  <c r="AP35" i="1"/>
  <c r="AP264" i="1"/>
  <c r="AP14" i="1"/>
  <c r="AP275" i="1"/>
  <c r="AP285" i="1"/>
  <c r="AP43" i="1"/>
  <c r="AP241" i="1"/>
  <c r="AP154" i="1"/>
  <c r="AP9" i="1"/>
  <c r="AP90" i="1"/>
  <c r="AP292" i="1"/>
  <c r="AP23" i="1"/>
  <c r="AP247" i="1"/>
  <c r="AP332" i="1"/>
  <c r="AP110" i="1"/>
  <c r="AP96" i="1"/>
  <c r="AP65" i="1"/>
  <c r="AP220" i="1"/>
  <c r="AP59" i="1"/>
  <c r="AP7" i="1"/>
  <c r="AP125" i="1"/>
  <c r="AP62" i="1"/>
  <c r="AP339" i="1"/>
  <c r="AP137" i="1"/>
  <c r="AP48" i="1"/>
  <c r="AP113" i="1"/>
  <c r="AP329" i="1"/>
  <c r="AS13" i="1"/>
  <c r="AS202" i="1"/>
  <c r="AS334" i="1"/>
  <c r="AS293" i="1"/>
  <c r="AS280" i="1"/>
  <c r="AS238" i="1"/>
  <c r="AS149" i="1"/>
  <c r="AS48" i="1"/>
  <c r="AS204" i="1"/>
  <c r="AS277" i="1"/>
  <c r="AS285" i="1"/>
  <c r="AS189" i="1"/>
  <c r="AS195" i="1"/>
  <c r="AS230" i="1"/>
  <c r="AS295" i="1"/>
  <c r="AS220" i="1"/>
  <c r="AS218" i="1"/>
  <c r="AS110" i="1"/>
  <c r="AS319" i="1"/>
  <c r="AS229" i="1"/>
  <c r="AS121" i="1"/>
  <c r="AS196" i="1"/>
  <c r="AS291" i="1"/>
  <c r="AS193" i="1"/>
  <c r="AS278" i="1"/>
  <c r="AS159" i="1"/>
  <c r="AS126" i="1"/>
  <c r="AS306" i="1"/>
  <c r="AS335" i="1"/>
  <c r="AS304" i="1"/>
  <c r="AS243" i="1"/>
  <c r="AS190" i="1"/>
  <c r="AS45" i="1"/>
  <c r="AS215" i="1"/>
  <c r="AS23" i="1"/>
  <c r="AS298" i="1"/>
  <c r="AS240" i="1"/>
  <c r="AS267" i="1"/>
  <c r="AS284" i="1"/>
  <c r="AS247" i="1"/>
  <c r="AS59" i="1"/>
  <c r="AS73" i="1"/>
  <c r="AS245" i="1"/>
  <c r="AS246" i="1"/>
  <c r="AS10" i="1"/>
  <c r="AS44" i="1"/>
  <c r="AS180" i="1"/>
  <c r="AS145" i="1"/>
  <c r="AS19" i="1"/>
  <c r="AS251" i="1"/>
  <c r="AS313" i="1"/>
  <c r="AS326" i="1"/>
  <c r="AS157" i="1"/>
  <c r="AS281" i="1"/>
  <c r="AS253" i="1"/>
  <c r="AS118" i="1"/>
  <c r="AS152" i="1"/>
  <c r="AS260" i="1"/>
  <c r="AS288" i="1"/>
  <c r="AS217" i="1"/>
  <c r="AS312" i="1"/>
  <c r="AS89" i="1"/>
  <c r="AS119" i="1"/>
  <c r="AS123" i="1"/>
  <c r="AS83" i="1"/>
  <c r="AS144" i="1"/>
  <c r="AS221" i="1"/>
  <c r="AS234" i="1"/>
  <c r="AS177" i="1"/>
  <c r="AS70" i="1"/>
  <c r="AS52" i="1"/>
  <c r="AS154" i="1"/>
  <c r="AS24" i="1"/>
  <c r="AS150" i="1"/>
  <c r="AS201" i="1"/>
  <c r="AS40" i="1"/>
  <c r="AS252" i="1"/>
  <c r="AS164" i="1"/>
  <c r="AS265" i="1"/>
  <c r="AS314" i="1"/>
  <c r="AS232" i="1"/>
  <c r="AS328" i="1"/>
  <c r="AS292" i="1"/>
  <c r="AS191" i="1"/>
  <c r="AS308" i="1"/>
  <c r="AS155" i="1"/>
  <c r="AS55" i="1"/>
  <c r="AS49" i="1"/>
  <c r="AS80" i="1"/>
  <c r="AS81" i="1"/>
  <c r="AS228" i="1"/>
  <c r="AS262" i="1"/>
  <c r="AS99" i="1"/>
  <c r="AS63" i="1"/>
  <c r="AS255" i="1"/>
  <c r="AS340" i="1"/>
  <c r="AS34" i="1"/>
  <c r="AS275" i="1"/>
  <c r="AS78" i="1"/>
  <c r="AS173" i="1"/>
  <c r="AS297" i="1"/>
  <c r="AS135" i="1"/>
  <c r="AS38" i="1"/>
  <c r="AS156" i="1"/>
  <c r="AS113" i="1"/>
  <c r="AS209" i="1"/>
  <c r="AS257" i="1"/>
  <c r="AS151" i="1"/>
  <c r="AS105" i="1"/>
  <c r="AS31" i="1"/>
  <c r="AS261" i="1"/>
  <c r="AS166" i="1"/>
  <c r="AS158" i="1"/>
  <c r="AS206" i="1"/>
  <c r="AS124" i="1"/>
  <c r="AS58" i="1"/>
  <c r="AS148" i="1"/>
  <c r="AS163" i="1"/>
  <c r="AS273" i="1"/>
  <c r="AS197" i="1"/>
  <c r="AS184" i="1"/>
  <c r="AS37" i="1"/>
  <c r="AS185" i="1"/>
  <c r="AS289" i="1"/>
  <c r="AS12" i="1"/>
  <c r="AS132" i="1"/>
  <c r="AS64" i="1"/>
  <c r="AS56" i="1"/>
  <c r="AS88" i="1"/>
  <c r="AS21" i="1"/>
  <c r="AS128" i="1"/>
  <c r="AS18" i="1"/>
  <c r="AS41" i="1"/>
  <c r="AS127" i="1"/>
  <c r="AS42" i="1"/>
  <c r="AS22" i="1"/>
  <c r="AS317" i="1"/>
  <c r="AS213" i="1"/>
  <c r="AS276" i="1"/>
  <c r="AS6" i="1"/>
  <c r="AS36" i="1"/>
  <c r="AS339" i="1"/>
  <c r="AS15" i="1"/>
  <c r="AS242" i="1"/>
  <c r="AS39" i="1"/>
  <c r="AS175" i="1"/>
  <c r="AS141" i="1"/>
  <c r="AS318" i="1"/>
  <c r="AS239" i="1"/>
  <c r="AS226" i="1"/>
  <c r="AS268" i="1"/>
  <c r="AS101" i="1"/>
  <c r="AS129" i="1"/>
  <c r="AS235" i="1"/>
  <c r="AS279" i="1"/>
  <c r="AS330" i="1"/>
  <c r="AS114" i="1"/>
  <c r="AS131" i="1"/>
  <c r="AS338" i="1"/>
  <c r="AS79" i="1"/>
  <c r="AS311" i="1"/>
  <c r="AS176" i="1"/>
  <c r="AS140" i="1"/>
  <c r="AS77" i="1"/>
  <c r="AS171" i="1"/>
  <c r="AS287" i="1"/>
  <c r="AS69" i="1"/>
  <c r="AS310" i="1"/>
  <c r="AS122" i="1"/>
  <c r="AS9" i="1"/>
  <c r="AS76" i="1"/>
  <c r="AS30" i="1"/>
  <c r="AS283" i="1"/>
  <c r="AS272" i="1"/>
  <c r="AT272" i="1" s="1"/>
  <c r="AS264" i="1"/>
  <c r="AS109" i="1"/>
  <c r="AS125" i="1"/>
  <c r="AS137" i="1"/>
  <c r="AS100" i="1"/>
  <c r="AS93" i="1"/>
  <c r="AS14" i="1"/>
  <c r="AS72" i="1"/>
  <c r="AS182" i="1"/>
  <c r="AS32" i="1"/>
  <c r="AS51" i="1"/>
  <c r="AS236" i="1"/>
  <c r="AS165" i="1"/>
  <c r="AS282" i="1"/>
  <c r="AS106" i="1"/>
  <c r="AS57" i="1"/>
  <c r="AS62" i="1"/>
  <c r="AS186" i="1"/>
  <c r="AS111" i="1"/>
  <c r="AS71" i="1"/>
  <c r="AS329" i="1"/>
  <c r="AS270" i="1"/>
  <c r="AS211" i="1"/>
  <c r="AS187" i="1"/>
  <c r="AS263" i="1"/>
  <c r="AS333" i="1"/>
  <c r="AS302" i="1"/>
  <c r="AS134" i="1"/>
  <c r="AS294" i="1"/>
  <c r="AS258" i="1"/>
  <c r="AS139" i="1"/>
  <c r="AS25" i="1"/>
  <c r="AS325" i="1"/>
  <c r="AS301" i="1"/>
  <c r="AS85" i="1"/>
  <c r="AS74" i="1"/>
  <c r="AS75" i="1"/>
  <c r="AS194" i="1"/>
  <c r="AS168" i="1"/>
  <c r="AS181" i="1"/>
  <c r="AS35" i="1"/>
  <c r="AS84" i="1"/>
  <c r="AS241" i="1"/>
  <c r="AS244" i="1"/>
  <c r="AS11" i="1"/>
  <c r="AS8" i="1"/>
  <c r="AS86" i="1"/>
  <c r="AS120" i="1"/>
  <c r="AS153" i="1"/>
  <c r="AS315" i="1"/>
  <c r="AS170" i="1"/>
  <c r="AS87" i="1"/>
  <c r="AS61" i="1"/>
  <c r="AS95" i="1"/>
  <c r="AS102" i="1"/>
  <c r="AS147" i="1"/>
  <c r="AS212" i="1"/>
  <c r="AS26" i="1"/>
  <c r="AS249" i="1"/>
  <c r="AS130" i="1"/>
  <c r="AS332" i="1"/>
  <c r="AS96" i="1"/>
  <c r="AS192" i="1"/>
  <c r="AS208" i="1"/>
  <c r="AS112" i="1"/>
  <c r="AS65" i="1"/>
  <c r="AS117" i="1"/>
  <c r="AS200" i="1"/>
  <c r="AS224" i="1"/>
  <c r="AS142" i="1"/>
  <c r="AS92" i="1"/>
  <c r="AS214" i="1"/>
  <c r="AS29" i="1"/>
  <c r="AS161" i="1"/>
  <c r="AS47" i="1"/>
  <c r="AS178" i="1"/>
  <c r="AS172" i="1"/>
  <c r="AS17" i="1"/>
  <c r="AS337" i="1"/>
  <c r="AS300" i="1"/>
  <c r="AS169" i="1"/>
  <c r="AS136" i="1"/>
  <c r="AS256" i="1"/>
  <c r="AS316" i="1"/>
  <c r="AS162" i="1"/>
  <c r="AS104" i="1"/>
  <c r="AS231" i="1"/>
  <c r="AS7" i="1"/>
  <c r="AS183" i="1"/>
  <c r="AS198" i="1"/>
  <c r="AS108" i="1"/>
  <c r="AS323" i="1"/>
  <c r="AS259" i="1"/>
  <c r="AS299" i="1"/>
  <c r="AS248" i="1"/>
  <c r="AS94" i="1"/>
  <c r="AS322" i="1"/>
  <c r="AS320" i="1"/>
  <c r="AS98" i="1"/>
  <c r="AS90" i="1"/>
  <c r="AS324" i="1"/>
  <c r="AS205" i="1"/>
  <c r="AS3" i="1"/>
  <c r="AS91" i="1"/>
  <c r="AS5" i="1"/>
  <c r="AS266" i="1"/>
  <c r="AS179" i="1"/>
  <c r="AS305" i="1"/>
  <c r="AS290" i="1"/>
  <c r="AS233" i="1"/>
  <c r="AS219" i="1"/>
  <c r="AS82" i="1"/>
  <c r="AS68" i="1"/>
  <c r="AS188" i="1"/>
  <c r="AS307" i="1"/>
  <c r="AS116" i="1"/>
  <c r="AS54" i="1"/>
  <c r="AS303" i="1"/>
  <c r="AS216" i="1"/>
  <c r="AS66" i="1"/>
  <c r="AS199" i="1"/>
  <c r="AS160" i="1"/>
  <c r="AS250" i="1"/>
  <c r="AS207" i="1"/>
  <c r="AS327" i="1"/>
  <c r="AS336" i="1"/>
  <c r="AS50" i="1"/>
  <c r="AS269" i="1"/>
  <c r="AS143" i="1"/>
  <c r="AS33" i="1"/>
  <c r="AS28" i="1"/>
  <c r="AS254" i="1"/>
  <c r="AS227" i="1"/>
  <c r="AS146" i="1"/>
  <c r="AS103" i="1"/>
  <c r="AS331" i="1"/>
  <c r="AS167" i="1"/>
  <c r="AS67" i="1"/>
  <c r="AS203" i="1"/>
  <c r="AS60" i="1"/>
  <c r="AS286" i="1"/>
  <c r="AS27" i="1"/>
  <c r="AS4" i="1"/>
  <c r="AS16" i="1"/>
  <c r="AS138" i="1"/>
  <c r="AS274" i="1"/>
  <c r="AS225" i="1"/>
  <c r="AS296" i="1"/>
  <c r="AS115" i="1"/>
  <c r="AS43" i="1"/>
  <c r="AS107" i="1"/>
  <c r="AS97" i="1"/>
  <c r="AS321" i="1"/>
  <c r="AS20" i="1"/>
  <c r="AS223" i="1"/>
  <c r="AS271" i="1"/>
  <c r="AS133" i="1"/>
  <c r="AS237" i="1"/>
  <c r="AS174" i="1"/>
  <c r="AS309" i="1"/>
  <c r="AS46" i="1"/>
  <c r="AS53" i="1"/>
  <c r="AS222" i="1"/>
  <c r="AS210" i="1"/>
  <c r="AT233" i="1" l="1"/>
  <c r="AT223" i="1"/>
  <c r="AZ223" i="1" s="1"/>
  <c r="BC223" i="1" s="1"/>
  <c r="AT135" i="1"/>
  <c r="AZ135" i="1" s="1"/>
  <c r="BC135" i="1" s="1"/>
  <c r="AT67" i="1"/>
  <c r="AZ67" i="1" s="1"/>
  <c r="BC67" i="1" s="1"/>
  <c r="AT229" i="1"/>
  <c r="AZ229" i="1" s="1"/>
  <c r="BG229" i="1" s="1"/>
  <c r="BI229" i="1" s="1"/>
  <c r="AT210" i="1"/>
  <c r="AZ210" i="1" s="1"/>
  <c r="BG210" i="1" s="1"/>
  <c r="BO210" i="1" s="1"/>
  <c r="AT300" i="1"/>
  <c r="AZ300" i="1" s="1"/>
  <c r="BC300" i="1" s="1"/>
  <c r="AT23" i="1"/>
  <c r="AZ23" i="1" s="1"/>
  <c r="BC23" i="1" s="1"/>
  <c r="AT138" i="1"/>
  <c r="AZ138" i="1" s="1"/>
  <c r="BC138" i="1" s="1"/>
  <c r="AT11" i="1"/>
  <c r="AZ11" i="1" s="1"/>
  <c r="BC11" i="1" s="1"/>
  <c r="AT5" i="1"/>
  <c r="AZ5" i="1" s="1"/>
  <c r="BC5" i="1" s="1"/>
  <c r="AT245" i="1"/>
  <c r="AZ245" i="1" s="1"/>
  <c r="BC245" i="1" s="1"/>
  <c r="AT153" i="1"/>
  <c r="AZ153" i="1" s="1"/>
  <c r="BG153" i="1" s="1"/>
  <c r="BO153" i="1" s="1"/>
  <c r="AT167" i="1"/>
  <c r="AZ167" i="1" s="1"/>
  <c r="BC167" i="1" s="1"/>
  <c r="AT265" i="1"/>
  <c r="AZ265" i="1" s="1"/>
  <c r="BC265" i="1" s="1"/>
  <c r="AT259" i="1"/>
  <c r="AZ259" i="1" s="1"/>
  <c r="BC259" i="1" s="1"/>
  <c r="AT327" i="1"/>
  <c r="AZ327" i="1" s="1"/>
  <c r="BD327" i="1" s="1"/>
  <c r="AT42" i="1"/>
  <c r="AX42" i="1" s="1"/>
  <c r="AY42" i="1" s="1"/>
  <c r="AZ42" i="1" s="1"/>
  <c r="BG42" i="1" s="1"/>
  <c r="BO42" i="1" s="1"/>
  <c r="AT140" i="1"/>
  <c r="AZ140" i="1" s="1"/>
  <c r="BC140" i="1" s="1"/>
  <c r="AT133" i="1"/>
  <c r="AZ133" i="1" s="1"/>
  <c r="BG133" i="1" s="1"/>
  <c r="BO133" i="1" s="1"/>
  <c r="AT165" i="1"/>
  <c r="AZ165" i="1" s="1"/>
  <c r="BG165" i="1" s="1"/>
  <c r="BO165" i="1" s="1"/>
  <c r="AT172" i="1"/>
  <c r="AX172" i="1" s="1"/>
  <c r="AY172" i="1" s="1"/>
  <c r="AZ172" i="1" s="1"/>
  <c r="BG172" i="1" s="1"/>
  <c r="BI172" i="1" s="1"/>
  <c r="AT228" i="1"/>
  <c r="AZ228" i="1" s="1"/>
  <c r="BC228" i="1" s="1"/>
  <c r="AT338" i="1"/>
  <c r="AZ338" i="1" s="1"/>
  <c r="BD338" i="1" s="1"/>
  <c r="AT279" i="1"/>
  <c r="AZ279" i="1" s="1"/>
  <c r="BC279" i="1" s="1"/>
  <c r="AT184" i="1"/>
  <c r="AT129" i="1"/>
  <c r="AZ129" i="1" s="1"/>
  <c r="BC129" i="1" s="1"/>
  <c r="AT105" i="1"/>
  <c r="AZ105" i="1" s="1"/>
  <c r="BC105" i="1" s="1"/>
  <c r="AT157" i="1"/>
  <c r="AZ157" i="1" s="1"/>
  <c r="BC157" i="1" s="1"/>
  <c r="AT317" i="1"/>
  <c r="AZ317" i="1" s="1"/>
  <c r="BC317" i="1" s="1"/>
  <c r="AT249" i="1"/>
  <c r="AZ249" i="1" s="1"/>
  <c r="BC249" i="1" s="1"/>
  <c r="AT252" i="1"/>
  <c r="AZ252" i="1" s="1"/>
  <c r="BC252" i="1" s="1"/>
  <c r="AT195" i="1"/>
  <c r="AZ195" i="1" s="1"/>
  <c r="BG195" i="1" s="1"/>
  <c r="BO195" i="1" s="1"/>
  <c r="AT216" i="1"/>
  <c r="AZ216" i="1" s="1"/>
  <c r="BC216" i="1" s="1"/>
  <c r="AT211" i="1"/>
  <c r="AZ211" i="1" s="1"/>
  <c r="BC211" i="1" s="1"/>
  <c r="AT283" i="1"/>
  <c r="AZ283" i="1" s="1"/>
  <c r="BC283" i="1" s="1"/>
  <c r="AT250" i="1"/>
  <c r="AX250" i="1" s="1"/>
  <c r="AY250" i="1" s="1"/>
  <c r="AZ250" i="1" s="1"/>
  <c r="BG250" i="1" s="1"/>
  <c r="BO250" i="1" s="1"/>
  <c r="AT311" i="1"/>
  <c r="AZ311" i="1" s="1"/>
  <c r="AT36" i="1"/>
  <c r="AZ36" i="1" s="1"/>
  <c r="BC36" i="1" s="1"/>
  <c r="AT80" i="1"/>
  <c r="AZ80" i="1" s="1"/>
  <c r="AT24" i="1"/>
  <c r="AZ24" i="1" s="1"/>
  <c r="BC24" i="1" s="1"/>
  <c r="AT50" i="1"/>
  <c r="AZ50" i="1" s="1"/>
  <c r="BC50" i="1" s="1"/>
  <c r="AT39" i="1"/>
  <c r="AZ39" i="1" s="1"/>
  <c r="BC39" i="1" s="1"/>
  <c r="AT219" i="1"/>
  <c r="AX219" i="1" s="1"/>
  <c r="AY219" i="1" s="1"/>
  <c r="AZ219" i="1" s="1"/>
  <c r="BG219" i="1" s="1"/>
  <c r="BI219" i="1" s="1"/>
  <c r="AT192" i="1"/>
  <c r="AZ192" i="1" s="1"/>
  <c r="BC192" i="1" s="1"/>
  <c r="AT83" i="1"/>
  <c r="AZ83" i="1" s="1"/>
  <c r="BC83" i="1" s="1"/>
  <c r="AT34" i="1"/>
  <c r="AX34" i="1" s="1"/>
  <c r="AY34" i="1" s="1"/>
  <c r="AZ34" i="1" s="1"/>
  <c r="BG34" i="1" s="1"/>
  <c r="BO34" i="1" s="1"/>
  <c r="AT114" i="1"/>
  <c r="AZ114" i="1" s="1"/>
  <c r="BC114" i="1" s="1"/>
  <c r="AT111" i="1"/>
  <c r="AX111" i="1" s="1"/>
  <c r="AY111" i="1" s="1"/>
  <c r="AZ111" i="1" s="1"/>
  <c r="BG111" i="1" s="1"/>
  <c r="BO111" i="1" s="1"/>
  <c r="AT103" i="1"/>
  <c r="AZ103" i="1" s="1"/>
  <c r="BC103" i="1" s="1"/>
  <c r="AT150" i="1"/>
  <c r="AZ150" i="1" s="1"/>
  <c r="BC150" i="1" s="1"/>
  <c r="AT96" i="1"/>
  <c r="AZ96" i="1" s="1"/>
  <c r="BC96" i="1" s="1"/>
  <c r="AT154" i="1"/>
  <c r="AZ154" i="1" s="1"/>
  <c r="BC154" i="1" s="1"/>
  <c r="AT194" i="1"/>
  <c r="AX194" i="1" s="1"/>
  <c r="AY194" i="1" s="1"/>
  <c r="AZ194" i="1" s="1"/>
  <c r="BG194" i="1" s="1"/>
  <c r="BI194" i="1" s="1"/>
  <c r="AT56" i="1"/>
  <c r="AZ56" i="1" s="1"/>
  <c r="AT314" i="1"/>
  <c r="AZ314" i="1" s="1"/>
  <c r="BC314" i="1" s="1"/>
  <c r="AT274" i="1"/>
  <c r="AZ274" i="1" s="1"/>
  <c r="BC274" i="1" s="1"/>
  <c r="AT146" i="1"/>
  <c r="AX146" i="1" s="1"/>
  <c r="AY146" i="1" s="1"/>
  <c r="AZ146" i="1" s="1"/>
  <c r="BG146" i="1" s="1"/>
  <c r="BI146" i="1" s="1"/>
  <c r="AT49" i="1"/>
  <c r="AZ49" i="1" s="1"/>
  <c r="BG49" i="1" s="1"/>
  <c r="BO49" i="1" s="1"/>
  <c r="AT136" i="1"/>
  <c r="AZ136" i="1" s="1"/>
  <c r="BC136" i="1" s="1"/>
  <c r="AT262" i="1"/>
  <c r="AZ262" i="1" s="1"/>
  <c r="BC262" i="1" s="1"/>
  <c r="AT301" i="1"/>
  <c r="AZ301" i="1" s="1"/>
  <c r="BC301" i="1" s="1"/>
  <c r="AT282" i="1"/>
  <c r="AZ282" i="1" s="1"/>
  <c r="BC282" i="1" s="1"/>
  <c r="AT53" i="1"/>
  <c r="AZ53" i="1" s="1"/>
  <c r="BC53" i="1" s="1"/>
  <c r="AT109" i="1"/>
  <c r="AX109" i="1" s="1"/>
  <c r="AY109" i="1" s="1"/>
  <c r="AZ109" i="1" s="1"/>
  <c r="BG109" i="1" s="1"/>
  <c r="BO109" i="1" s="1"/>
  <c r="AT95" i="1"/>
  <c r="AZ95" i="1" s="1"/>
  <c r="BG95" i="1" s="1"/>
  <c r="BO95" i="1" s="1"/>
  <c r="AT77" i="1"/>
  <c r="AZ77" i="1" s="1"/>
  <c r="BC77" i="1" s="1"/>
  <c r="AT101" i="1"/>
  <c r="AZ101" i="1" s="1"/>
  <c r="BC101" i="1" s="1"/>
  <c r="AT320" i="1"/>
  <c r="AZ320" i="1" s="1"/>
  <c r="BC320" i="1" s="1"/>
  <c r="AT123" i="1"/>
  <c r="AZ123" i="1" s="1"/>
  <c r="BC123" i="1" s="1"/>
  <c r="AT86" i="1"/>
  <c r="AZ86" i="1" s="1"/>
  <c r="BC86" i="1" s="1"/>
  <c r="AT22" i="1"/>
  <c r="AZ22" i="1" s="1"/>
  <c r="BC22" i="1" s="1"/>
  <c r="AT199" i="1"/>
  <c r="AZ199" i="1" s="1"/>
  <c r="BG199" i="1" s="1"/>
  <c r="BI199" i="1" s="1"/>
  <c r="AT29" i="1"/>
  <c r="AX29" i="1" s="1"/>
  <c r="AY29" i="1" s="1"/>
  <c r="AZ29" i="1" s="1"/>
  <c r="BG29" i="1" s="1"/>
  <c r="BI29" i="1" s="1"/>
  <c r="AT276" i="1"/>
  <c r="AZ276" i="1" s="1"/>
  <c r="BC276" i="1" s="1"/>
  <c r="AT64" i="1"/>
  <c r="AZ64" i="1" s="1"/>
  <c r="BC64" i="1" s="1"/>
  <c r="AT261" i="1"/>
  <c r="AZ261" i="1" s="1"/>
  <c r="BG261" i="1" s="1"/>
  <c r="BO261" i="1" s="1"/>
  <c r="AT78" i="1"/>
  <c r="AZ78" i="1" s="1"/>
  <c r="BC78" i="1" s="1"/>
  <c r="AT255" i="1"/>
  <c r="AZ255" i="1" s="1"/>
  <c r="AT284" i="1"/>
  <c r="AZ284" i="1" s="1"/>
  <c r="BC284" i="1" s="1"/>
  <c r="AZ272" i="1"/>
  <c r="BC272" i="1" s="1"/>
  <c r="AZ184" i="1"/>
  <c r="BC184" i="1" s="1"/>
  <c r="AT89" i="1"/>
  <c r="AZ89" i="1" s="1"/>
  <c r="BG89" i="1" s="1"/>
  <c r="BI153" i="1"/>
  <c r="AT230" i="1"/>
  <c r="AX230" i="1" s="1"/>
  <c r="AY230" i="1" s="1"/>
  <c r="AZ230" i="1" s="1"/>
  <c r="BG230" i="1" s="1"/>
  <c r="AT147" i="1"/>
  <c r="AT69" i="1"/>
  <c r="AT48" i="1"/>
  <c r="AX48" i="1" s="1"/>
  <c r="AY48" i="1" s="1"/>
  <c r="AZ48" i="1" s="1"/>
  <c r="BG48" i="1" s="1"/>
  <c r="AT125" i="1"/>
  <c r="AX125" i="1" s="1"/>
  <c r="AY125" i="1" s="1"/>
  <c r="AZ125" i="1" s="1"/>
  <c r="BG125" i="1" s="1"/>
  <c r="AT65" i="1"/>
  <c r="AT247" i="1"/>
  <c r="AT9" i="1"/>
  <c r="AT285" i="1"/>
  <c r="AT35" i="1"/>
  <c r="AX35" i="1" s="1"/>
  <c r="AY35" i="1" s="1"/>
  <c r="AZ35" i="1" s="1"/>
  <c r="BG35" i="1" s="1"/>
  <c r="AT144" i="1"/>
  <c r="AT168" i="1"/>
  <c r="AX168" i="1" s="1"/>
  <c r="AY168" i="1" s="1"/>
  <c r="AZ168" i="1" s="1"/>
  <c r="BG168" i="1" s="1"/>
  <c r="AT246" i="1"/>
  <c r="AT6" i="1"/>
  <c r="AT72" i="1"/>
  <c r="AT304" i="1"/>
  <c r="AT288" i="1"/>
  <c r="AT266" i="1"/>
  <c r="AT207" i="1"/>
  <c r="AT260" i="1"/>
  <c r="AZ260" i="1" s="1"/>
  <c r="BG260" i="1" s="1"/>
  <c r="AT268" i="1"/>
  <c r="AT263" i="1"/>
  <c r="AT204" i="1"/>
  <c r="AT183" i="1"/>
  <c r="AZ183" i="1" s="1"/>
  <c r="BG183" i="1" s="1"/>
  <c r="AT143" i="1"/>
  <c r="AX143" i="1" s="1"/>
  <c r="AY143" i="1" s="1"/>
  <c r="AZ143" i="1" s="1"/>
  <c r="BG143" i="1" s="1"/>
  <c r="AT31" i="1"/>
  <c r="AX31" i="1" s="1"/>
  <c r="AY31" i="1" s="1"/>
  <c r="AZ31" i="1" s="1"/>
  <c r="BG31" i="1" s="1"/>
  <c r="AT107" i="1"/>
  <c r="AT243" i="1"/>
  <c r="AT119" i="1"/>
  <c r="AZ119" i="1" s="1"/>
  <c r="BG119" i="1" s="1"/>
  <c r="AT141" i="1"/>
  <c r="AT280" i="1"/>
  <c r="AZ280" i="1" s="1"/>
  <c r="BG280" i="1" s="1"/>
  <c r="AT44" i="1"/>
  <c r="AT173" i="1"/>
  <c r="AT166" i="1"/>
  <c r="AX166" i="1" s="1"/>
  <c r="AY166" i="1" s="1"/>
  <c r="AZ166" i="1" s="1"/>
  <c r="BG166" i="1" s="1"/>
  <c r="AT336" i="1"/>
  <c r="AT253" i="1"/>
  <c r="AT334" i="1"/>
  <c r="AT313" i="1"/>
  <c r="AT97" i="1"/>
  <c r="AT41" i="1"/>
  <c r="AT151" i="1"/>
  <c r="AX151" i="1" s="1"/>
  <c r="AY151" i="1" s="1"/>
  <c r="AZ151" i="1" s="1"/>
  <c r="BG151" i="1" s="1"/>
  <c r="AT45" i="1"/>
  <c r="AX45" i="1" s="1"/>
  <c r="AY45" i="1" s="1"/>
  <c r="AZ45" i="1" s="1"/>
  <c r="BG45" i="1" s="1"/>
  <c r="AT108" i="1"/>
  <c r="AZ108" i="1" s="1"/>
  <c r="BG108" i="1" s="1"/>
  <c r="AT57" i="1"/>
  <c r="AT186" i="1"/>
  <c r="AX186" i="1" s="1"/>
  <c r="AY186" i="1" s="1"/>
  <c r="AZ186" i="1" s="1"/>
  <c r="BG186" i="1" s="1"/>
  <c r="AT120" i="1"/>
  <c r="AZ120" i="1" s="1"/>
  <c r="BG120" i="1" s="1"/>
  <c r="AT161" i="1"/>
  <c r="AX161" i="1" s="1"/>
  <c r="AY161" i="1" s="1"/>
  <c r="AZ161" i="1" s="1"/>
  <c r="BG161" i="1" s="1"/>
  <c r="AT254" i="1"/>
  <c r="AT131" i="1"/>
  <c r="AT277" i="1"/>
  <c r="AT222" i="1"/>
  <c r="AX222" i="1" s="1"/>
  <c r="AY222" i="1" s="1"/>
  <c r="AZ222" i="1" s="1"/>
  <c r="BG222" i="1" s="1"/>
  <c r="AT4" i="1"/>
  <c r="AT25" i="1"/>
  <c r="AT290" i="1"/>
  <c r="AX290" i="1" s="1"/>
  <c r="AY290" i="1" s="1"/>
  <c r="AZ290" i="1" s="1"/>
  <c r="BG290" i="1" s="1"/>
  <c r="AT92" i="1"/>
  <c r="AT162" i="1"/>
  <c r="AT19" i="1"/>
  <c r="AT302" i="1"/>
  <c r="AT240" i="1"/>
  <c r="AX240" i="1" s="1"/>
  <c r="AY240" i="1" s="1"/>
  <c r="AZ240" i="1" s="1"/>
  <c r="BG240" i="1" s="1"/>
  <c r="AT75" i="1"/>
  <c r="AT325" i="1"/>
  <c r="AT98" i="1"/>
  <c r="AX98" i="1" s="1"/>
  <c r="AY98" i="1" s="1"/>
  <c r="AZ98" i="1" s="1"/>
  <c r="BG98" i="1" s="1"/>
  <c r="AT93" i="1"/>
  <c r="AT209" i="1"/>
  <c r="AX209" i="1" s="1"/>
  <c r="AY209" i="1" s="1"/>
  <c r="AZ209" i="1" s="1"/>
  <c r="BG209" i="1" s="1"/>
  <c r="AT224" i="1"/>
  <c r="AZ224" i="1" s="1"/>
  <c r="BG224" i="1" s="1"/>
  <c r="AT100" i="1"/>
  <c r="AT124" i="1"/>
  <c r="AX124" i="1" s="1"/>
  <c r="AY124" i="1" s="1"/>
  <c r="AZ124" i="1" s="1"/>
  <c r="BG124" i="1" s="1"/>
  <c r="AT115" i="1"/>
  <c r="AT205" i="1"/>
  <c r="AT81" i="1"/>
  <c r="AT189" i="1"/>
  <c r="AT116" i="1"/>
  <c r="AX116" i="1" s="1"/>
  <c r="AY116" i="1" s="1"/>
  <c r="AZ116" i="1" s="1"/>
  <c r="BG116" i="1" s="1"/>
  <c r="AT38" i="1"/>
  <c r="AT197" i="1"/>
  <c r="AX197" i="1" s="1"/>
  <c r="AY197" i="1" s="1"/>
  <c r="AZ197" i="1" s="1"/>
  <c r="BG197" i="1" s="1"/>
  <c r="AT213" i="1"/>
  <c r="AT309" i="1"/>
  <c r="AT212" i="1"/>
  <c r="AX212" i="1" s="1"/>
  <c r="AY212" i="1" s="1"/>
  <c r="AZ212" i="1" s="1"/>
  <c r="BG212" i="1" s="1"/>
  <c r="AT308" i="1"/>
  <c r="AT235" i="1"/>
  <c r="AT271" i="1"/>
  <c r="AZ271" i="1" s="1"/>
  <c r="BG271" i="1" s="1"/>
  <c r="AT163" i="1"/>
  <c r="AZ163" i="1" s="1"/>
  <c r="BG163" i="1" s="1"/>
  <c r="AT174" i="1"/>
  <c r="AX174" i="1" s="1"/>
  <c r="AY174" i="1" s="1"/>
  <c r="AZ174" i="1" s="1"/>
  <c r="BG174" i="1" s="1"/>
  <c r="AT298" i="1"/>
  <c r="AX298" i="1" s="1"/>
  <c r="AY298" i="1" s="1"/>
  <c r="AZ298" i="1" s="1"/>
  <c r="BG298" i="1" s="1"/>
  <c r="AT137" i="1"/>
  <c r="AT238" i="1"/>
  <c r="AT63" i="1"/>
  <c r="AT236" i="1"/>
  <c r="AT206" i="1"/>
  <c r="AT296" i="1"/>
  <c r="AT181" i="1"/>
  <c r="BO172" i="1"/>
  <c r="AT202" i="1"/>
  <c r="AZ202" i="1" s="1"/>
  <c r="BG202" i="1" s="1"/>
  <c r="AS341" i="1"/>
  <c r="AT85" i="1"/>
  <c r="AT297" i="1"/>
  <c r="AT329" i="1"/>
  <c r="AT339" i="1"/>
  <c r="AW339" i="1" s="1"/>
  <c r="AT59" i="1"/>
  <c r="AZ59" i="1" s="1"/>
  <c r="BG59" i="1" s="1"/>
  <c r="AT110" i="1"/>
  <c r="AT292" i="1"/>
  <c r="AZ292" i="1" s="1"/>
  <c r="BG292" i="1" s="1"/>
  <c r="AT241" i="1"/>
  <c r="AT14" i="1"/>
  <c r="AZ14" i="1" s="1"/>
  <c r="BG14" i="1" s="1"/>
  <c r="AT128" i="1"/>
  <c r="AX128" i="1" s="1"/>
  <c r="AY128" i="1" s="1"/>
  <c r="AZ128" i="1" s="1"/>
  <c r="BG128" i="1" s="1"/>
  <c r="AT286" i="1"/>
  <c r="AT267" i="1"/>
  <c r="AT234" i="1"/>
  <c r="AT47" i="1"/>
  <c r="AX47" i="1" s="1"/>
  <c r="AY47" i="1" s="1"/>
  <c r="AZ47" i="1" s="1"/>
  <c r="BG47" i="1" s="1"/>
  <c r="AT175" i="1"/>
  <c r="AT258" i="1"/>
  <c r="AT326" i="1"/>
  <c r="AT126" i="1"/>
  <c r="AX126" i="1" s="1"/>
  <c r="AY126" i="1" s="1"/>
  <c r="AZ126" i="1" s="1"/>
  <c r="BG126" i="1" s="1"/>
  <c r="AT287" i="1"/>
  <c r="AT291" i="1"/>
  <c r="AX291" i="1" s="1"/>
  <c r="AY291" i="1" s="1"/>
  <c r="AZ291" i="1" s="1"/>
  <c r="BG291" i="1" s="1"/>
  <c r="AT102" i="1"/>
  <c r="AT112" i="1"/>
  <c r="AX112" i="1" s="1"/>
  <c r="AY112" i="1" s="1"/>
  <c r="AZ112" i="1" s="1"/>
  <c r="BG112" i="1" s="1"/>
  <c r="AT139" i="1"/>
  <c r="AT158" i="1"/>
  <c r="AZ158" i="1" s="1"/>
  <c r="BG158" i="1" s="1"/>
  <c r="AT312" i="1"/>
  <c r="AZ312" i="1" s="1"/>
  <c r="BG312" i="1" s="1"/>
  <c r="AT155" i="1"/>
  <c r="AT335" i="1"/>
  <c r="AT17" i="1"/>
  <c r="AT307" i="1"/>
  <c r="AT68" i="1"/>
  <c r="AX68" i="1" s="1"/>
  <c r="AY68" i="1" s="1"/>
  <c r="AZ68" i="1" s="1"/>
  <c r="BG68" i="1" s="1"/>
  <c r="AT132" i="1"/>
  <c r="AT200" i="1"/>
  <c r="AX200" i="1" s="1"/>
  <c r="AY200" i="1" s="1"/>
  <c r="AZ200" i="1" s="1"/>
  <c r="BG200" i="1" s="1"/>
  <c r="AT32" i="1"/>
  <c r="AT242" i="1"/>
  <c r="AT190" i="1"/>
  <c r="AX190" i="1" s="1"/>
  <c r="AY190" i="1" s="1"/>
  <c r="AZ190" i="1" s="1"/>
  <c r="BG190" i="1" s="1"/>
  <c r="AT340" i="1"/>
  <c r="AW340" i="1" s="1"/>
  <c r="AX340" i="1" s="1"/>
  <c r="AY340" i="1" s="1"/>
  <c r="AZ340" i="1" s="1"/>
  <c r="BG340" i="1" s="1"/>
  <c r="AT273" i="1"/>
  <c r="AT127" i="1"/>
  <c r="AT251" i="1"/>
  <c r="AT37" i="1"/>
  <c r="AX37" i="1" s="1"/>
  <c r="AY37" i="1" s="1"/>
  <c r="AZ37" i="1" s="1"/>
  <c r="BG37" i="1" s="1"/>
  <c r="AT148" i="1"/>
  <c r="AX148" i="1" s="1"/>
  <c r="AY148" i="1" s="1"/>
  <c r="AZ148" i="1" s="1"/>
  <c r="BG148" i="1" s="1"/>
  <c r="AT30" i="1"/>
  <c r="AZ30" i="1" s="1"/>
  <c r="BG30" i="1" s="1"/>
  <c r="AT295" i="1"/>
  <c r="AT315" i="1"/>
  <c r="AT60" i="1"/>
  <c r="AT121" i="1"/>
  <c r="AZ121" i="1" s="1"/>
  <c r="BG121" i="1" s="1"/>
  <c r="AT337" i="1"/>
  <c r="AT99" i="1"/>
  <c r="AT40" i="1"/>
  <c r="AT74" i="1"/>
  <c r="AT156" i="1"/>
  <c r="AX156" i="1" s="1"/>
  <c r="AY156" i="1" s="1"/>
  <c r="AZ156" i="1" s="1"/>
  <c r="BG156" i="1" s="1"/>
  <c r="AT76" i="1"/>
  <c r="AZ76" i="1" s="1"/>
  <c r="BG76" i="1" s="1"/>
  <c r="AT196" i="1"/>
  <c r="AZ196" i="1" s="1"/>
  <c r="BG196" i="1" s="1"/>
  <c r="AT319" i="1"/>
  <c r="AX319" i="1" s="1"/>
  <c r="AY319" i="1" s="1"/>
  <c r="AZ319" i="1" s="1"/>
  <c r="BG319" i="1" s="1"/>
  <c r="AT182" i="1"/>
  <c r="AT176" i="1"/>
  <c r="AT225" i="1"/>
  <c r="AT256" i="1"/>
  <c r="AT13" i="1"/>
  <c r="AT323" i="1"/>
  <c r="AT21" i="1"/>
  <c r="AT170" i="1"/>
  <c r="AT169" i="1"/>
  <c r="AX169" i="1" s="1"/>
  <c r="AY169" i="1" s="1"/>
  <c r="AZ169" i="1" s="1"/>
  <c r="BG169" i="1" s="1"/>
  <c r="AT306" i="1"/>
  <c r="AT269" i="1"/>
  <c r="AT12" i="1"/>
  <c r="AT149" i="1"/>
  <c r="AX149" i="1" s="1"/>
  <c r="AY149" i="1" s="1"/>
  <c r="AZ149" i="1" s="1"/>
  <c r="BG149" i="1" s="1"/>
  <c r="AT18" i="1"/>
  <c r="AT27" i="1"/>
  <c r="AZ27" i="1" s="1"/>
  <c r="BG27" i="1" s="1"/>
  <c r="AT303" i="1"/>
  <c r="AT257" i="1"/>
  <c r="AT324" i="1"/>
  <c r="AT318" i="1"/>
  <c r="AT84" i="1"/>
  <c r="AZ84" i="1" s="1"/>
  <c r="BG84" i="1" s="1"/>
  <c r="AT20" i="1"/>
  <c r="AT214" i="1"/>
  <c r="AT117" i="1"/>
  <c r="AT231" i="1"/>
  <c r="AX231" i="1" s="1"/>
  <c r="AY231" i="1" s="1"/>
  <c r="AZ231" i="1" s="1"/>
  <c r="BG231" i="1" s="1"/>
  <c r="AT244" i="1"/>
  <c r="AT7" i="1"/>
  <c r="AT275" i="1"/>
  <c r="AT226" i="1"/>
  <c r="AX226" i="1" s="1"/>
  <c r="AY226" i="1" s="1"/>
  <c r="AZ226" i="1" s="1"/>
  <c r="BG226" i="1" s="1"/>
  <c r="AT159" i="1"/>
  <c r="AT208" i="1"/>
  <c r="BI165" i="1"/>
  <c r="AT187" i="1"/>
  <c r="AZ233" i="1"/>
  <c r="BC233" i="1" s="1"/>
  <c r="AT113" i="1"/>
  <c r="AX113" i="1" s="1"/>
  <c r="AY113" i="1" s="1"/>
  <c r="AZ113" i="1" s="1"/>
  <c r="BG113" i="1" s="1"/>
  <c r="AT62" i="1"/>
  <c r="AT220" i="1"/>
  <c r="AT332" i="1"/>
  <c r="AT90" i="1"/>
  <c r="AT43" i="1"/>
  <c r="AT264" i="1"/>
  <c r="AX264" i="1" s="1"/>
  <c r="AY264" i="1" s="1"/>
  <c r="AZ264" i="1" s="1"/>
  <c r="BG264" i="1" s="1"/>
  <c r="AT58" i="1"/>
  <c r="AT191" i="1"/>
  <c r="AZ191" i="1" s="1"/>
  <c r="BG191" i="1" s="1"/>
  <c r="AT51" i="1"/>
  <c r="AT71" i="1"/>
  <c r="AT26" i="1"/>
  <c r="AT278" i="1"/>
  <c r="AT217" i="1"/>
  <c r="AT106" i="1"/>
  <c r="AX106" i="1" s="1"/>
  <c r="AY106" i="1" s="1"/>
  <c r="AZ106" i="1" s="1"/>
  <c r="BG106" i="1" s="1"/>
  <c r="AT203" i="1"/>
  <c r="AX203" i="1" s="1"/>
  <c r="AY203" i="1" s="1"/>
  <c r="AZ203" i="1" s="1"/>
  <c r="BG203" i="1" s="1"/>
  <c r="AT293" i="1"/>
  <c r="AT289" i="1"/>
  <c r="AT180" i="1"/>
  <c r="AX180" i="1" s="1"/>
  <c r="AY180" i="1" s="1"/>
  <c r="AZ180" i="1" s="1"/>
  <c r="BG180" i="1" s="1"/>
  <c r="AT185" i="1"/>
  <c r="AT294" i="1"/>
  <c r="AT281" i="1"/>
  <c r="AT145" i="1"/>
  <c r="AT305" i="1"/>
  <c r="AT227" i="1"/>
  <c r="AT61" i="1"/>
  <c r="AZ61" i="1" s="1"/>
  <c r="BG61" i="1" s="1"/>
  <c r="AT299" i="1"/>
  <c r="AT152" i="1"/>
  <c r="AT73" i="1"/>
  <c r="AT237" i="1"/>
  <c r="AT54" i="1"/>
  <c r="AX54" i="1" s="1"/>
  <c r="AY54" i="1" s="1"/>
  <c r="AZ54" i="1" s="1"/>
  <c r="BG54" i="1" s="1"/>
  <c r="AT82" i="1"/>
  <c r="AT130" i="1"/>
  <c r="AT79" i="1"/>
  <c r="AX79" i="1" s="1"/>
  <c r="AY79" i="1" s="1"/>
  <c r="AZ79" i="1" s="1"/>
  <c r="BG79" i="1" s="1"/>
  <c r="AT66" i="1"/>
  <c r="AT160" i="1"/>
  <c r="AZ160" i="1" s="1"/>
  <c r="BG160" i="1" s="1"/>
  <c r="AT333" i="1"/>
  <c r="AT94" i="1"/>
  <c r="AZ94" i="1" s="1"/>
  <c r="BG94" i="1" s="1"/>
  <c r="AT178" i="1"/>
  <c r="AT198" i="1"/>
  <c r="AT331" i="1"/>
  <c r="AT218" i="1"/>
  <c r="AX218" i="1" s="1"/>
  <c r="AY218" i="1" s="1"/>
  <c r="AZ218" i="1" s="1"/>
  <c r="BG218" i="1" s="1"/>
  <c r="AT46" i="1"/>
  <c r="AX46" i="1" s="1"/>
  <c r="AY46" i="1" s="1"/>
  <c r="AZ46" i="1" s="1"/>
  <c r="BG46" i="1" s="1"/>
  <c r="AT188" i="1"/>
  <c r="AP341" i="1"/>
  <c r="AP344" i="1" s="1"/>
  <c r="AT3" i="1"/>
  <c r="AT10" i="1"/>
  <c r="AT28" i="1"/>
  <c r="AT164" i="1"/>
  <c r="AX164" i="1" s="1"/>
  <c r="AY164" i="1" s="1"/>
  <c r="AZ164" i="1" s="1"/>
  <c r="BG164" i="1" s="1"/>
  <c r="AT88" i="1"/>
  <c r="AT104" i="1"/>
  <c r="AZ104" i="1" s="1"/>
  <c r="BG104" i="1" s="1"/>
  <c r="AT171" i="1"/>
  <c r="AT15" i="1"/>
  <c r="AT33" i="1"/>
  <c r="AT239" i="1"/>
  <c r="AT321" i="1"/>
  <c r="AT270" i="1"/>
  <c r="AT328" i="1"/>
  <c r="AT316" i="1"/>
  <c r="AX316" i="1" s="1"/>
  <c r="AY316" i="1" s="1"/>
  <c r="AZ316" i="1" s="1"/>
  <c r="BG316" i="1" s="1"/>
  <c r="AT330" i="1"/>
  <c r="AT55" i="1"/>
  <c r="AT87" i="1"/>
  <c r="AX87" i="1" s="1"/>
  <c r="AY87" i="1" s="1"/>
  <c r="AZ87" i="1" s="1"/>
  <c r="BG87" i="1" s="1"/>
  <c r="AT310" i="1"/>
  <c r="AZ310" i="1" s="1"/>
  <c r="BG310" i="1" s="1"/>
  <c r="AT91" i="1"/>
  <c r="AT221" i="1"/>
  <c r="AT122" i="1"/>
  <c r="AT322" i="1"/>
  <c r="AT16" i="1"/>
  <c r="AT201" i="1"/>
  <c r="AZ201" i="1" s="1"/>
  <c r="BG201" i="1" s="1"/>
  <c r="AT118" i="1"/>
  <c r="AZ118" i="1" s="1"/>
  <c r="BG118" i="1" s="1"/>
  <c r="AT52" i="1"/>
  <c r="AT248" i="1"/>
  <c r="AT179" i="1"/>
  <c r="AX179" i="1" s="1"/>
  <c r="AY179" i="1" s="1"/>
  <c r="AZ179" i="1" s="1"/>
  <c r="BG179" i="1" s="1"/>
  <c r="AT70" i="1"/>
  <c r="AT8" i="1"/>
  <c r="BI95" i="1" l="1"/>
  <c r="BI133" i="1"/>
  <c r="BI42" i="1"/>
  <c r="BO146" i="1"/>
  <c r="BP146" i="1" s="1"/>
  <c r="BI210" i="1"/>
  <c r="BO29" i="1"/>
  <c r="BP29" i="1" s="1"/>
  <c r="BI49" i="1"/>
  <c r="BI34" i="1"/>
  <c r="BA233" i="1"/>
  <c r="BO194" i="1"/>
  <c r="BI109" i="1"/>
  <c r="BO229" i="1"/>
  <c r="BP229" i="1" s="1"/>
  <c r="BI195" i="1"/>
  <c r="BI250" i="1"/>
  <c r="BA129" i="1"/>
  <c r="BA135" i="1"/>
  <c r="BC311" i="1"/>
  <c r="BA311" i="1"/>
  <c r="BA138" i="1"/>
  <c r="BA11" i="1"/>
  <c r="BI111" i="1"/>
  <c r="BC80" i="1"/>
  <c r="BA80" i="1"/>
  <c r="BA67" i="1"/>
  <c r="BO219" i="1"/>
  <c r="BP219" i="1" s="1"/>
  <c r="BA140" i="1"/>
  <c r="BA228" i="1"/>
  <c r="BA276" i="1"/>
  <c r="BC255" i="1"/>
  <c r="BA255" i="1"/>
  <c r="BC56" i="1"/>
  <c r="BA56" i="1"/>
  <c r="BA136" i="1"/>
  <c r="BA105" i="1"/>
  <c r="BA300" i="1"/>
  <c r="BA245" i="1"/>
  <c r="BA24" i="1"/>
  <c r="BO199" i="1"/>
  <c r="BP199" i="1" s="1"/>
  <c r="BA211" i="1"/>
  <c r="BA23" i="1"/>
  <c r="BA86" i="1"/>
  <c r="BA279" i="1"/>
  <c r="BJ261" i="1"/>
  <c r="BB327" i="1"/>
  <c r="BA314" i="1"/>
  <c r="BA22" i="1"/>
  <c r="BA283" i="1"/>
  <c r="BA77" i="1"/>
  <c r="BA252" i="1"/>
  <c r="BA301" i="1"/>
  <c r="BA103" i="1"/>
  <c r="BA96" i="1"/>
  <c r="AZ8" i="1"/>
  <c r="BC8" i="1" s="1"/>
  <c r="AZ52" i="1"/>
  <c r="BC52" i="1" s="1"/>
  <c r="AZ330" i="1"/>
  <c r="BD330" i="1" s="1"/>
  <c r="AZ321" i="1"/>
  <c r="BC321" i="1" s="1"/>
  <c r="AZ333" i="1"/>
  <c r="BD333" i="1" s="1"/>
  <c r="AZ294" i="1"/>
  <c r="BC294" i="1" s="1"/>
  <c r="AZ206" i="1"/>
  <c r="BC206" i="1" s="1"/>
  <c r="BI298" i="1"/>
  <c r="BO298" i="1"/>
  <c r="BI240" i="1"/>
  <c r="BO240" i="1"/>
  <c r="AZ92" i="1"/>
  <c r="BC92" i="1" s="1"/>
  <c r="BO108" i="1"/>
  <c r="BI108" i="1"/>
  <c r="AZ336" i="1"/>
  <c r="BD336" i="1" s="1"/>
  <c r="AZ204" i="1"/>
  <c r="BC204" i="1" s="1"/>
  <c r="BO168" i="1"/>
  <c r="BI168" i="1"/>
  <c r="BI87" i="1"/>
  <c r="BO87" i="1"/>
  <c r="AZ33" i="1"/>
  <c r="BC33" i="1" s="1"/>
  <c r="BI46" i="1"/>
  <c r="BO46" i="1"/>
  <c r="AZ178" i="1"/>
  <c r="BC178" i="1" s="1"/>
  <c r="AZ66" i="1"/>
  <c r="BC66" i="1" s="1"/>
  <c r="AZ299" i="1"/>
  <c r="BC299" i="1" s="1"/>
  <c r="BI180" i="1"/>
  <c r="BO180" i="1"/>
  <c r="BO106" i="1"/>
  <c r="BI106" i="1"/>
  <c r="AZ71" i="1"/>
  <c r="BC71" i="1" s="1"/>
  <c r="AZ58" i="1"/>
  <c r="BC58" i="1" s="1"/>
  <c r="AZ332" i="1"/>
  <c r="BD332" i="1" s="1"/>
  <c r="AZ208" i="1"/>
  <c r="BC208" i="1" s="1"/>
  <c r="AZ248" i="1"/>
  <c r="BC248" i="1" s="1"/>
  <c r="AZ16" i="1"/>
  <c r="BC16" i="1" s="1"/>
  <c r="AZ221" i="1"/>
  <c r="BC221" i="1" s="1"/>
  <c r="AZ55" i="1"/>
  <c r="BC55" i="1" s="1"/>
  <c r="AZ270" i="1"/>
  <c r="BC270" i="1" s="1"/>
  <c r="AZ15" i="1"/>
  <c r="BC15" i="1" s="1"/>
  <c r="AZ88" i="1"/>
  <c r="BC88" i="1" s="1"/>
  <c r="AZ3" i="1"/>
  <c r="BO218" i="1"/>
  <c r="BI218" i="1"/>
  <c r="BO94" i="1"/>
  <c r="BI94" i="1"/>
  <c r="BO79" i="1"/>
  <c r="BI79" i="1"/>
  <c r="AZ237" i="1"/>
  <c r="BC237" i="1" s="1"/>
  <c r="BO61" i="1"/>
  <c r="BI61" i="1"/>
  <c r="AZ281" i="1"/>
  <c r="BC281" i="1" s="1"/>
  <c r="AZ289" i="1"/>
  <c r="BC289" i="1" s="1"/>
  <c r="AZ217" i="1"/>
  <c r="BC217" i="1" s="1"/>
  <c r="BI264" i="1"/>
  <c r="BO264" i="1"/>
  <c r="AZ220" i="1"/>
  <c r="BC220" i="1" s="1"/>
  <c r="BB338" i="1"/>
  <c r="AZ187" i="1"/>
  <c r="BC187" i="1" s="1"/>
  <c r="BA83" i="1"/>
  <c r="BA259" i="1"/>
  <c r="BP195" i="1"/>
  <c r="BA317" i="1"/>
  <c r="BA157" i="1"/>
  <c r="AZ275" i="1"/>
  <c r="BC275" i="1" s="1"/>
  <c r="AZ214" i="1"/>
  <c r="BC214" i="1" s="1"/>
  <c r="AZ324" i="1"/>
  <c r="BD324" i="1" s="1"/>
  <c r="AZ18" i="1"/>
  <c r="BC18" i="1" s="1"/>
  <c r="AZ306" i="1"/>
  <c r="BC306" i="1" s="1"/>
  <c r="AZ323" i="1"/>
  <c r="BD323" i="1" s="1"/>
  <c r="AZ176" i="1"/>
  <c r="BC176" i="1" s="1"/>
  <c r="BI76" i="1"/>
  <c r="BO76" i="1"/>
  <c r="AZ99" i="1"/>
  <c r="BC99" i="1" s="1"/>
  <c r="AZ315" i="1"/>
  <c r="BC315" i="1" s="1"/>
  <c r="BI37" i="1"/>
  <c r="BO37" i="1"/>
  <c r="BO340" i="1"/>
  <c r="BP340" i="1" s="1"/>
  <c r="BN340" i="1"/>
  <c r="BN341" i="1" s="1"/>
  <c r="AZ32" i="1"/>
  <c r="BC32" i="1" s="1"/>
  <c r="AZ307" i="1"/>
  <c r="BC307" i="1" s="1"/>
  <c r="BI312" i="1"/>
  <c r="BO312" i="1"/>
  <c r="AZ102" i="1"/>
  <c r="BC102" i="1" s="1"/>
  <c r="AZ326" i="1"/>
  <c r="BD326" i="1" s="1"/>
  <c r="AZ234" i="1"/>
  <c r="BC234" i="1" s="1"/>
  <c r="BO14" i="1"/>
  <c r="BI14" i="1"/>
  <c r="BI59" i="1"/>
  <c r="BO59" i="1"/>
  <c r="AZ85" i="1"/>
  <c r="BC85" i="1" s="1"/>
  <c r="BA223" i="1"/>
  <c r="BA320" i="1"/>
  <c r="BA36" i="1"/>
  <c r="BP172" i="1"/>
  <c r="BP109" i="1"/>
  <c r="AZ296" i="1"/>
  <c r="BC296" i="1" s="1"/>
  <c r="BA249" i="1"/>
  <c r="BA39" i="1"/>
  <c r="AZ238" i="1"/>
  <c r="BC238" i="1" s="1"/>
  <c r="BP210" i="1"/>
  <c r="BQ210" i="1"/>
  <c r="BI271" i="1"/>
  <c r="BO271" i="1"/>
  <c r="AZ309" i="1"/>
  <c r="BC309" i="1" s="1"/>
  <c r="BO116" i="1"/>
  <c r="BI116" i="1"/>
  <c r="AZ115" i="1"/>
  <c r="BC115" i="1" s="1"/>
  <c r="BI209" i="1"/>
  <c r="BO209" i="1"/>
  <c r="AZ75" i="1"/>
  <c r="BC75" i="1" s="1"/>
  <c r="AZ162" i="1"/>
  <c r="BC162" i="1" s="1"/>
  <c r="AZ4" i="1"/>
  <c r="BC4" i="1" s="1"/>
  <c r="AZ254" i="1"/>
  <c r="BC254" i="1" s="1"/>
  <c r="AZ57" i="1"/>
  <c r="BC57" i="1" s="1"/>
  <c r="AZ41" i="1"/>
  <c r="BC41" i="1" s="1"/>
  <c r="AZ253" i="1"/>
  <c r="BC253" i="1" s="1"/>
  <c r="AZ44" i="1"/>
  <c r="BC44" i="1" s="1"/>
  <c r="AZ243" i="1"/>
  <c r="BC243" i="1" s="1"/>
  <c r="BO183" i="1"/>
  <c r="BI183" i="1"/>
  <c r="BO260" i="1"/>
  <c r="BJ260" i="1"/>
  <c r="AZ304" i="1"/>
  <c r="BC304" i="1" s="1"/>
  <c r="AZ246" i="1"/>
  <c r="BC246" i="1" s="1"/>
  <c r="AZ285" i="1"/>
  <c r="BC285" i="1" s="1"/>
  <c r="BO125" i="1"/>
  <c r="BI125" i="1"/>
  <c r="BA284" i="1"/>
  <c r="BA78" i="1"/>
  <c r="BA64" i="1"/>
  <c r="AZ69" i="1"/>
  <c r="BC69" i="1" s="1"/>
  <c r="BA123" i="1"/>
  <c r="BA216" i="1"/>
  <c r="BA53" i="1"/>
  <c r="BA192" i="1"/>
  <c r="BA282" i="1"/>
  <c r="BA167" i="1"/>
  <c r="BI89" i="1"/>
  <c r="BO89" i="1"/>
  <c r="BA262" i="1"/>
  <c r="BA274" i="1"/>
  <c r="BA50" i="1"/>
  <c r="BA184" i="1"/>
  <c r="BA154" i="1"/>
  <c r="BA150" i="1"/>
  <c r="BA272" i="1"/>
  <c r="AZ130" i="1"/>
  <c r="BC130" i="1" s="1"/>
  <c r="AZ227" i="1"/>
  <c r="BC227" i="1" s="1"/>
  <c r="AZ43" i="1"/>
  <c r="BC43" i="1" s="1"/>
  <c r="AZ244" i="1"/>
  <c r="BC244" i="1" s="1"/>
  <c r="AZ20" i="1"/>
  <c r="BC20" i="1" s="1"/>
  <c r="AZ257" i="1"/>
  <c r="BC257" i="1" s="1"/>
  <c r="BI169" i="1"/>
  <c r="BO169" i="1"/>
  <c r="AZ13" i="1"/>
  <c r="BC13" i="1" s="1"/>
  <c r="AZ182" i="1"/>
  <c r="BC182" i="1" s="1"/>
  <c r="AZ337" i="1"/>
  <c r="BD337" i="1" s="1"/>
  <c r="AZ251" i="1"/>
  <c r="BC251" i="1" s="1"/>
  <c r="BI200" i="1"/>
  <c r="BO200" i="1"/>
  <c r="AZ17" i="1"/>
  <c r="BC17" i="1" s="1"/>
  <c r="BO158" i="1"/>
  <c r="BI158" i="1"/>
  <c r="AX339" i="1"/>
  <c r="AY339" i="1" s="1"/>
  <c r="AZ339" i="1" s="1"/>
  <c r="BG339" i="1" s="1"/>
  <c r="AZ137" i="1"/>
  <c r="BC137" i="1" s="1"/>
  <c r="BI124" i="1"/>
  <c r="BO124" i="1"/>
  <c r="AZ93" i="1"/>
  <c r="BC93" i="1" s="1"/>
  <c r="BO161" i="1"/>
  <c r="BI161" i="1"/>
  <c r="AZ97" i="1"/>
  <c r="BC97" i="1" s="1"/>
  <c r="AZ107" i="1"/>
  <c r="BC107" i="1" s="1"/>
  <c r="AZ9" i="1"/>
  <c r="BC9" i="1" s="1"/>
  <c r="AZ70" i="1"/>
  <c r="BC70" i="1" s="1"/>
  <c r="BI118" i="1"/>
  <c r="BO118" i="1"/>
  <c r="AZ322" i="1"/>
  <c r="BB322" i="1" s="1"/>
  <c r="BI310" i="1"/>
  <c r="BO310" i="1"/>
  <c r="BO316" i="1"/>
  <c r="BI316" i="1"/>
  <c r="AZ239" i="1"/>
  <c r="BC239" i="1" s="1"/>
  <c r="AZ171" i="1"/>
  <c r="BC171" i="1" s="1"/>
  <c r="AZ28" i="1"/>
  <c r="BC28" i="1" s="1"/>
  <c r="AZ188" i="1"/>
  <c r="BC188" i="1" s="1"/>
  <c r="AZ198" i="1"/>
  <c r="BC198" i="1" s="1"/>
  <c r="BO160" i="1"/>
  <c r="BI160" i="1"/>
  <c r="AZ82" i="1"/>
  <c r="BC82" i="1" s="1"/>
  <c r="AZ152" i="1"/>
  <c r="BC152" i="1" s="1"/>
  <c r="AZ305" i="1"/>
  <c r="BC305" i="1" s="1"/>
  <c r="AZ185" i="1"/>
  <c r="BC185" i="1" s="1"/>
  <c r="BI203" i="1"/>
  <c r="BO203" i="1"/>
  <c r="AX26" i="1"/>
  <c r="BO191" i="1"/>
  <c r="BI191" i="1"/>
  <c r="AZ90" i="1"/>
  <c r="BC90" i="1" s="1"/>
  <c r="BI113" i="1"/>
  <c r="BO113" i="1"/>
  <c r="BA101" i="1"/>
  <c r="BP165" i="1"/>
  <c r="BA265" i="1"/>
  <c r="AZ159" i="1"/>
  <c r="BC159" i="1" s="1"/>
  <c r="BA114" i="1"/>
  <c r="BA5" i="1"/>
  <c r="BP34" i="1"/>
  <c r="BO231" i="1"/>
  <c r="BI231" i="1"/>
  <c r="BO84" i="1"/>
  <c r="BI84" i="1"/>
  <c r="AZ303" i="1"/>
  <c r="BC303" i="1" s="1"/>
  <c r="AZ12" i="1"/>
  <c r="BC12" i="1" s="1"/>
  <c r="AZ170" i="1"/>
  <c r="BC170" i="1" s="1"/>
  <c r="AZ256" i="1"/>
  <c r="BC256" i="1" s="1"/>
  <c r="BO319" i="1"/>
  <c r="BI319" i="1"/>
  <c r="AZ74" i="1"/>
  <c r="BC74" i="1" s="1"/>
  <c r="BI121" i="1"/>
  <c r="BO121" i="1"/>
  <c r="BI30" i="1"/>
  <c r="BO30" i="1"/>
  <c r="AZ127" i="1"/>
  <c r="BC127" i="1" s="1"/>
  <c r="BO190" i="1"/>
  <c r="BI190" i="1"/>
  <c r="AZ132" i="1"/>
  <c r="BC132" i="1" s="1"/>
  <c r="AZ335" i="1"/>
  <c r="BD335" i="1" s="1"/>
  <c r="AZ139" i="1"/>
  <c r="BC139" i="1" s="1"/>
  <c r="AZ287" i="1"/>
  <c r="BC287" i="1" s="1"/>
  <c r="AZ175" i="1"/>
  <c r="BC175" i="1" s="1"/>
  <c r="AZ286" i="1"/>
  <c r="BC286" i="1" s="1"/>
  <c r="BO292" i="1"/>
  <c r="BI292" i="1"/>
  <c r="AZ329" i="1"/>
  <c r="BD329" i="1" s="1"/>
  <c r="BO202" i="1"/>
  <c r="BI202" i="1"/>
  <c r="BP133" i="1"/>
  <c r="AZ236" i="1"/>
  <c r="BC236" i="1" s="1"/>
  <c r="BI174" i="1"/>
  <c r="BO174" i="1"/>
  <c r="AZ308" i="1"/>
  <c r="BC308" i="1" s="1"/>
  <c r="BI197" i="1"/>
  <c r="BO197" i="1"/>
  <c r="AZ81" i="1"/>
  <c r="BC81" i="1" s="1"/>
  <c r="AZ100" i="1"/>
  <c r="BC100" i="1" s="1"/>
  <c r="BI98" i="1"/>
  <c r="BO98" i="1"/>
  <c r="AZ302" i="1"/>
  <c r="BC302" i="1" s="1"/>
  <c r="BI290" i="1"/>
  <c r="BO290" i="1"/>
  <c r="AZ277" i="1"/>
  <c r="BC277" i="1" s="1"/>
  <c r="BI120" i="1"/>
  <c r="BO120" i="1"/>
  <c r="BI45" i="1"/>
  <c r="BO45" i="1"/>
  <c r="AZ313" i="1"/>
  <c r="BC313" i="1" s="1"/>
  <c r="BO166" i="1"/>
  <c r="BI166" i="1"/>
  <c r="AZ141" i="1"/>
  <c r="BC141" i="1" s="1"/>
  <c r="BI31" i="1"/>
  <c r="BO31" i="1"/>
  <c r="AZ263" i="1"/>
  <c r="BC263" i="1" s="1"/>
  <c r="AZ266" i="1"/>
  <c r="BC266" i="1" s="1"/>
  <c r="AZ72" i="1"/>
  <c r="BC72" i="1" s="1"/>
  <c r="AZ144" i="1"/>
  <c r="BC144" i="1" s="1"/>
  <c r="AZ247" i="1"/>
  <c r="BC247" i="1" s="1"/>
  <c r="BP261" i="1"/>
  <c r="BQ261" i="1"/>
  <c r="AZ147" i="1"/>
  <c r="BC147" i="1" s="1"/>
  <c r="BP153" i="1"/>
  <c r="AZ91" i="1"/>
  <c r="BC91" i="1" s="1"/>
  <c r="BO164" i="1"/>
  <c r="BI164" i="1"/>
  <c r="AZ331" i="1"/>
  <c r="BD331" i="1" s="1"/>
  <c r="AZ73" i="1"/>
  <c r="BC73" i="1" s="1"/>
  <c r="AZ293" i="1"/>
  <c r="BC293" i="1" s="1"/>
  <c r="AZ278" i="1"/>
  <c r="BC278" i="1" s="1"/>
  <c r="AZ51" i="1"/>
  <c r="BC51" i="1" s="1"/>
  <c r="AZ62" i="1"/>
  <c r="BC62" i="1" s="1"/>
  <c r="BO149" i="1"/>
  <c r="BI149" i="1"/>
  <c r="BO156" i="1"/>
  <c r="BI156" i="1"/>
  <c r="AZ295" i="1"/>
  <c r="BC295" i="1" s="1"/>
  <c r="BO291" i="1"/>
  <c r="BI291" i="1"/>
  <c r="AZ258" i="1"/>
  <c r="BC258" i="1" s="1"/>
  <c r="AZ267" i="1"/>
  <c r="BC267" i="1" s="1"/>
  <c r="AZ241" i="1"/>
  <c r="BC241" i="1" s="1"/>
  <c r="AZ235" i="1"/>
  <c r="BC235" i="1" s="1"/>
  <c r="AZ213" i="1"/>
  <c r="BC213" i="1" s="1"/>
  <c r="AZ189" i="1"/>
  <c r="BC189" i="1" s="1"/>
  <c r="BI222" i="1"/>
  <c r="BO222" i="1"/>
  <c r="BO280" i="1"/>
  <c r="BI280" i="1"/>
  <c r="AZ207" i="1"/>
  <c r="BC207" i="1" s="1"/>
  <c r="BI48" i="1"/>
  <c r="BO48" i="1"/>
  <c r="BO230" i="1"/>
  <c r="BI230" i="1"/>
  <c r="BI179" i="1"/>
  <c r="BO179" i="1"/>
  <c r="BO201" i="1"/>
  <c r="BI201" i="1"/>
  <c r="AZ122" i="1"/>
  <c r="BC122" i="1" s="1"/>
  <c r="AZ328" i="1"/>
  <c r="BD328" i="1" s="1"/>
  <c r="BO104" i="1"/>
  <c r="BI104" i="1"/>
  <c r="AZ10" i="1"/>
  <c r="BC10" i="1" s="1"/>
  <c r="BI54" i="1"/>
  <c r="BO54" i="1"/>
  <c r="AZ145" i="1"/>
  <c r="BC145" i="1" s="1"/>
  <c r="BP42" i="1"/>
  <c r="BO226" i="1"/>
  <c r="BI226" i="1"/>
  <c r="AZ7" i="1"/>
  <c r="BC7" i="1" s="1"/>
  <c r="AZ117" i="1"/>
  <c r="BC117" i="1" s="1"/>
  <c r="AZ318" i="1"/>
  <c r="BC318" i="1" s="1"/>
  <c r="BI27" i="1"/>
  <c r="BO27" i="1"/>
  <c r="AZ269" i="1"/>
  <c r="BC269" i="1" s="1"/>
  <c r="AZ21" i="1"/>
  <c r="BC21" i="1" s="1"/>
  <c r="AZ225" i="1"/>
  <c r="BC225" i="1" s="1"/>
  <c r="BI196" i="1"/>
  <c r="BO196" i="1"/>
  <c r="AZ40" i="1"/>
  <c r="BC40" i="1" s="1"/>
  <c r="AZ60" i="1"/>
  <c r="BC60" i="1" s="1"/>
  <c r="BO148" i="1"/>
  <c r="BI148" i="1"/>
  <c r="AZ273" i="1"/>
  <c r="BC273" i="1" s="1"/>
  <c r="AZ242" i="1"/>
  <c r="BC242" i="1" s="1"/>
  <c r="BO68" i="1"/>
  <c r="BI68" i="1"/>
  <c r="AZ155" i="1"/>
  <c r="BC155" i="1" s="1"/>
  <c r="BO112" i="1"/>
  <c r="BI112" i="1"/>
  <c r="BO126" i="1"/>
  <c r="BI126" i="1"/>
  <c r="BI47" i="1"/>
  <c r="BO47" i="1"/>
  <c r="BI128" i="1"/>
  <c r="BO128" i="1"/>
  <c r="AZ110" i="1"/>
  <c r="BC110" i="1" s="1"/>
  <c r="AZ297" i="1"/>
  <c r="BC297" i="1" s="1"/>
  <c r="AS342" i="1"/>
  <c r="AS344" i="1"/>
  <c r="AZ181" i="1"/>
  <c r="BC181" i="1" s="1"/>
  <c r="AZ63" i="1"/>
  <c r="BC63" i="1" s="1"/>
  <c r="BP194" i="1"/>
  <c r="BO163" i="1"/>
  <c r="BI163" i="1"/>
  <c r="BO212" i="1"/>
  <c r="BI212" i="1"/>
  <c r="AZ38" i="1"/>
  <c r="BC38" i="1" s="1"/>
  <c r="AZ205" i="1"/>
  <c r="BC205" i="1" s="1"/>
  <c r="BO224" i="1"/>
  <c r="BI224" i="1"/>
  <c r="AZ325" i="1"/>
  <c r="BD325" i="1" s="1"/>
  <c r="AZ19" i="1"/>
  <c r="BC19" i="1" s="1"/>
  <c r="AZ25" i="1"/>
  <c r="BC25" i="1" s="1"/>
  <c r="AZ131" i="1"/>
  <c r="BC131" i="1" s="1"/>
  <c r="BO186" i="1"/>
  <c r="BI186" i="1"/>
  <c r="BI151" i="1"/>
  <c r="BO151" i="1"/>
  <c r="AZ334" i="1"/>
  <c r="BD334" i="1" s="1"/>
  <c r="AZ173" i="1"/>
  <c r="BC173" i="1" s="1"/>
  <c r="BO119" i="1"/>
  <c r="BI119" i="1"/>
  <c r="BI143" i="1"/>
  <c r="BO143" i="1"/>
  <c r="AZ268" i="1"/>
  <c r="BC268" i="1" s="1"/>
  <c r="AZ288" i="1"/>
  <c r="BC288" i="1" s="1"/>
  <c r="AZ6" i="1"/>
  <c r="BC6" i="1" s="1"/>
  <c r="BO35" i="1"/>
  <c r="BI35" i="1"/>
  <c r="AZ65" i="1"/>
  <c r="BC65" i="1" s="1"/>
  <c r="BP250" i="1"/>
  <c r="BQ250" i="1"/>
  <c r="BP95" i="1"/>
  <c r="BQ95" i="1"/>
  <c r="BP111" i="1"/>
  <c r="BP49" i="1"/>
  <c r="BA152" i="1" l="1"/>
  <c r="BA171" i="1"/>
  <c r="BA72" i="1"/>
  <c r="BJ341" i="1"/>
  <c r="BA220" i="1"/>
  <c r="BB336" i="1"/>
  <c r="BA92" i="1"/>
  <c r="BA63" i="1"/>
  <c r="BA117" i="1"/>
  <c r="BA267" i="1"/>
  <c r="BA288" i="1"/>
  <c r="BA51" i="1"/>
  <c r="BA12" i="1"/>
  <c r="BA162" i="1"/>
  <c r="BA234" i="1"/>
  <c r="BA273" i="1"/>
  <c r="BA60" i="1"/>
  <c r="BA189" i="1"/>
  <c r="BA295" i="1"/>
  <c r="BB331" i="1"/>
  <c r="BA91" i="1"/>
  <c r="BA81" i="1"/>
  <c r="BA308" i="1"/>
  <c r="BA236" i="1"/>
  <c r="BA287" i="1"/>
  <c r="BA74" i="1"/>
  <c r="BA256" i="1"/>
  <c r="BA70" i="1"/>
  <c r="BA131" i="1"/>
  <c r="BA38" i="1"/>
  <c r="BA185" i="1"/>
  <c r="BA41" i="1"/>
  <c r="BA214" i="1"/>
  <c r="BA315" i="1"/>
  <c r="BA18" i="1"/>
  <c r="BA173" i="1"/>
  <c r="BA110" i="1"/>
  <c r="BA21" i="1"/>
  <c r="BA145" i="1"/>
  <c r="BA10" i="1"/>
  <c r="BB328" i="1"/>
  <c r="BA263" i="1"/>
  <c r="BA141" i="1"/>
  <c r="BA313" i="1"/>
  <c r="BB329" i="1"/>
  <c r="BA286" i="1"/>
  <c r="BA159" i="1"/>
  <c r="BA90" i="1"/>
  <c r="BA188" i="1"/>
  <c r="BA304" i="1"/>
  <c r="BA254" i="1"/>
  <c r="BA238" i="1"/>
  <c r="BA296" i="1"/>
  <c r="BA102" i="1"/>
  <c r="BA307" i="1"/>
  <c r="BB323" i="1"/>
  <c r="BA19" i="1"/>
  <c r="BA235" i="1"/>
  <c r="BA293" i="1"/>
  <c r="BA247" i="1"/>
  <c r="BB335" i="1"/>
  <c r="BA9" i="1"/>
  <c r="BA107" i="1"/>
  <c r="BA44" i="1"/>
  <c r="BA187" i="1"/>
  <c r="BA289" i="1"/>
  <c r="BA206" i="1"/>
  <c r="BS250" i="1"/>
  <c r="BR250" i="1"/>
  <c r="BP151" i="1"/>
  <c r="BP27" i="1"/>
  <c r="BP224" i="1"/>
  <c r="BP163" i="1"/>
  <c r="BP68" i="1"/>
  <c r="BP201" i="1"/>
  <c r="BQ201" i="1"/>
  <c r="BP280" i="1"/>
  <c r="BP149" i="1"/>
  <c r="BP290" i="1"/>
  <c r="BP98" i="1"/>
  <c r="BP30" i="1"/>
  <c r="BS95" i="1"/>
  <c r="BR95" i="1"/>
  <c r="BA65" i="1"/>
  <c r="BA6" i="1"/>
  <c r="BA268" i="1"/>
  <c r="BB334" i="1"/>
  <c r="BA25" i="1"/>
  <c r="BB325" i="1"/>
  <c r="BA205" i="1"/>
  <c r="BA181" i="1"/>
  <c r="BA297" i="1"/>
  <c r="BP128" i="1"/>
  <c r="BA155" i="1"/>
  <c r="BA242" i="1"/>
  <c r="BA40" i="1"/>
  <c r="BA225" i="1"/>
  <c r="BA269" i="1"/>
  <c r="BA318" i="1"/>
  <c r="BA7" i="1"/>
  <c r="BP54" i="1"/>
  <c r="BA122" i="1"/>
  <c r="BP179" i="1"/>
  <c r="BA207" i="1"/>
  <c r="BP222" i="1"/>
  <c r="BA213" i="1"/>
  <c r="BA241" i="1"/>
  <c r="BA258" i="1"/>
  <c r="BA62" i="1"/>
  <c r="BA278" i="1"/>
  <c r="BA73" i="1"/>
  <c r="BA147" i="1"/>
  <c r="BP190" i="1"/>
  <c r="BP84" i="1"/>
  <c r="AY26" i="1"/>
  <c r="BP160" i="1"/>
  <c r="BP316" i="1"/>
  <c r="BD322" i="1"/>
  <c r="BD341" i="1" s="1"/>
  <c r="BA97" i="1"/>
  <c r="BA93" i="1"/>
  <c r="BA137" i="1"/>
  <c r="BP200" i="1"/>
  <c r="BB337" i="1"/>
  <c r="BA13" i="1"/>
  <c r="BA257" i="1"/>
  <c r="BA244" i="1"/>
  <c r="BA227" i="1"/>
  <c r="BA285" i="1"/>
  <c r="BP209" i="1"/>
  <c r="BP271" i="1"/>
  <c r="BC3" i="1"/>
  <c r="BC341" i="1" s="1"/>
  <c r="BP106" i="1"/>
  <c r="BP108" i="1"/>
  <c r="BQ108" i="1"/>
  <c r="BB333" i="1"/>
  <c r="BA321" i="1"/>
  <c r="BA52" i="1"/>
  <c r="BP119" i="1"/>
  <c r="BP186" i="1"/>
  <c r="BP212" i="1"/>
  <c r="BP126" i="1"/>
  <c r="BP148" i="1"/>
  <c r="BP104" i="1"/>
  <c r="BP230" i="1"/>
  <c r="BP156" i="1"/>
  <c r="BP164" i="1"/>
  <c r="BA144" i="1"/>
  <c r="BA266" i="1"/>
  <c r="BP31" i="1"/>
  <c r="BQ31" i="1"/>
  <c r="BP45" i="1"/>
  <c r="BA277" i="1"/>
  <c r="BA302" i="1"/>
  <c r="BA100" i="1"/>
  <c r="BP197" i="1"/>
  <c r="BP174" i="1"/>
  <c r="BA175" i="1"/>
  <c r="BA139" i="1"/>
  <c r="BA132" i="1"/>
  <c r="BA127" i="1"/>
  <c r="BP121" i="1"/>
  <c r="BQ121" i="1"/>
  <c r="BA170" i="1"/>
  <c r="BA303" i="1"/>
  <c r="BP113" i="1"/>
  <c r="BQ113" i="1"/>
  <c r="BP203" i="1"/>
  <c r="BA305" i="1"/>
  <c r="BA82" i="1"/>
  <c r="BA198" i="1"/>
  <c r="BA28" i="1"/>
  <c r="BA239" i="1"/>
  <c r="BP310" i="1"/>
  <c r="BP118" i="1"/>
  <c r="BP158" i="1"/>
  <c r="BA69" i="1"/>
  <c r="BP183" i="1"/>
  <c r="BP116" i="1"/>
  <c r="BA85" i="1"/>
  <c r="BB326" i="1"/>
  <c r="BP312" i="1"/>
  <c r="BA32" i="1"/>
  <c r="BP37" i="1"/>
  <c r="BA99" i="1"/>
  <c r="BA176" i="1"/>
  <c r="BA306" i="1"/>
  <c r="BB324" i="1"/>
  <c r="BA275" i="1"/>
  <c r="BP61" i="1"/>
  <c r="BP79" i="1"/>
  <c r="BP218" i="1"/>
  <c r="BA88" i="1"/>
  <c r="BA270" i="1"/>
  <c r="BA221" i="1"/>
  <c r="BA248" i="1"/>
  <c r="BB332" i="1"/>
  <c r="BA71" i="1"/>
  <c r="BP180" i="1"/>
  <c r="BA66" i="1"/>
  <c r="BP46" i="1"/>
  <c r="BP87" i="1"/>
  <c r="BP298" i="1"/>
  <c r="BP143" i="1"/>
  <c r="BP47" i="1"/>
  <c r="BP196" i="1"/>
  <c r="BP48" i="1"/>
  <c r="BP166" i="1"/>
  <c r="BP202" i="1"/>
  <c r="BP292" i="1"/>
  <c r="BP319" i="1"/>
  <c r="BP231" i="1"/>
  <c r="BP191" i="1"/>
  <c r="BP124" i="1"/>
  <c r="BA17" i="1"/>
  <c r="BA251" i="1"/>
  <c r="BA182" i="1"/>
  <c r="BP169" i="1"/>
  <c r="BA20" i="1"/>
  <c r="BA43" i="1"/>
  <c r="BA130" i="1"/>
  <c r="BA246" i="1"/>
  <c r="BA243" i="1"/>
  <c r="BA253" i="1"/>
  <c r="BA57" i="1"/>
  <c r="BA4" i="1"/>
  <c r="BA75" i="1"/>
  <c r="BA115" i="1"/>
  <c r="BA309" i="1"/>
  <c r="BR210" i="1"/>
  <c r="BS210" i="1"/>
  <c r="BP14" i="1"/>
  <c r="BP264" i="1"/>
  <c r="BA217" i="1"/>
  <c r="BA281" i="1"/>
  <c r="BA237" i="1"/>
  <c r="BA3" i="1"/>
  <c r="BP168" i="1"/>
  <c r="BA294" i="1"/>
  <c r="BB330" i="1"/>
  <c r="BA8" i="1"/>
  <c r="BR261" i="1"/>
  <c r="BS261" i="1"/>
  <c r="BP35" i="1"/>
  <c r="BP112" i="1"/>
  <c r="BQ112" i="1"/>
  <c r="BP226" i="1"/>
  <c r="BP291" i="1"/>
  <c r="BP120" i="1"/>
  <c r="BP161" i="1"/>
  <c r="BQ161" i="1"/>
  <c r="BM339" i="1"/>
  <c r="BM341" i="1" s="1"/>
  <c r="BO339" i="1"/>
  <c r="BP339" i="1" s="1"/>
  <c r="BP89" i="1"/>
  <c r="BP125" i="1"/>
  <c r="BP260" i="1"/>
  <c r="BQ260" i="1"/>
  <c r="BP59" i="1"/>
  <c r="BP76" i="1"/>
  <c r="BP94" i="1"/>
  <c r="BA15" i="1"/>
  <c r="BA55" i="1"/>
  <c r="BA16" i="1"/>
  <c r="BA208" i="1"/>
  <c r="BA58" i="1"/>
  <c r="BA299" i="1"/>
  <c r="BA178" i="1"/>
  <c r="BA33" i="1"/>
  <c r="BA204" i="1"/>
  <c r="BP240" i="1"/>
  <c r="BB341" i="1" l="1"/>
  <c r="BF326" i="1" s="1"/>
  <c r="BG326" i="1" s="1"/>
  <c r="BS161" i="1"/>
  <c r="BR161" i="1"/>
  <c r="BS31" i="1"/>
  <c r="BR31" i="1"/>
  <c r="BS112" i="1"/>
  <c r="BR112" i="1"/>
  <c r="BA341" i="1"/>
  <c r="BR108" i="1"/>
  <c r="BS108" i="1"/>
  <c r="AZ26" i="1"/>
  <c r="BR201" i="1"/>
  <c r="BS201" i="1"/>
  <c r="BS260" i="1"/>
  <c r="BR260" i="1"/>
  <c r="BS113" i="1"/>
  <c r="BR113" i="1"/>
  <c r="BS121" i="1"/>
  <c r="BR121" i="1"/>
  <c r="BF330" i="1" l="1"/>
  <c r="BG330" i="1" s="1"/>
  <c r="BF323" i="1"/>
  <c r="BG323" i="1" s="1"/>
  <c r="BO323" i="1" s="1"/>
  <c r="BF331" i="1"/>
  <c r="BG331" i="1" s="1"/>
  <c r="BL331" i="1" s="1"/>
  <c r="BF322" i="1"/>
  <c r="BG322" i="1" s="1"/>
  <c r="BF325" i="1"/>
  <c r="BG325" i="1" s="1"/>
  <c r="BL325" i="1" s="1"/>
  <c r="BF324" i="1"/>
  <c r="BG324" i="1" s="1"/>
  <c r="BO324" i="1" s="1"/>
  <c r="BF334" i="1"/>
  <c r="BG334" i="1" s="1"/>
  <c r="BO334" i="1" s="1"/>
  <c r="BF335" i="1"/>
  <c r="BG335" i="1" s="1"/>
  <c r="BO335" i="1" s="1"/>
  <c r="BF337" i="1"/>
  <c r="BG337" i="1" s="1"/>
  <c r="BO337" i="1" s="1"/>
  <c r="BF329" i="1"/>
  <c r="BG329" i="1" s="1"/>
  <c r="BO329" i="1" s="1"/>
  <c r="BF336" i="1"/>
  <c r="BG336" i="1" s="1"/>
  <c r="BO336" i="1" s="1"/>
  <c r="BF338" i="1"/>
  <c r="BG338" i="1" s="1"/>
  <c r="BO338" i="1" s="1"/>
  <c r="BF327" i="1"/>
  <c r="BG327" i="1" s="1"/>
  <c r="BO327" i="1" s="1"/>
  <c r="BF333" i="1"/>
  <c r="BG333" i="1" s="1"/>
  <c r="BO333" i="1" s="1"/>
  <c r="BF328" i="1"/>
  <c r="BG328" i="1" s="1"/>
  <c r="BL328" i="1" s="1"/>
  <c r="BF332" i="1"/>
  <c r="BG332" i="1" s="1"/>
  <c r="BO332" i="1" s="1"/>
  <c r="BO325" i="1"/>
  <c r="BE318" i="1"/>
  <c r="BG318" i="1" s="1"/>
  <c r="BE8" i="1"/>
  <c r="BG8" i="1" s="1"/>
  <c r="BE267" i="1"/>
  <c r="BG267" i="1" s="1"/>
  <c r="BE173" i="1"/>
  <c r="BG173" i="1" s="1"/>
  <c r="BE293" i="1"/>
  <c r="BG293" i="1" s="1"/>
  <c r="BE159" i="1"/>
  <c r="BG159" i="1" s="1"/>
  <c r="BE7" i="1"/>
  <c r="BG7" i="1" s="1"/>
  <c r="BE74" i="1"/>
  <c r="BG74" i="1" s="1"/>
  <c r="BE216" i="1"/>
  <c r="BG216" i="1" s="1"/>
  <c r="BE237" i="1"/>
  <c r="BG237" i="1" s="1"/>
  <c r="BE268" i="1"/>
  <c r="BG268" i="1" s="1"/>
  <c r="BE263" i="1"/>
  <c r="BG263" i="1" s="1"/>
  <c r="BE16" i="1"/>
  <c r="BG16" i="1" s="1"/>
  <c r="BE206" i="1"/>
  <c r="BG206" i="1" s="1"/>
  <c r="BE273" i="1"/>
  <c r="BG273" i="1" s="1"/>
  <c r="BE276" i="1"/>
  <c r="BG276" i="1" s="1"/>
  <c r="BE287" i="1"/>
  <c r="BG287" i="1" s="1"/>
  <c r="BE33" i="1"/>
  <c r="BG33" i="1" s="1"/>
  <c r="BE9" i="1"/>
  <c r="BG9" i="1" s="1"/>
  <c r="BE321" i="1"/>
  <c r="BG321" i="1" s="1"/>
  <c r="BE41" i="1"/>
  <c r="BG41" i="1" s="1"/>
  <c r="BE50" i="1"/>
  <c r="BG50" i="1" s="1"/>
  <c r="BE281" i="1"/>
  <c r="BG281" i="1" s="1"/>
  <c r="BE155" i="1"/>
  <c r="BG155" i="1" s="1"/>
  <c r="BE284" i="1"/>
  <c r="BG284" i="1" s="1"/>
  <c r="BE38" i="1"/>
  <c r="BG38" i="1" s="1"/>
  <c r="BE207" i="1"/>
  <c r="BG207" i="1" s="1"/>
  <c r="BE171" i="1"/>
  <c r="BG171" i="1" s="1"/>
  <c r="BE184" i="1"/>
  <c r="BG184" i="1" s="1"/>
  <c r="BE304" i="1"/>
  <c r="BG304" i="1" s="1"/>
  <c r="BE15" i="1"/>
  <c r="BG15" i="1" s="1"/>
  <c r="BE17" i="1"/>
  <c r="BG17" i="1" s="1"/>
  <c r="BE217" i="1"/>
  <c r="BG217" i="1" s="1"/>
  <c r="BE55" i="1"/>
  <c r="BG55" i="1" s="1"/>
  <c r="BE303" i="1"/>
  <c r="BG303" i="1" s="1"/>
  <c r="BE228" i="1"/>
  <c r="BG228" i="1" s="1"/>
  <c r="BE185" i="1"/>
  <c r="BG185" i="1" s="1"/>
  <c r="BE275" i="1"/>
  <c r="BG275" i="1" s="1"/>
  <c r="BE254" i="1"/>
  <c r="BG254" i="1" s="1"/>
  <c r="BE100" i="1"/>
  <c r="BG100" i="1" s="1"/>
  <c r="BE300" i="1"/>
  <c r="BG300" i="1" s="1"/>
  <c r="BE188" i="1"/>
  <c r="BG188" i="1" s="1"/>
  <c r="BE258" i="1"/>
  <c r="BG258" i="1" s="1"/>
  <c r="BE247" i="1"/>
  <c r="BG247" i="1" s="1"/>
  <c r="BE24" i="1"/>
  <c r="BG24" i="1" s="1"/>
  <c r="BE244" i="1"/>
  <c r="BG244" i="1" s="1"/>
  <c r="BE101" i="1"/>
  <c r="BG101" i="1" s="1"/>
  <c r="BE307" i="1"/>
  <c r="BG307" i="1" s="1"/>
  <c r="BE150" i="1"/>
  <c r="BG150" i="1" s="1"/>
  <c r="BE245" i="1"/>
  <c r="BG245" i="1" s="1"/>
  <c r="BE320" i="1"/>
  <c r="BG320" i="1" s="1"/>
  <c r="BE86" i="1"/>
  <c r="BG86" i="1" s="1"/>
  <c r="BE269" i="1"/>
  <c r="BG269" i="1" s="1"/>
  <c r="BE136" i="1"/>
  <c r="BG136" i="1" s="1"/>
  <c r="BE3" i="1"/>
  <c r="BE162" i="1"/>
  <c r="BG162" i="1" s="1"/>
  <c r="BE132" i="1"/>
  <c r="BG132" i="1" s="1"/>
  <c r="BE198" i="1"/>
  <c r="BG198" i="1" s="1"/>
  <c r="BE204" i="1"/>
  <c r="BG204" i="1" s="1"/>
  <c r="BE233" i="1"/>
  <c r="BG233" i="1" s="1"/>
  <c r="BE305" i="1"/>
  <c r="BG305" i="1" s="1"/>
  <c r="BE77" i="1"/>
  <c r="BG77" i="1" s="1"/>
  <c r="BE12" i="1"/>
  <c r="BG12" i="1" s="1"/>
  <c r="BE251" i="1"/>
  <c r="BG251" i="1" s="1"/>
  <c r="BE131" i="1"/>
  <c r="BG131" i="1" s="1"/>
  <c r="BE279" i="1"/>
  <c r="BG279" i="1" s="1"/>
  <c r="BE192" i="1"/>
  <c r="BG192" i="1" s="1"/>
  <c r="BE238" i="1"/>
  <c r="BG238" i="1" s="1"/>
  <c r="BE117" i="1"/>
  <c r="BG117" i="1" s="1"/>
  <c r="BE208" i="1"/>
  <c r="BG208" i="1" s="1"/>
  <c r="BE105" i="1"/>
  <c r="BG105" i="1" s="1"/>
  <c r="BE78" i="1"/>
  <c r="BG78" i="1" s="1"/>
  <c r="BE252" i="1"/>
  <c r="BG252" i="1" s="1"/>
  <c r="BE294" i="1"/>
  <c r="BG294" i="1" s="1"/>
  <c r="BE311" i="1"/>
  <c r="BG311" i="1" s="1"/>
  <c r="BE266" i="1"/>
  <c r="BG266" i="1" s="1"/>
  <c r="BE308" i="1"/>
  <c r="BG308" i="1" s="1"/>
  <c r="BE140" i="1"/>
  <c r="BG140" i="1" s="1"/>
  <c r="BE72" i="1"/>
  <c r="BG72" i="1" s="1"/>
  <c r="BE257" i="1"/>
  <c r="BG257" i="1" s="1"/>
  <c r="BE91" i="1"/>
  <c r="BG91" i="1" s="1"/>
  <c r="BE223" i="1"/>
  <c r="BG223" i="1" s="1"/>
  <c r="BE262" i="1"/>
  <c r="BG262" i="1" s="1"/>
  <c r="BE277" i="1"/>
  <c r="BG277" i="1" s="1"/>
  <c r="BE25" i="1"/>
  <c r="BG25" i="1" s="1"/>
  <c r="BE73" i="1"/>
  <c r="BG73" i="1" s="1"/>
  <c r="BE135" i="1"/>
  <c r="BG135" i="1" s="1"/>
  <c r="BE129" i="1"/>
  <c r="BG129" i="1" s="1"/>
  <c r="BE227" i="1"/>
  <c r="BG227" i="1" s="1"/>
  <c r="BE176" i="1"/>
  <c r="BG176" i="1" s="1"/>
  <c r="BE90" i="1"/>
  <c r="BG90" i="1" s="1"/>
  <c r="BE270" i="1"/>
  <c r="BG270" i="1" s="1"/>
  <c r="BE272" i="1"/>
  <c r="BG272" i="1" s="1"/>
  <c r="BE85" i="1"/>
  <c r="BG85" i="1" s="1"/>
  <c r="BE107" i="1"/>
  <c r="BG107" i="1" s="1"/>
  <c r="BE256" i="1"/>
  <c r="BG256" i="1" s="1"/>
  <c r="BE235" i="1"/>
  <c r="BG235" i="1" s="1"/>
  <c r="BE306" i="1"/>
  <c r="BG306" i="1" s="1"/>
  <c r="BE220" i="1"/>
  <c r="BG220" i="1" s="1"/>
  <c r="BE309" i="1"/>
  <c r="BG309" i="1" s="1"/>
  <c r="BE11" i="1"/>
  <c r="BG11" i="1" s="1"/>
  <c r="BE123" i="1"/>
  <c r="BG123" i="1" s="1"/>
  <c r="BE64" i="1"/>
  <c r="BG64" i="1" s="1"/>
  <c r="BE56" i="1"/>
  <c r="BG56" i="1" s="1"/>
  <c r="BE122" i="1"/>
  <c r="BG122" i="1" s="1"/>
  <c r="BE283" i="1"/>
  <c r="BG283" i="1" s="1"/>
  <c r="BE167" i="1"/>
  <c r="BG167" i="1" s="1"/>
  <c r="BE53" i="1"/>
  <c r="BG53" i="1" s="1"/>
  <c r="BE297" i="1"/>
  <c r="BG297" i="1" s="1"/>
  <c r="BE69" i="1"/>
  <c r="BG69" i="1" s="1"/>
  <c r="BE286" i="1"/>
  <c r="BG286" i="1" s="1"/>
  <c r="BE313" i="1"/>
  <c r="BG313" i="1" s="1"/>
  <c r="BE51" i="1"/>
  <c r="BG51" i="1" s="1"/>
  <c r="BE138" i="1"/>
  <c r="BG138" i="1" s="1"/>
  <c r="BE71" i="1"/>
  <c r="BG71" i="1" s="1"/>
  <c r="BE96" i="1"/>
  <c r="BG96" i="1" s="1"/>
  <c r="BE20" i="1"/>
  <c r="BG20" i="1" s="1"/>
  <c r="BE110" i="1"/>
  <c r="BG110" i="1" s="1"/>
  <c r="BE99" i="1"/>
  <c r="BG99" i="1" s="1"/>
  <c r="BE19" i="1"/>
  <c r="BG19" i="1" s="1"/>
  <c r="BE182" i="1"/>
  <c r="BG182" i="1" s="1"/>
  <c r="BE6" i="1"/>
  <c r="BG6" i="1" s="1"/>
  <c r="BE187" i="1"/>
  <c r="BG187" i="1" s="1"/>
  <c r="BE97" i="1"/>
  <c r="BG97" i="1" s="1"/>
  <c r="BE130" i="1"/>
  <c r="BG130" i="1" s="1"/>
  <c r="BE274" i="1"/>
  <c r="BG274" i="1" s="1"/>
  <c r="BE234" i="1"/>
  <c r="BG234" i="1" s="1"/>
  <c r="BE282" i="1"/>
  <c r="BG282" i="1" s="1"/>
  <c r="BE70" i="1"/>
  <c r="BG70" i="1" s="1"/>
  <c r="BE127" i="1"/>
  <c r="BG127" i="1" s="1"/>
  <c r="BE65" i="1"/>
  <c r="BG65" i="1" s="1"/>
  <c r="BE114" i="1"/>
  <c r="BG114" i="1" s="1"/>
  <c r="BE18" i="1"/>
  <c r="BG18" i="1" s="1"/>
  <c r="BE211" i="1"/>
  <c r="BG211" i="1" s="1"/>
  <c r="BE299" i="1"/>
  <c r="BG299" i="1" s="1"/>
  <c r="BE178" i="1"/>
  <c r="BG178" i="1" s="1"/>
  <c r="BE82" i="1"/>
  <c r="BG82" i="1" s="1"/>
  <c r="BE259" i="1"/>
  <c r="BG259" i="1" s="1"/>
  <c r="BE147" i="1"/>
  <c r="BG147" i="1" s="1"/>
  <c r="BE236" i="1"/>
  <c r="BG236" i="1" s="1"/>
  <c r="BE205" i="1"/>
  <c r="BG205" i="1" s="1"/>
  <c r="BE246" i="1"/>
  <c r="BG246" i="1" s="1"/>
  <c r="BE288" i="1"/>
  <c r="BG288" i="1" s="1"/>
  <c r="BE213" i="1"/>
  <c r="BG213" i="1" s="1"/>
  <c r="BE249" i="1"/>
  <c r="BG249" i="1" s="1"/>
  <c r="BE278" i="1"/>
  <c r="BG278" i="1" s="1"/>
  <c r="BE52" i="1"/>
  <c r="BG52" i="1" s="1"/>
  <c r="BE28" i="1"/>
  <c r="BG28" i="1" s="1"/>
  <c r="BE221" i="1"/>
  <c r="BG221" i="1" s="1"/>
  <c r="BE225" i="1"/>
  <c r="BG225" i="1" s="1"/>
  <c r="BE314" i="1"/>
  <c r="BG314" i="1" s="1"/>
  <c r="BE301" i="1"/>
  <c r="BG301" i="1" s="1"/>
  <c r="BE170" i="1"/>
  <c r="BG170" i="1" s="1"/>
  <c r="BE57" i="1"/>
  <c r="BG57" i="1" s="1"/>
  <c r="BE141" i="1"/>
  <c r="BG141" i="1" s="1"/>
  <c r="BE241" i="1"/>
  <c r="BG241" i="1" s="1"/>
  <c r="BE4" i="1"/>
  <c r="BG4" i="1" s="1"/>
  <c r="BE248" i="1"/>
  <c r="BG248" i="1" s="1"/>
  <c r="BE21" i="1"/>
  <c r="BG21" i="1" s="1"/>
  <c r="BE81" i="1"/>
  <c r="BG81" i="1" s="1"/>
  <c r="BE75" i="1"/>
  <c r="BG75" i="1" s="1"/>
  <c r="BE62" i="1"/>
  <c r="BG62" i="1" s="1"/>
  <c r="BE22" i="1"/>
  <c r="BG22" i="1" s="1"/>
  <c r="BE44" i="1"/>
  <c r="BG44" i="1" s="1"/>
  <c r="BE5" i="1"/>
  <c r="BG5" i="1" s="1"/>
  <c r="BE145" i="1"/>
  <c r="BG145" i="1" s="1"/>
  <c r="BE175" i="1"/>
  <c r="BG175" i="1" s="1"/>
  <c r="BE243" i="1"/>
  <c r="BG243" i="1" s="1"/>
  <c r="BE154" i="1"/>
  <c r="BG154" i="1" s="1"/>
  <c r="BE152" i="1"/>
  <c r="BG152" i="1" s="1"/>
  <c r="BE144" i="1"/>
  <c r="BG144" i="1" s="1"/>
  <c r="BE102" i="1"/>
  <c r="BG102" i="1" s="1"/>
  <c r="BE23" i="1"/>
  <c r="BG23" i="1" s="1"/>
  <c r="BE43" i="1"/>
  <c r="BG43" i="1" s="1"/>
  <c r="BE93" i="1"/>
  <c r="BG93" i="1" s="1"/>
  <c r="BE115" i="1"/>
  <c r="BG115" i="1" s="1"/>
  <c r="BE10" i="1"/>
  <c r="BG10" i="1" s="1"/>
  <c r="BE285" i="1"/>
  <c r="BG285" i="1" s="1"/>
  <c r="BE189" i="1"/>
  <c r="BG189" i="1" s="1"/>
  <c r="BE83" i="1"/>
  <c r="BG83" i="1" s="1"/>
  <c r="BE58" i="1"/>
  <c r="BG58" i="1" s="1"/>
  <c r="BE296" i="1"/>
  <c r="BG296" i="1" s="1"/>
  <c r="BE239" i="1"/>
  <c r="BG239" i="1" s="1"/>
  <c r="BE80" i="1"/>
  <c r="BG80" i="1" s="1"/>
  <c r="BE92" i="1"/>
  <c r="BG92" i="1" s="1"/>
  <c r="BE36" i="1"/>
  <c r="BG36" i="1" s="1"/>
  <c r="BE181" i="1"/>
  <c r="BG181" i="1" s="1"/>
  <c r="BE302" i="1"/>
  <c r="BG302" i="1" s="1"/>
  <c r="BE88" i="1"/>
  <c r="BG88" i="1" s="1"/>
  <c r="BE103" i="1"/>
  <c r="BG103" i="1" s="1"/>
  <c r="BE32" i="1"/>
  <c r="BG32" i="1" s="1"/>
  <c r="BE137" i="1"/>
  <c r="BG137" i="1" s="1"/>
  <c r="BE13" i="1"/>
  <c r="BG13" i="1" s="1"/>
  <c r="BE265" i="1"/>
  <c r="BG265" i="1" s="1"/>
  <c r="BE67" i="1"/>
  <c r="BG67" i="1" s="1"/>
  <c r="BE157" i="1"/>
  <c r="BG157" i="1" s="1"/>
  <c r="BE66" i="1"/>
  <c r="BG66" i="1" s="1"/>
  <c r="BE315" i="1"/>
  <c r="BG315" i="1" s="1"/>
  <c r="BE255" i="1"/>
  <c r="BG255" i="1" s="1"/>
  <c r="BE289" i="1"/>
  <c r="BG289" i="1" s="1"/>
  <c r="BE242" i="1"/>
  <c r="BG242" i="1" s="1"/>
  <c r="BE214" i="1"/>
  <c r="BG214" i="1" s="1"/>
  <c r="BE295" i="1"/>
  <c r="BG295" i="1" s="1"/>
  <c r="BE40" i="1"/>
  <c r="BG40" i="1" s="1"/>
  <c r="BE39" i="1"/>
  <c r="BG39" i="1" s="1"/>
  <c r="BE139" i="1"/>
  <c r="BG139" i="1" s="1"/>
  <c r="BE60" i="1"/>
  <c r="BG60" i="1" s="1"/>
  <c r="BE317" i="1"/>
  <c r="BG317" i="1" s="1"/>
  <c r="BE253" i="1"/>
  <c r="BG253" i="1" s="1"/>
  <c r="BE63" i="1"/>
  <c r="BG63" i="1" s="1"/>
  <c r="BG26" i="1"/>
  <c r="BO326" i="1"/>
  <c r="BL326" i="1"/>
  <c r="BL337" i="1"/>
  <c r="BL330" i="1"/>
  <c r="BO330" i="1"/>
  <c r="BL324" i="1" l="1"/>
  <c r="BL327" i="1"/>
  <c r="BO331" i="1"/>
  <c r="BP331" i="1" s="1"/>
  <c r="BL335" i="1"/>
  <c r="BL323" i="1"/>
  <c r="BL338" i="1"/>
  <c r="BL332" i="1"/>
  <c r="BL329" i="1"/>
  <c r="BL334" i="1"/>
  <c r="BL333" i="1"/>
  <c r="BL336" i="1"/>
  <c r="BO328" i="1"/>
  <c r="BP328" i="1" s="1"/>
  <c r="BF341" i="1"/>
  <c r="BP337" i="1"/>
  <c r="BQ337" i="1"/>
  <c r="BP324" i="1"/>
  <c r="BQ324" i="1"/>
  <c r="BH317" i="1"/>
  <c r="BO317" i="1"/>
  <c r="BO40" i="1"/>
  <c r="BH40" i="1"/>
  <c r="BH289" i="1"/>
  <c r="BO289" i="1"/>
  <c r="BO157" i="1"/>
  <c r="BH157" i="1"/>
  <c r="BO137" i="1"/>
  <c r="BH137" i="1"/>
  <c r="BO302" i="1"/>
  <c r="BH302" i="1"/>
  <c r="BH80" i="1"/>
  <c r="BO80" i="1"/>
  <c r="BH83" i="1"/>
  <c r="BO83" i="1"/>
  <c r="BO115" i="1"/>
  <c r="BH115" i="1"/>
  <c r="BO102" i="1"/>
  <c r="BH102" i="1"/>
  <c r="BO243" i="1"/>
  <c r="BH243" i="1"/>
  <c r="BO44" i="1"/>
  <c r="BH44" i="1"/>
  <c r="BO81" i="1"/>
  <c r="BH81" i="1"/>
  <c r="BO241" i="1"/>
  <c r="BH241" i="1"/>
  <c r="BH301" i="1"/>
  <c r="BO301" i="1"/>
  <c r="BO28" i="1"/>
  <c r="BH28" i="1"/>
  <c r="BH213" i="1"/>
  <c r="BO213" i="1"/>
  <c r="BH236" i="1"/>
  <c r="BO236" i="1"/>
  <c r="BO178" i="1"/>
  <c r="BH178" i="1"/>
  <c r="BH114" i="1"/>
  <c r="BO114" i="1"/>
  <c r="BO282" i="1"/>
  <c r="BH282" i="1"/>
  <c r="BO97" i="1"/>
  <c r="BH97" i="1"/>
  <c r="BH19" i="1"/>
  <c r="BO19" i="1"/>
  <c r="BH96" i="1"/>
  <c r="BO96" i="1"/>
  <c r="BO313" i="1"/>
  <c r="BH313" i="1"/>
  <c r="BO53" i="1"/>
  <c r="BH53" i="1"/>
  <c r="BO56" i="1"/>
  <c r="BH56" i="1"/>
  <c r="BO309" i="1"/>
  <c r="BH309" i="1"/>
  <c r="BO256" i="1"/>
  <c r="BH256" i="1"/>
  <c r="BO270" i="1"/>
  <c r="BH270" i="1"/>
  <c r="BH129" i="1"/>
  <c r="BO129" i="1"/>
  <c r="BO277" i="1"/>
  <c r="BH277" i="1"/>
  <c r="BO257" i="1"/>
  <c r="BH257" i="1"/>
  <c r="BH266" i="1"/>
  <c r="BO266" i="1"/>
  <c r="BO78" i="1"/>
  <c r="BH78" i="1"/>
  <c r="BO238" i="1"/>
  <c r="BH238" i="1"/>
  <c r="BO251" i="1"/>
  <c r="BH251" i="1"/>
  <c r="BO233" i="1"/>
  <c r="BH233" i="1"/>
  <c r="BO162" i="1"/>
  <c r="BH162" i="1"/>
  <c r="BO86" i="1"/>
  <c r="BH86" i="1"/>
  <c r="BO307" i="1"/>
  <c r="BH307" i="1"/>
  <c r="BH247" i="1"/>
  <c r="BO247" i="1"/>
  <c r="BO100" i="1"/>
  <c r="BH100" i="1"/>
  <c r="BH228" i="1"/>
  <c r="BO228" i="1"/>
  <c r="BO17" i="1"/>
  <c r="BH17" i="1"/>
  <c r="BO171" i="1"/>
  <c r="BH171" i="1"/>
  <c r="BO155" i="1"/>
  <c r="BH155" i="1"/>
  <c r="BH321" i="1"/>
  <c r="BO321" i="1"/>
  <c r="BH276" i="1"/>
  <c r="BO276" i="1"/>
  <c r="BH263" i="1"/>
  <c r="BO263" i="1"/>
  <c r="BH74" i="1"/>
  <c r="BO74" i="1"/>
  <c r="BO173" i="1"/>
  <c r="BH173" i="1"/>
  <c r="BP330" i="1"/>
  <c r="BQ330" i="1"/>
  <c r="BP332" i="1"/>
  <c r="BQ332" i="1"/>
  <c r="BP333" i="1"/>
  <c r="BQ333" i="1"/>
  <c r="BQ329" i="1"/>
  <c r="BP329" i="1"/>
  <c r="BO60" i="1"/>
  <c r="BH60" i="1"/>
  <c r="BH295" i="1"/>
  <c r="BO295" i="1"/>
  <c r="BH255" i="1"/>
  <c r="BO255" i="1"/>
  <c r="BO67" i="1"/>
  <c r="BH67" i="1"/>
  <c r="BO32" i="1"/>
  <c r="BH32" i="1"/>
  <c r="BH181" i="1"/>
  <c r="BO181" i="1"/>
  <c r="BO239" i="1"/>
  <c r="BH239" i="1"/>
  <c r="BO189" i="1"/>
  <c r="BH189" i="1"/>
  <c r="BO93" i="1"/>
  <c r="BH93" i="1"/>
  <c r="BO144" i="1"/>
  <c r="BH144" i="1"/>
  <c r="BH175" i="1"/>
  <c r="BO175" i="1"/>
  <c r="BO22" i="1"/>
  <c r="BH22" i="1"/>
  <c r="BH21" i="1"/>
  <c r="BO21" i="1"/>
  <c r="BH141" i="1"/>
  <c r="BO141" i="1"/>
  <c r="BO314" i="1"/>
  <c r="BH314" i="1"/>
  <c r="BO52" i="1"/>
  <c r="BH52" i="1"/>
  <c r="BO288" i="1"/>
  <c r="BH288" i="1"/>
  <c r="BO147" i="1"/>
  <c r="BH147" i="1"/>
  <c r="BH299" i="1"/>
  <c r="BO299" i="1"/>
  <c r="BH65" i="1"/>
  <c r="BO65" i="1"/>
  <c r="BH234" i="1"/>
  <c r="BO234" i="1"/>
  <c r="BO187" i="1"/>
  <c r="BH187" i="1"/>
  <c r="BO99" i="1"/>
  <c r="BH99" i="1"/>
  <c r="BH71" i="1"/>
  <c r="BO71" i="1"/>
  <c r="BH286" i="1"/>
  <c r="BO286" i="1"/>
  <c r="BH167" i="1"/>
  <c r="BO167" i="1"/>
  <c r="BH64" i="1"/>
  <c r="BO64" i="1"/>
  <c r="BO220" i="1"/>
  <c r="BH220" i="1"/>
  <c r="BO107" i="1"/>
  <c r="BH107" i="1"/>
  <c r="BH90" i="1"/>
  <c r="BO90" i="1"/>
  <c r="BO135" i="1"/>
  <c r="BH135" i="1"/>
  <c r="BH262" i="1"/>
  <c r="BO262" i="1"/>
  <c r="BO72" i="1"/>
  <c r="BH72" i="1"/>
  <c r="BH311" i="1"/>
  <c r="BO311" i="1"/>
  <c r="BO105" i="1"/>
  <c r="BH105" i="1"/>
  <c r="BO192" i="1"/>
  <c r="BH192" i="1"/>
  <c r="BO12" i="1"/>
  <c r="BH12" i="1"/>
  <c r="BO204" i="1"/>
  <c r="BH204" i="1"/>
  <c r="BG3" i="1"/>
  <c r="BE341" i="1"/>
  <c r="BO320" i="1"/>
  <c r="BH320" i="1"/>
  <c r="BO101" i="1"/>
  <c r="BH101" i="1"/>
  <c r="BH258" i="1"/>
  <c r="BO258" i="1"/>
  <c r="BO254" i="1"/>
  <c r="BH254" i="1"/>
  <c r="BO303" i="1"/>
  <c r="BH303" i="1"/>
  <c r="BH15" i="1"/>
  <c r="BO15" i="1"/>
  <c r="BH207" i="1"/>
  <c r="BO207" i="1"/>
  <c r="BO281" i="1"/>
  <c r="BH281" i="1"/>
  <c r="BH9" i="1"/>
  <c r="BO9" i="1"/>
  <c r="BH273" i="1"/>
  <c r="BO273" i="1"/>
  <c r="BH268" i="1"/>
  <c r="BO268" i="1"/>
  <c r="BH7" i="1"/>
  <c r="BO7" i="1"/>
  <c r="BO267" i="1"/>
  <c r="BH267" i="1"/>
  <c r="BP327" i="1"/>
  <c r="BQ327" i="1"/>
  <c r="BP338" i="1"/>
  <c r="BQ338" i="1"/>
  <c r="BP336" i="1"/>
  <c r="BQ336" i="1"/>
  <c r="BO63" i="1"/>
  <c r="BH63" i="1"/>
  <c r="BO139" i="1"/>
  <c r="BH139" i="1"/>
  <c r="BH214" i="1"/>
  <c r="BO214" i="1"/>
  <c r="BO315" i="1"/>
  <c r="BH315" i="1"/>
  <c r="BO265" i="1"/>
  <c r="BH265" i="1"/>
  <c r="BO103" i="1"/>
  <c r="BH103" i="1"/>
  <c r="BO36" i="1"/>
  <c r="BH36" i="1"/>
  <c r="BH296" i="1"/>
  <c r="BO296" i="1"/>
  <c r="BO285" i="1"/>
  <c r="BH285" i="1"/>
  <c r="BH43" i="1"/>
  <c r="BO43" i="1"/>
  <c r="BO152" i="1"/>
  <c r="BH152" i="1"/>
  <c r="BO145" i="1"/>
  <c r="BH145" i="1"/>
  <c r="BO62" i="1"/>
  <c r="BH62" i="1"/>
  <c r="BO248" i="1"/>
  <c r="BH248" i="1"/>
  <c r="BO57" i="1"/>
  <c r="BH57" i="1"/>
  <c r="BH225" i="1"/>
  <c r="BO225" i="1"/>
  <c r="BH278" i="1"/>
  <c r="BO278" i="1"/>
  <c r="BH246" i="1"/>
  <c r="BO246" i="1"/>
  <c r="BO259" i="1"/>
  <c r="BH259" i="1"/>
  <c r="BO211" i="1"/>
  <c r="BH211" i="1"/>
  <c r="BH127" i="1"/>
  <c r="BO127" i="1"/>
  <c r="BO274" i="1"/>
  <c r="BH274" i="1"/>
  <c r="BH6" i="1"/>
  <c r="BO6" i="1"/>
  <c r="BH110" i="1"/>
  <c r="BO110" i="1"/>
  <c r="BO138" i="1"/>
  <c r="BH138" i="1"/>
  <c r="BO69" i="1"/>
  <c r="BH69" i="1"/>
  <c r="BH283" i="1"/>
  <c r="BO283" i="1"/>
  <c r="BH123" i="1"/>
  <c r="BO123" i="1"/>
  <c r="BO306" i="1"/>
  <c r="BH306" i="1"/>
  <c r="BO85" i="1"/>
  <c r="BH85" i="1"/>
  <c r="BH176" i="1"/>
  <c r="BO176" i="1"/>
  <c r="BO73" i="1"/>
  <c r="BH73" i="1"/>
  <c r="BH223" i="1"/>
  <c r="BO223" i="1"/>
  <c r="BO140" i="1"/>
  <c r="BH140" i="1"/>
  <c r="BH294" i="1"/>
  <c r="BO294" i="1"/>
  <c r="BH208" i="1"/>
  <c r="BO208" i="1"/>
  <c r="BH279" i="1"/>
  <c r="BO279" i="1"/>
  <c r="BO77" i="1"/>
  <c r="BH77" i="1"/>
  <c r="BO198" i="1"/>
  <c r="BH198" i="1"/>
  <c r="BH136" i="1"/>
  <c r="BO136" i="1"/>
  <c r="BH245" i="1"/>
  <c r="BO245" i="1"/>
  <c r="BO244" i="1"/>
  <c r="BH244" i="1"/>
  <c r="BO188" i="1"/>
  <c r="BH188" i="1"/>
  <c r="BO275" i="1"/>
  <c r="BH275" i="1"/>
  <c r="BO55" i="1"/>
  <c r="BH55" i="1"/>
  <c r="BO304" i="1"/>
  <c r="BH304" i="1"/>
  <c r="BH38" i="1"/>
  <c r="BO38" i="1"/>
  <c r="BH50" i="1"/>
  <c r="BO50" i="1"/>
  <c r="BO33" i="1"/>
  <c r="BH33" i="1"/>
  <c r="BH206" i="1"/>
  <c r="BO206" i="1"/>
  <c r="BH237" i="1"/>
  <c r="BO237" i="1"/>
  <c r="BH159" i="1"/>
  <c r="BO159" i="1"/>
  <c r="BH8" i="1"/>
  <c r="BO8" i="1"/>
  <c r="BP334" i="1"/>
  <c r="BQ334" i="1"/>
  <c r="BL322" i="1"/>
  <c r="BO322" i="1"/>
  <c r="BQ326" i="1"/>
  <c r="BP326" i="1"/>
  <c r="BO26" i="1"/>
  <c r="BI26" i="1"/>
  <c r="BI341" i="1" s="1"/>
  <c r="BO253" i="1"/>
  <c r="BH253" i="1"/>
  <c r="BH39" i="1"/>
  <c r="BO39" i="1"/>
  <c r="BH242" i="1"/>
  <c r="BO242" i="1"/>
  <c r="BO66" i="1"/>
  <c r="BH66" i="1"/>
  <c r="BH13" i="1"/>
  <c r="BO13" i="1"/>
  <c r="BH88" i="1"/>
  <c r="BO88" i="1"/>
  <c r="BH92" i="1"/>
  <c r="BO92" i="1"/>
  <c r="BH58" i="1"/>
  <c r="BO58" i="1"/>
  <c r="BH10" i="1"/>
  <c r="BO10" i="1"/>
  <c r="BO23" i="1"/>
  <c r="BH23" i="1"/>
  <c r="BO154" i="1"/>
  <c r="BH154" i="1"/>
  <c r="BH5" i="1"/>
  <c r="BO5" i="1"/>
  <c r="BH75" i="1"/>
  <c r="BO75" i="1"/>
  <c r="BO4" i="1"/>
  <c r="BH4" i="1"/>
  <c r="BO170" i="1"/>
  <c r="BH170" i="1"/>
  <c r="BH221" i="1"/>
  <c r="BO221" i="1"/>
  <c r="BH249" i="1"/>
  <c r="BO249" i="1"/>
  <c r="BO205" i="1"/>
  <c r="BH205" i="1"/>
  <c r="BO82" i="1"/>
  <c r="BH82" i="1"/>
  <c r="BO18" i="1"/>
  <c r="BH18" i="1"/>
  <c r="BO70" i="1"/>
  <c r="BH70" i="1"/>
  <c r="BO130" i="1"/>
  <c r="BH130" i="1"/>
  <c r="BH182" i="1"/>
  <c r="BO182" i="1"/>
  <c r="BH20" i="1"/>
  <c r="BO20" i="1"/>
  <c r="BH51" i="1"/>
  <c r="BO51" i="1"/>
  <c r="BH297" i="1"/>
  <c r="BO297" i="1"/>
  <c r="BH122" i="1"/>
  <c r="BO122" i="1"/>
  <c r="BH11" i="1"/>
  <c r="BO11" i="1"/>
  <c r="BH235" i="1"/>
  <c r="BO235" i="1"/>
  <c r="BO272" i="1"/>
  <c r="BH272" i="1"/>
  <c r="BH227" i="1"/>
  <c r="BO227" i="1"/>
  <c r="BO25" i="1"/>
  <c r="BH25" i="1"/>
  <c r="BH91" i="1"/>
  <c r="BO91" i="1"/>
  <c r="BH308" i="1"/>
  <c r="BO308" i="1"/>
  <c r="BO252" i="1"/>
  <c r="BH252" i="1"/>
  <c r="BH117" i="1"/>
  <c r="BO117" i="1"/>
  <c r="BO131" i="1"/>
  <c r="BH131" i="1"/>
  <c r="BH305" i="1"/>
  <c r="BO305" i="1"/>
  <c r="BO132" i="1"/>
  <c r="BH132" i="1"/>
  <c r="BO269" i="1"/>
  <c r="BH269" i="1"/>
  <c r="BO150" i="1"/>
  <c r="BH150" i="1"/>
  <c r="BH24" i="1"/>
  <c r="BO24" i="1"/>
  <c r="BH300" i="1"/>
  <c r="BO300" i="1"/>
  <c r="BO185" i="1"/>
  <c r="BH185" i="1"/>
  <c r="BH217" i="1"/>
  <c r="BO217" i="1"/>
  <c r="BO184" i="1"/>
  <c r="BH184" i="1"/>
  <c r="BO284" i="1"/>
  <c r="BH284" i="1"/>
  <c r="BH41" i="1"/>
  <c r="BO41" i="1"/>
  <c r="BO287" i="1"/>
  <c r="BH287" i="1"/>
  <c r="BO16" i="1"/>
  <c r="BH16" i="1"/>
  <c r="BH216" i="1"/>
  <c r="BO216" i="1"/>
  <c r="BO293" i="1"/>
  <c r="BH293" i="1"/>
  <c r="BO318" i="1"/>
  <c r="BH318" i="1"/>
  <c r="BP325" i="1"/>
  <c r="BQ325" i="1"/>
  <c r="BQ335" i="1"/>
  <c r="BP335" i="1"/>
  <c r="BP323" i="1"/>
  <c r="BQ323" i="1"/>
  <c r="BQ331" i="1" l="1"/>
  <c r="BQ328" i="1"/>
  <c r="BL341" i="1"/>
  <c r="BS335" i="1"/>
  <c r="BR335" i="1"/>
  <c r="BP284" i="1"/>
  <c r="BQ150" i="1"/>
  <c r="BP150" i="1"/>
  <c r="BQ131" i="1"/>
  <c r="BP131" i="1"/>
  <c r="BQ252" i="1"/>
  <c r="BP252" i="1"/>
  <c r="BP82" i="1"/>
  <c r="BP170" i="1"/>
  <c r="BP154" i="1"/>
  <c r="BP253" i="1"/>
  <c r="BQ253" i="1"/>
  <c r="BS325" i="1"/>
  <c r="BR325" i="1"/>
  <c r="BP308" i="1"/>
  <c r="BQ308" i="1"/>
  <c r="BP221" i="1"/>
  <c r="BP33" i="1"/>
  <c r="BP55" i="1"/>
  <c r="BP188" i="1"/>
  <c r="BP198" i="1"/>
  <c r="BQ306" i="1"/>
  <c r="BP306" i="1"/>
  <c r="BP138" i="1"/>
  <c r="BQ259" i="1"/>
  <c r="BP259" i="1"/>
  <c r="BP57" i="1"/>
  <c r="BQ57" i="1"/>
  <c r="BQ62" i="1"/>
  <c r="BP62" i="1"/>
  <c r="BP152" i="1"/>
  <c r="BQ285" i="1"/>
  <c r="BP285" i="1"/>
  <c r="BP36" i="1"/>
  <c r="BQ265" i="1"/>
  <c r="BP265" i="1"/>
  <c r="BQ63" i="1"/>
  <c r="BP63" i="1"/>
  <c r="BP281" i="1"/>
  <c r="BP254" i="1"/>
  <c r="BQ254" i="1"/>
  <c r="BP101" i="1"/>
  <c r="BQ101" i="1"/>
  <c r="BH3" i="1"/>
  <c r="BH341" i="1" s="1"/>
  <c r="BO3" i="1"/>
  <c r="BP12" i="1"/>
  <c r="BP105" i="1"/>
  <c r="BP72" i="1"/>
  <c r="BP135" i="1"/>
  <c r="BP107" i="1"/>
  <c r="BQ107" i="1"/>
  <c r="BP99" i="1"/>
  <c r="BP288" i="1"/>
  <c r="BP314" i="1"/>
  <c r="BQ314" i="1"/>
  <c r="BP93" i="1"/>
  <c r="BQ239" i="1"/>
  <c r="BP239" i="1"/>
  <c r="BP32" i="1"/>
  <c r="BP60" i="1"/>
  <c r="BP263" i="1"/>
  <c r="BP321" i="1"/>
  <c r="BQ321" i="1"/>
  <c r="BP228" i="1"/>
  <c r="BQ247" i="1"/>
  <c r="BP247" i="1"/>
  <c r="BQ266" i="1"/>
  <c r="BP266" i="1"/>
  <c r="BQ96" i="1"/>
  <c r="BP96" i="1"/>
  <c r="BP114" i="1"/>
  <c r="BQ114" i="1"/>
  <c r="BQ236" i="1"/>
  <c r="BP236" i="1"/>
  <c r="BQ83" i="1"/>
  <c r="BP83" i="1"/>
  <c r="BR324" i="1"/>
  <c r="BS324" i="1"/>
  <c r="BP16" i="1"/>
  <c r="BQ16" i="1"/>
  <c r="BP184" i="1"/>
  <c r="BQ184" i="1"/>
  <c r="BP269" i="1"/>
  <c r="BP130" i="1"/>
  <c r="BP4" i="1"/>
  <c r="BQ4" i="1"/>
  <c r="BP66" i="1"/>
  <c r="BQ66" i="1"/>
  <c r="BS326" i="1"/>
  <c r="BR326" i="1"/>
  <c r="BP159" i="1"/>
  <c r="BP50" i="1"/>
  <c r="BQ136" i="1"/>
  <c r="BP136" i="1"/>
  <c r="BP208" i="1"/>
  <c r="BQ123" i="1"/>
  <c r="BP123" i="1"/>
  <c r="BP110" i="1"/>
  <c r="BP246" i="1"/>
  <c r="BP225" i="1"/>
  <c r="BP43" i="1"/>
  <c r="BQ43" i="1"/>
  <c r="BQ296" i="1"/>
  <c r="BP296" i="1"/>
  <c r="BS336" i="1"/>
  <c r="BR336" i="1"/>
  <c r="BR331" i="1"/>
  <c r="BS331" i="1"/>
  <c r="BP268" i="1"/>
  <c r="BQ9" i="1"/>
  <c r="BP9" i="1"/>
  <c r="BP207" i="1"/>
  <c r="BQ207" i="1"/>
  <c r="BP258" i="1"/>
  <c r="BQ258" i="1"/>
  <c r="BP311" i="1"/>
  <c r="BP262" i="1"/>
  <c r="BQ262" i="1"/>
  <c r="BQ90" i="1"/>
  <c r="BP90" i="1"/>
  <c r="BP167" i="1"/>
  <c r="BQ71" i="1"/>
  <c r="BP71" i="1"/>
  <c r="BQ65" i="1"/>
  <c r="BP65" i="1"/>
  <c r="BP141" i="1"/>
  <c r="BQ141" i="1"/>
  <c r="BP181" i="1"/>
  <c r="BQ295" i="1"/>
  <c r="BP295" i="1"/>
  <c r="BS332" i="1"/>
  <c r="BR332" i="1"/>
  <c r="BQ173" i="1"/>
  <c r="BP173" i="1"/>
  <c r="BP171" i="1"/>
  <c r="BQ171" i="1"/>
  <c r="BP86" i="1"/>
  <c r="BQ86" i="1"/>
  <c r="BQ233" i="1"/>
  <c r="BP233" i="1"/>
  <c r="BP238" i="1"/>
  <c r="BP277" i="1"/>
  <c r="BP270" i="1"/>
  <c r="BQ270" i="1"/>
  <c r="BP309" i="1"/>
  <c r="BP53" i="1"/>
  <c r="BQ53" i="1"/>
  <c r="BP97" i="1"/>
  <c r="BP28" i="1"/>
  <c r="BP241" i="1"/>
  <c r="BP44" i="1"/>
  <c r="BQ44" i="1"/>
  <c r="BP102" i="1"/>
  <c r="BP302" i="1"/>
  <c r="BQ302" i="1"/>
  <c r="BP157" i="1"/>
  <c r="BP40" i="1"/>
  <c r="BP318" i="1"/>
  <c r="BP287" i="1"/>
  <c r="BP132" i="1"/>
  <c r="BP70" i="1"/>
  <c r="BQ70" i="1"/>
  <c r="BS323" i="1"/>
  <c r="BR323" i="1"/>
  <c r="BQ41" i="1"/>
  <c r="BP41" i="1"/>
  <c r="BP24" i="1"/>
  <c r="BP305" i="1"/>
  <c r="BQ305" i="1"/>
  <c r="BP117" i="1"/>
  <c r="BQ11" i="1"/>
  <c r="BP11" i="1"/>
  <c r="BP297" i="1"/>
  <c r="BQ297" i="1"/>
  <c r="BP20" i="1"/>
  <c r="BQ5" i="1"/>
  <c r="BP5" i="1"/>
  <c r="BP58" i="1"/>
  <c r="BP88" i="1"/>
  <c r="BQ39" i="1"/>
  <c r="BP39" i="1"/>
  <c r="BP293" i="1"/>
  <c r="BP185" i="1"/>
  <c r="BP25" i="1"/>
  <c r="BQ25" i="1"/>
  <c r="BP272" i="1"/>
  <c r="BP18" i="1"/>
  <c r="BP205" i="1"/>
  <c r="BQ23" i="1"/>
  <c r="BP23" i="1"/>
  <c r="BP26" i="1"/>
  <c r="BR334" i="1"/>
  <c r="BS334" i="1"/>
  <c r="BP206" i="1"/>
  <c r="BQ216" i="1"/>
  <c r="BP216" i="1"/>
  <c r="BP217" i="1"/>
  <c r="BP300" i="1"/>
  <c r="BQ300" i="1"/>
  <c r="BP91" i="1"/>
  <c r="BQ227" i="1"/>
  <c r="BP227" i="1"/>
  <c r="BP235" i="1"/>
  <c r="BP122" i="1"/>
  <c r="BQ122" i="1"/>
  <c r="BP51" i="1"/>
  <c r="BQ51" i="1"/>
  <c r="BQ182" i="1"/>
  <c r="BP182" i="1"/>
  <c r="BP249" i="1"/>
  <c r="BQ249" i="1"/>
  <c r="BQ75" i="1"/>
  <c r="BP75" i="1"/>
  <c r="BP10" i="1"/>
  <c r="BP92" i="1"/>
  <c r="BQ92" i="1"/>
  <c r="BP13" i="1"/>
  <c r="BP242" i="1"/>
  <c r="BS328" i="1"/>
  <c r="BP322" i="1"/>
  <c r="BQ322" i="1"/>
  <c r="BP304" i="1"/>
  <c r="BQ304" i="1"/>
  <c r="BP275" i="1"/>
  <c r="BQ275" i="1"/>
  <c r="BP244" i="1"/>
  <c r="BP77" i="1"/>
  <c r="BP140" i="1"/>
  <c r="BQ140" i="1"/>
  <c r="BP73" i="1"/>
  <c r="BQ73" i="1"/>
  <c r="BP85" i="1"/>
  <c r="BP69" i="1"/>
  <c r="BQ274" i="1"/>
  <c r="BP274" i="1"/>
  <c r="BP211" i="1"/>
  <c r="BQ211" i="1"/>
  <c r="BQ248" i="1"/>
  <c r="BP248" i="1"/>
  <c r="BP145" i="1"/>
  <c r="BQ103" i="1"/>
  <c r="BP103" i="1"/>
  <c r="BP315" i="1"/>
  <c r="BQ315" i="1"/>
  <c r="BP139" i="1"/>
  <c r="BP267" i="1"/>
  <c r="BQ267" i="1"/>
  <c r="BQ303" i="1"/>
  <c r="BP303" i="1"/>
  <c r="BP320" i="1"/>
  <c r="BQ320" i="1"/>
  <c r="BP204" i="1"/>
  <c r="BP192" i="1"/>
  <c r="BQ220" i="1"/>
  <c r="BP220" i="1"/>
  <c r="BP187" i="1"/>
  <c r="BP147" i="1"/>
  <c r="BQ52" i="1"/>
  <c r="BP52" i="1"/>
  <c r="BP22" i="1"/>
  <c r="BP144" i="1"/>
  <c r="BP189" i="1"/>
  <c r="BP67" i="1"/>
  <c r="BQ67" i="1"/>
  <c r="BS329" i="1"/>
  <c r="BR329" i="1"/>
  <c r="BR330" i="1"/>
  <c r="BS330" i="1"/>
  <c r="BP74" i="1"/>
  <c r="BQ276" i="1"/>
  <c r="BP276" i="1"/>
  <c r="BP129" i="1"/>
  <c r="BQ129" i="1"/>
  <c r="BP19" i="1"/>
  <c r="BP213" i="1"/>
  <c r="BQ213" i="1"/>
  <c r="BQ301" i="1"/>
  <c r="BP301" i="1"/>
  <c r="BQ80" i="1"/>
  <c r="BP80" i="1"/>
  <c r="BQ289" i="1"/>
  <c r="BP289" i="1"/>
  <c r="BP317" i="1"/>
  <c r="BQ317" i="1"/>
  <c r="BS337" i="1"/>
  <c r="BR337" i="1"/>
  <c r="BP8" i="1"/>
  <c r="BQ8" i="1"/>
  <c r="BP237" i="1"/>
  <c r="BQ237" i="1"/>
  <c r="BP38" i="1"/>
  <c r="BQ38" i="1"/>
  <c r="BP245" i="1"/>
  <c r="BQ245" i="1"/>
  <c r="BQ279" i="1"/>
  <c r="BP279" i="1"/>
  <c r="BP294" i="1"/>
  <c r="BQ294" i="1"/>
  <c r="BQ223" i="1"/>
  <c r="BP223" i="1"/>
  <c r="BP176" i="1"/>
  <c r="BP283" i="1"/>
  <c r="BQ283" i="1"/>
  <c r="BP6" i="1"/>
  <c r="BQ6" i="1"/>
  <c r="BQ127" i="1"/>
  <c r="BP127" i="1"/>
  <c r="BP278" i="1"/>
  <c r="BP214" i="1"/>
  <c r="BQ214" i="1"/>
  <c r="BR338" i="1"/>
  <c r="BS338" i="1"/>
  <c r="BS327" i="1"/>
  <c r="BR327" i="1"/>
  <c r="BQ7" i="1"/>
  <c r="BP7" i="1"/>
  <c r="BP273" i="1"/>
  <c r="BP15" i="1"/>
  <c r="BP64" i="1"/>
  <c r="BP286" i="1"/>
  <c r="BP234" i="1"/>
  <c r="BQ299" i="1"/>
  <c r="BP299" i="1"/>
  <c r="BP21" i="1"/>
  <c r="BP175" i="1"/>
  <c r="BP255" i="1"/>
  <c r="BS333" i="1"/>
  <c r="BR333" i="1"/>
  <c r="BP155" i="1"/>
  <c r="BP17" i="1"/>
  <c r="BQ100" i="1"/>
  <c r="BP100" i="1"/>
  <c r="BQ307" i="1"/>
  <c r="BP307" i="1"/>
  <c r="BP162" i="1"/>
  <c r="BP251" i="1"/>
  <c r="BQ251" i="1"/>
  <c r="BP78" i="1"/>
  <c r="BP257" i="1"/>
  <c r="BP256" i="1"/>
  <c r="BP56" i="1"/>
  <c r="BQ56" i="1"/>
  <c r="BP313" i="1"/>
  <c r="BQ313" i="1"/>
  <c r="BP282" i="1"/>
  <c r="BQ282" i="1"/>
  <c r="BP178" i="1"/>
  <c r="BQ81" i="1"/>
  <c r="BP81" i="1"/>
  <c r="BQ243" i="1"/>
  <c r="BP243" i="1"/>
  <c r="BQ115" i="1"/>
  <c r="BP115" i="1"/>
  <c r="BQ137" i="1"/>
  <c r="BP137" i="1"/>
  <c r="BR328" i="1" l="1"/>
  <c r="BR137" i="1"/>
  <c r="BS137" i="1"/>
  <c r="BS243" i="1"/>
  <c r="BR243" i="1"/>
  <c r="BS100" i="1"/>
  <c r="BR100" i="1"/>
  <c r="BR127" i="1"/>
  <c r="BS127" i="1"/>
  <c r="BR223" i="1"/>
  <c r="BS223" i="1"/>
  <c r="BS279" i="1"/>
  <c r="BR279" i="1"/>
  <c r="BR80" i="1"/>
  <c r="BS80" i="1"/>
  <c r="BR220" i="1"/>
  <c r="BS220" i="1"/>
  <c r="BS303" i="1"/>
  <c r="BR303" i="1"/>
  <c r="BS103" i="1"/>
  <c r="BR103" i="1"/>
  <c r="BR248" i="1"/>
  <c r="BS248" i="1"/>
  <c r="BR274" i="1"/>
  <c r="BS274" i="1"/>
  <c r="BS249" i="1"/>
  <c r="BR249" i="1"/>
  <c r="BR51" i="1"/>
  <c r="BS51" i="1"/>
  <c r="BR305" i="1"/>
  <c r="BS305" i="1"/>
  <c r="BR70" i="1"/>
  <c r="BS70" i="1"/>
  <c r="BR302" i="1"/>
  <c r="BS302" i="1"/>
  <c r="BR44" i="1"/>
  <c r="BS44" i="1"/>
  <c r="BR53" i="1"/>
  <c r="BS53" i="1"/>
  <c r="BR270" i="1"/>
  <c r="BS270" i="1"/>
  <c r="BS86" i="1"/>
  <c r="BR86" i="1"/>
  <c r="BR141" i="1"/>
  <c r="BS141" i="1"/>
  <c r="BR207" i="1"/>
  <c r="BS207" i="1"/>
  <c r="BR43" i="1"/>
  <c r="BS43" i="1"/>
  <c r="BS66" i="1"/>
  <c r="BR66" i="1"/>
  <c r="BR184" i="1"/>
  <c r="BS184" i="1"/>
  <c r="BR321" i="1"/>
  <c r="BS321" i="1"/>
  <c r="BR314" i="1"/>
  <c r="BS314" i="1"/>
  <c r="BQ3" i="1"/>
  <c r="BP3" i="1"/>
  <c r="BR254" i="1"/>
  <c r="BS254" i="1"/>
  <c r="BR57" i="1"/>
  <c r="BS57" i="1"/>
  <c r="BR282" i="1"/>
  <c r="BS282" i="1"/>
  <c r="BS56" i="1"/>
  <c r="BR56" i="1"/>
  <c r="BS251" i="1"/>
  <c r="BR251" i="1"/>
  <c r="BS6" i="1"/>
  <c r="BR6" i="1"/>
  <c r="BS294" i="1"/>
  <c r="BR294" i="1"/>
  <c r="BS245" i="1"/>
  <c r="BR245" i="1"/>
  <c r="BR237" i="1"/>
  <c r="BS237" i="1"/>
  <c r="BS67" i="1"/>
  <c r="BR67" i="1"/>
  <c r="BR320" i="1"/>
  <c r="BS320" i="1"/>
  <c r="BS267" i="1"/>
  <c r="BR267" i="1"/>
  <c r="BR315" i="1"/>
  <c r="BS315" i="1"/>
  <c r="BR211" i="1"/>
  <c r="BS211" i="1"/>
  <c r="BR73" i="1"/>
  <c r="BS73" i="1"/>
  <c r="BS275" i="1"/>
  <c r="BR275" i="1"/>
  <c r="BS322" i="1"/>
  <c r="BR322" i="1"/>
  <c r="BS39" i="1"/>
  <c r="BR39" i="1"/>
  <c r="BS11" i="1"/>
  <c r="BR11" i="1"/>
  <c r="BS41" i="1"/>
  <c r="BR41" i="1"/>
  <c r="BR173" i="1"/>
  <c r="BS173" i="1"/>
  <c r="BS295" i="1"/>
  <c r="BR295" i="1"/>
  <c r="BR71" i="1"/>
  <c r="BS71" i="1"/>
  <c r="BR90" i="1"/>
  <c r="BS90" i="1"/>
  <c r="BS123" i="1"/>
  <c r="BR123" i="1"/>
  <c r="BR136" i="1"/>
  <c r="BS136" i="1"/>
  <c r="BR236" i="1"/>
  <c r="BS236" i="1"/>
  <c r="BR96" i="1"/>
  <c r="BS96" i="1"/>
  <c r="BS247" i="1"/>
  <c r="BR247" i="1"/>
  <c r="BR239" i="1"/>
  <c r="BS239" i="1"/>
  <c r="BS63" i="1"/>
  <c r="BR63" i="1"/>
  <c r="BR131" i="1"/>
  <c r="BS131" i="1"/>
  <c r="BR115" i="1"/>
  <c r="BS115" i="1"/>
  <c r="BR81" i="1"/>
  <c r="BS81" i="1"/>
  <c r="BR307" i="1"/>
  <c r="BS307" i="1"/>
  <c r="BS299" i="1"/>
  <c r="BR299" i="1"/>
  <c r="BR7" i="1"/>
  <c r="BS7" i="1"/>
  <c r="BS289" i="1"/>
  <c r="BR289" i="1"/>
  <c r="BS301" i="1"/>
  <c r="BR301" i="1"/>
  <c r="BR276" i="1"/>
  <c r="BS276" i="1"/>
  <c r="BS52" i="1"/>
  <c r="BR52" i="1"/>
  <c r="BS92" i="1"/>
  <c r="BR92" i="1"/>
  <c r="BS122" i="1"/>
  <c r="BR122" i="1"/>
  <c r="BR300" i="1"/>
  <c r="BS300" i="1"/>
  <c r="BR25" i="1"/>
  <c r="BS25" i="1"/>
  <c r="BS297" i="1"/>
  <c r="BR297" i="1"/>
  <c r="BR171" i="1"/>
  <c r="BS171" i="1"/>
  <c r="BS262" i="1"/>
  <c r="BR262" i="1"/>
  <c r="BS258" i="1"/>
  <c r="BR258" i="1"/>
  <c r="BR4" i="1"/>
  <c r="BS4" i="1"/>
  <c r="BS16" i="1"/>
  <c r="BR16" i="1"/>
  <c r="BR114" i="1"/>
  <c r="BS114" i="1"/>
  <c r="BS107" i="1"/>
  <c r="BR107" i="1"/>
  <c r="BS101" i="1"/>
  <c r="BR101" i="1"/>
  <c r="BR308" i="1"/>
  <c r="BS308" i="1"/>
  <c r="BS253" i="1"/>
  <c r="BR253" i="1"/>
  <c r="BR313" i="1"/>
  <c r="BS313" i="1"/>
  <c r="BS214" i="1"/>
  <c r="BR214" i="1"/>
  <c r="BS283" i="1"/>
  <c r="BR283" i="1"/>
  <c r="BR38" i="1"/>
  <c r="BS38" i="1"/>
  <c r="BS8" i="1"/>
  <c r="BR8" i="1"/>
  <c r="BS317" i="1"/>
  <c r="BR317" i="1"/>
  <c r="BR213" i="1"/>
  <c r="BS213" i="1"/>
  <c r="BS129" i="1"/>
  <c r="BR129" i="1"/>
  <c r="BR140" i="1"/>
  <c r="BS140" i="1"/>
  <c r="BS304" i="1"/>
  <c r="BR304" i="1"/>
  <c r="BS75" i="1"/>
  <c r="BR75" i="1"/>
  <c r="BS182" i="1"/>
  <c r="BR182" i="1"/>
  <c r="BR227" i="1"/>
  <c r="BS227" i="1"/>
  <c r="BS216" i="1"/>
  <c r="BR216" i="1"/>
  <c r="BR23" i="1"/>
  <c r="BS23" i="1"/>
  <c r="BR5" i="1"/>
  <c r="BS5" i="1"/>
  <c r="BR233" i="1"/>
  <c r="BS233" i="1"/>
  <c r="BS65" i="1"/>
  <c r="BR65" i="1"/>
  <c r="BS9" i="1"/>
  <c r="BR9" i="1"/>
  <c r="BS296" i="1"/>
  <c r="BR296" i="1"/>
  <c r="BS83" i="1"/>
  <c r="BR83" i="1"/>
  <c r="BS266" i="1"/>
  <c r="BR266" i="1"/>
  <c r="BS265" i="1"/>
  <c r="BR265" i="1"/>
  <c r="BS285" i="1"/>
  <c r="BR285" i="1"/>
  <c r="BS62" i="1"/>
  <c r="BR62" i="1"/>
  <c r="BS259" i="1"/>
  <c r="BR259" i="1"/>
  <c r="BS306" i="1"/>
  <c r="BR306" i="1"/>
  <c r="BR252" i="1"/>
  <c r="BS252" i="1"/>
  <c r="BR150" i="1"/>
  <c r="BS150" i="1"/>
  <c r="BR3" i="1" l="1"/>
  <c r="BS3" i="1"/>
  <c r="AB142" i="1" l="1"/>
  <c r="AG142" i="1" l="1"/>
  <c r="AW142" i="1"/>
  <c r="AB177" i="1"/>
  <c r="AB232" i="1"/>
  <c r="AB193" i="1"/>
  <c r="AB215" i="1"/>
  <c r="AG177" i="1" l="1"/>
  <c r="AW177" i="1"/>
  <c r="AX177" i="1" s="1"/>
  <c r="AY177" i="1" s="1"/>
  <c r="AG215" i="1"/>
  <c r="AW215" i="1"/>
  <c r="AW193" i="1"/>
  <c r="AX193" i="1" s="1"/>
  <c r="AY193" i="1" s="1"/>
  <c r="AG193" i="1"/>
  <c r="AW232" i="1"/>
  <c r="AX232" i="1" s="1"/>
  <c r="AY232" i="1" s="1"/>
  <c r="AG232" i="1"/>
  <c r="AB134" i="1"/>
  <c r="AG134" i="1" l="1"/>
  <c r="AG341" i="1" s="1"/>
  <c r="AB341" i="1"/>
  <c r="AW134" i="1"/>
  <c r="AX134" i="1" l="1"/>
  <c r="AW341" i="1"/>
  <c r="AJ342" i="1"/>
  <c r="AK215" i="1"/>
  <c r="AK142" i="1"/>
  <c r="AK232" i="1"/>
  <c r="AK177" i="1"/>
  <c r="AK193" i="1"/>
  <c r="AK134" i="1"/>
  <c r="AB352" i="1" l="1"/>
  <c r="AC352" i="1" s="1"/>
  <c r="AT177" i="1"/>
  <c r="AZ177" i="1" s="1"/>
  <c r="BG177" i="1" s="1"/>
  <c r="AB355" i="1"/>
  <c r="AC355" i="1" s="1"/>
  <c r="AT232" i="1"/>
  <c r="AZ232" i="1" s="1"/>
  <c r="BG232" i="1" s="1"/>
  <c r="AB350" i="1"/>
  <c r="AC350" i="1" s="1"/>
  <c r="AK341" i="1"/>
  <c r="AT134" i="1"/>
  <c r="AB351" i="1"/>
  <c r="AC351" i="1" s="1"/>
  <c r="AT142" i="1"/>
  <c r="AX142" i="1" s="1"/>
  <c r="AY142" i="1" s="1"/>
  <c r="AZ142" i="1" s="1"/>
  <c r="BG142" i="1" s="1"/>
  <c r="AY134" i="1"/>
  <c r="AB353" i="1"/>
  <c r="AC353" i="1" s="1"/>
  <c r="AT193" i="1"/>
  <c r="AZ193" i="1" s="1"/>
  <c r="BG193" i="1" s="1"/>
  <c r="AB354" i="1"/>
  <c r="AC354" i="1" s="1"/>
  <c r="AT215" i="1"/>
  <c r="AX215" i="1" s="1"/>
  <c r="AY215" i="1" s="1"/>
  <c r="AZ215" i="1" s="1"/>
  <c r="BG215" i="1" s="1"/>
  <c r="AY341" i="1" l="1"/>
  <c r="AX341" i="1"/>
  <c r="AX343" i="1" s="1"/>
  <c r="BK193" i="1"/>
  <c r="BO193" i="1"/>
  <c r="BO142" i="1"/>
  <c r="BK142" i="1"/>
  <c r="BO232" i="1"/>
  <c r="BK232" i="1"/>
  <c r="BO215" i="1"/>
  <c r="BK215" i="1"/>
  <c r="AK345" i="1"/>
  <c r="AK343" i="1"/>
  <c r="BK177" i="1"/>
  <c r="BO177" i="1"/>
  <c r="AZ134" i="1"/>
  <c r="AT341" i="1"/>
  <c r="AT345" i="1" s="1"/>
  <c r="BP215" i="1" l="1"/>
  <c r="BP142" i="1"/>
  <c r="BP177" i="1"/>
  <c r="BP193" i="1"/>
  <c r="BG134" i="1"/>
  <c r="AZ341" i="1"/>
  <c r="BP232" i="1"/>
  <c r="BK134" i="1" l="1"/>
  <c r="BK341" i="1" s="1"/>
  <c r="BO134" i="1"/>
  <c r="BG341" i="1"/>
  <c r="BP134" i="1" l="1"/>
  <c r="BP341" i="1" s="1"/>
  <c r="BO341" i="1"/>
  <c r="BO343" i="1" s="1"/>
  <c r="C29" i="5"/>
  <c r="BQ134" i="1" l="1"/>
  <c r="BS134" i="1" s="1"/>
  <c r="BQ165" i="1"/>
  <c r="BQ195" i="1"/>
  <c r="BQ29" i="1"/>
  <c r="BQ172" i="1"/>
  <c r="BQ146" i="1"/>
  <c r="BQ199" i="1"/>
  <c r="BQ224" i="1"/>
  <c r="BQ128" i="1"/>
  <c r="BQ186" i="1"/>
  <c r="BQ174" i="1"/>
  <c r="BQ46" i="1"/>
  <c r="BQ166" i="1"/>
  <c r="BQ35" i="1"/>
  <c r="BQ158" i="1"/>
  <c r="BQ169" i="1"/>
  <c r="BQ219" i="1"/>
  <c r="BQ151" i="1"/>
  <c r="BQ290" i="1"/>
  <c r="BQ271" i="1"/>
  <c r="BQ118" i="1"/>
  <c r="BQ79" i="1"/>
  <c r="BQ143" i="1"/>
  <c r="BQ89" i="1"/>
  <c r="BQ229" i="1"/>
  <c r="BQ179" i="1"/>
  <c r="BQ47" i="1"/>
  <c r="BQ163" i="1"/>
  <c r="BQ160" i="1"/>
  <c r="BQ119" i="1"/>
  <c r="BQ230" i="1"/>
  <c r="BQ45" i="1"/>
  <c r="BQ87" i="1"/>
  <c r="BQ48" i="1"/>
  <c r="BQ231" i="1"/>
  <c r="BQ168" i="1"/>
  <c r="BQ240" i="1"/>
  <c r="BQ84" i="1"/>
  <c r="BQ116" i="1"/>
  <c r="BQ312" i="1"/>
  <c r="BQ292" i="1"/>
  <c r="BQ120" i="1"/>
  <c r="BQ13" i="1"/>
  <c r="BQ153" i="1"/>
  <c r="BQ194" i="1"/>
  <c r="BQ104" i="1"/>
  <c r="BQ94" i="1"/>
  <c r="BQ27" i="1"/>
  <c r="BQ191" i="1"/>
  <c r="BQ197" i="1"/>
  <c r="BQ218" i="1"/>
  <c r="BQ37" i="1"/>
  <c r="BQ85" i="1"/>
  <c r="BQ64" i="1"/>
  <c r="BQ178" i="1"/>
  <c r="BQ269" i="1"/>
  <c r="BQ157" i="1"/>
  <c r="BQ77" i="1"/>
  <c r="BQ17" i="1"/>
  <c r="BQ138" i="1"/>
  <c r="BQ238" i="1"/>
  <c r="BQ91" i="1"/>
  <c r="BQ78" i="1"/>
  <c r="BQ208" i="1"/>
  <c r="BQ132" i="1"/>
  <c r="BQ19" i="1"/>
  <c r="BQ284" i="1"/>
  <c r="BQ60" i="1"/>
  <c r="BQ185" i="1"/>
  <c r="BQ109" i="1"/>
  <c r="BQ49" i="1"/>
  <c r="BQ156" i="1"/>
  <c r="BQ319" i="1"/>
  <c r="BQ280" i="1"/>
  <c r="BQ310" i="1"/>
  <c r="BQ200" i="1"/>
  <c r="BQ190" i="1"/>
  <c r="BQ212" i="1"/>
  <c r="BQ203" i="1"/>
  <c r="BQ180" i="1"/>
  <c r="BQ149" i="1"/>
  <c r="BQ202" i="1"/>
  <c r="BQ59" i="1"/>
  <c r="BQ139" i="1"/>
  <c r="BQ189" i="1"/>
  <c r="BQ234" i="1"/>
  <c r="BQ162" i="1"/>
  <c r="BQ170" i="1"/>
  <c r="BQ12" i="1"/>
  <c r="BQ32" i="1"/>
  <c r="BQ50" i="1"/>
  <c r="BQ167" i="1"/>
  <c r="BQ97" i="1"/>
  <c r="BQ318" i="1"/>
  <c r="BQ88" i="1"/>
  <c r="BQ69" i="1"/>
  <c r="BQ144" i="1"/>
  <c r="BQ15" i="1"/>
  <c r="BQ257" i="1"/>
  <c r="BQ221" i="1"/>
  <c r="BQ152" i="1"/>
  <c r="BQ99" i="1"/>
  <c r="BQ246" i="1"/>
  <c r="BQ28" i="1"/>
  <c r="BQ58" i="1"/>
  <c r="BQ26" i="1"/>
  <c r="BQ235" i="1"/>
  <c r="BQ111" i="1"/>
  <c r="BQ34" i="1"/>
  <c r="BQ226" i="1"/>
  <c r="BQ264" i="1"/>
  <c r="BQ30" i="1"/>
  <c r="BQ298" i="1"/>
  <c r="BQ209" i="1"/>
  <c r="BQ316" i="1"/>
  <c r="BQ148" i="1"/>
  <c r="BQ183" i="1"/>
  <c r="BQ291" i="1"/>
  <c r="BQ98" i="1"/>
  <c r="BQ124" i="1"/>
  <c r="BQ18" i="1"/>
  <c r="BQ204" i="1"/>
  <c r="BQ21" i="1"/>
  <c r="BQ33" i="1"/>
  <c r="BQ263" i="1"/>
  <c r="BQ241" i="1"/>
  <c r="BQ145" i="1"/>
  <c r="BQ55" i="1"/>
  <c r="BQ268" i="1"/>
  <c r="BQ206" i="1"/>
  <c r="BQ133" i="1"/>
  <c r="BQ42" i="1"/>
  <c r="BQ126" i="1"/>
  <c r="BQ76" i="1"/>
  <c r="BQ125" i="1"/>
  <c r="BQ222" i="1"/>
  <c r="BQ196" i="1"/>
  <c r="BQ106" i="1"/>
  <c r="BQ164" i="1"/>
  <c r="BQ61" i="1"/>
  <c r="BQ68" i="1"/>
  <c r="BQ54" i="1"/>
  <c r="BQ14" i="1"/>
  <c r="BQ244" i="1"/>
  <c r="BQ147" i="1"/>
  <c r="BQ273" i="1"/>
  <c r="BQ255" i="1"/>
  <c r="BQ256" i="1"/>
  <c r="BQ188" i="1"/>
  <c r="BQ288" i="1"/>
  <c r="BQ228" i="1"/>
  <c r="BQ110" i="1"/>
  <c r="BQ277" i="1"/>
  <c r="BQ102" i="1"/>
  <c r="BQ24" i="1"/>
  <c r="BQ242" i="1"/>
  <c r="BQ192" i="1"/>
  <c r="BQ176" i="1"/>
  <c r="BQ175" i="1"/>
  <c r="BQ82" i="1"/>
  <c r="BQ198" i="1"/>
  <c r="BQ105" i="1"/>
  <c r="BQ130" i="1"/>
  <c r="BQ311" i="1"/>
  <c r="BQ287" i="1"/>
  <c r="BQ272" i="1"/>
  <c r="BQ217" i="1"/>
  <c r="BQ22" i="1"/>
  <c r="BQ155" i="1"/>
  <c r="BQ281" i="1"/>
  <c r="BQ93" i="1"/>
  <c r="BQ225" i="1"/>
  <c r="BQ309" i="1"/>
  <c r="BQ117" i="1"/>
  <c r="BQ187" i="1"/>
  <c r="BQ278" i="1"/>
  <c r="BQ154" i="1"/>
  <c r="BQ135" i="1"/>
  <c r="BQ159" i="1"/>
  <c r="BQ20" i="1"/>
  <c r="BQ205" i="1"/>
  <c r="BQ74" i="1"/>
  <c r="BQ72" i="1"/>
  <c r="BQ181" i="1"/>
  <c r="BQ293" i="1"/>
  <c r="BQ286" i="1"/>
  <c r="BQ36" i="1"/>
  <c r="BQ40" i="1"/>
  <c r="BQ10" i="1"/>
  <c r="BQ215" i="1"/>
  <c r="BQ177" i="1"/>
  <c r="BQ142" i="1"/>
  <c r="BQ193" i="1"/>
  <c r="BQ232" i="1"/>
  <c r="BP342" i="1"/>
  <c r="BR134" i="1" l="1"/>
  <c r="BR312" i="1"/>
  <c r="BS312" i="1"/>
  <c r="BR45" i="1"/>
  <c r="BS45" i="1"/>
  <c r="BR89" i="1"/>
  <c r="BS89" i="1"/>
  <c r="BS271" i="1"/>
  <c r="BR271" i="1"/>
  <c r="BR169" i="1"/>
  <c r="BS169" i="1"/>
  <c r="BS46" i="1"/>
  <c r="BR46" i="1"/>
  <c r="BS224" i="1"/>
  <c r="BR224" i="1"/>
  <c r="BR29" i="1"/>
  <c r="BS29" i="1"/>
  <c r="BR116" i="1"/>
  <c r="BS116" i="1"/>
  <c r="BR231" i="1"/>
  <c r="BS231" i="1"/>
  <c r="BS230" i="1"/>
  <c r="BR230" i="1"/>
  <c r="BS47" i="1"/>
  <c r="BR47" i="1"/>
  <c r="BS143" i="1"/>
  <c r="BR143" i="1"/>
  <c r="BR290" i="1"/>
  <c r="BS290" i="1"/>
  <c r="BS158" i="1"/>
  <c r="BR158" i="1"/>
  <c r="BR174" i="1"/>
  <c r="BS174" i="1"/>
  <c r="BS199" i="1"/>
  <c r="BR199" i="1"/>
  <c r="BS195" i="1"/>
  <c r="BR195" i="1"/>
  <c r="BS168" i="1"/>
  <c r="BR168" i="1"/>
  <c r="BS120" i="1"/>
  <c r="BR120" i="1"/>
  <c r="BR84" i="1"/>
  <c r="BS84" i="1"/>
  <c r="BS48" i="1"/>
  <c r="BR48" i="1"/>
  <c r="BR119" i="1"/>
  <c r="BS119" i="1"/>
  <c r="BR179" i="1"/>
  <c r="BS179" i="1"/>
  <c r="BR79" i="1"/>
  <c r="BS79" i="1"/>
  <c r="BR151" i="1"/>
  <c r="BS151" i="1"/>
  <c r="BR35" i="1"/>
  <c r="BS35" i="1"/>
  <c r="BR186" i="1"/>
  <c r="BS186" i="1"/>
  <c r="BR146" i="1"/>
  <c r="BS146" i="1"/>
  <c r="BR165" i="1"/>
  <c r="BS165" i="1"/>
  <c r="BS163" i="1"/>
  <c r="BR163" i="1"/>
  <c r="BR292" i="1"/>
  <c r="BS292" i="1"/>
  <c r="BR240" i="1"/>
  <c r="BS240" i="1"/>
  <c r="BR87" i="1"/>
  <c r="BS87" i="1"/>
  <c r="BR160" i="1"/>
  <c r="BS160" i="1"/>
  <c r="BS229" i="1"/>
  <c r="BR229" i="1"/>
  <c r="BS118" i="1"/>
  <c r="BR118" i="1"/>
  <c r="BR219" i="1"/>
  <c r="BS219" i="1"/>
  <c r="BR166" i="1"/>
  <c r="BS166" i="1"/>
  <c r="BR128" i="1"/>
  <c r="BS128" i="1"/>
  <c r="BR172" i="1"/>
  <c r="BS172" i="1"/>
  <c r="BR170" i="1"/>
  <c r="BS170" i="1"/>
  <c r="BR139" i="1"/>
  <c r="BS139" i="1"/>
  <c r="BR180" i="1"/>
  <c r="BS180" i="1"/>
  <c r="BS200" i="1"/>
  <c r="BR200" i="1"/>
  <c r="BS156" i="1"/>
  <c r="BR156" i="1"/>
  <c r="BS60" i="1"/>
  <c r="BR60" i="1"/>
  <c r="BR208" i="1"/>
  <c r="BS208" i="1"/>
  <c r="BS138" i="1"/>
  <c r="BR138" i="1"/>
  <c r="BS269" i="1"/>
  <c r="BR269" i="1"/>
  <c r="BR37" i="1"/>
  <c r="BS37" i="1"/>
  <c r="BS27" i="1"/>
  <c r="BR27" i="1"/>
  <c r="BS153" i="1"/>
  <c r="BR153" i="1"/>
  <c r="BR142" i="1"/>
  <c r="BS142" i="1"/>
  <c r="BS181" i="1"/>
  <c r="BR181" i="1"/>
  <c r="BS20" i="1"/>
  <c r="BR20" i="1"/>
  <c r="BR225" i="1"/>
  <c r="BS225" i="1"/>
  <c r="BR311" i="1"/>
  <c r="BS311" i="1"/>
  <c r="BR242" i="1"/>
  <c r="BS242" i="1"/>
  <c r="BR256" i="1"/>
  <c r="BS256" i="1"/>
  <c r="BR61" i="1"/>
  <c r="BS61" i="1"/>
  <c r="BS55" i="1"/>
  <c r="BR55" i="1"/>
  <c r="BS124" i="1"/>
  <c r="BR124" i="1"/>
  <c r="BS30" i="1"/>
  <c r="BR30" i="1"/>
  <c r="BS28" i="1"/>
  <c r="BR28" i="1"/>
  <c r="BR69" i="1"/>
  <c r="BS69" i="1"/>
  <c r="BR36" i="1"/>
  <c r="BS36" i="1"/>
  <c r="BS159" i="1"/>
  <c r="BR159" i="1"/>
  <c r="BR93" i="1"/>
  <c r="BS93" i="1"/>
  <c r="BR130" i="1"/>
  <c r="BS130" i="1"/>
  <c r="BS24" i="1"/>
  <c r="BR24" i="1"/>
  <c r="BS255" i="1"/>
  <c r="BR255" i="1"/>
  <c r="BR164" i="1"/>
  <c r="BS164" i="1"/>
  <c r="BS133" i="1"/>
  <c r="BR133" i="1"/>
  <c r="BS21" i="1"/>
  <c r="BR21" i="1"/>
  <c r="BR316" i="1"/>
  <c r="BS316" i="1"/>
  <c r="BR235" i="1"/>
  <c r="BS235" i="1"/>
  <c r="BR257" i="1"/>
  <c r="BS257" i="1"/>
  <c r="BR50" i="1"/>
  <c r="BS50" i="1"/>
  <c r="BR59" i="1"/>
  <c r="BS59" i="1"/>
  <c r="BR310" i="1"/>
  <c r="BS310" i="1"/>
  <c r="BR284" i="1"/>
  <c r="BS284" i="1"/>
  <c r="BR17" i="1"/>
  <c r="BS17" i="1"/>
  <c r="BR178" i="1"/>
  <c r="BS178" i="1"/>
  <c r="BS218" i="1"/>
  <c r="BR218" i="1"/>
  <c r="BS94" i="1"/>
  <c r="BR94" i="1"/>
  <c r="BS286" i="1"/>
  <c r="BR286" i="1"/>
  <c r="BS135" i="1"/>
  <c r="BR135" i="1"/>
  <c r="BR281" i="1"/>
  <c r="BS281" i="1"/>
  <c r="BS272" i="1"/>
  <c r="BR272" i="1"/>
  <c r="BS105" i="1"/>
  <c r="BR105" i="1"/>
  <c r="BS176" i="1"/>
  <c r="BR176" i="1"/>
  <c r="BR102" i="1"/>
  <c r="BS102" i="1"/>
  <c r="BS288" i="1"/>
  <c r="BR288" i="1"/>
  <c r="BS273" i="1"/>
  <c r="BR273" i="1"/>
  <c r="BR54" i="1"/>
  <c r="BS54" i="1"/>
  <c r="BR106" i="1"/>
  <c r="BS106" i="1"/>
  <c r="BS76" i="1"/>
  <c r="BR76" i="1"/>
  <c r="BS206" i="1"/>
  <c r="BR206" i="1"/>
  <c r="BS241" i="1"/>
  <c r="BR241" i="1"/>
  <c r="BS204" i="1"/>
  <c r="BR204" i="1"/>
  <c r="BR291" i="1"/>
  <c r="BS291" i="1"/>
  <c r="BR209" i="1"/>
  <c r="BS209" i="1"/>
  <c r="BR226" i="1"/>
  <c r="BS226" i="1"/>
  <c r="BS26" i="1"/>
  <c r="BR26" i="1"/>
  <c r="BS99" i="1"/>
  <c r="BR99" i="1"/>
  <c r="BS15" i="1"/>
  <c r="BR15" i="1"/>
  <c r="BS318" i="1"/>
  <c r="BR318" i="1"/>
  <c r="BS32" i="1"/>
  <c r="BR32" i="1"/>
  <c r="BS234" i="1"/>
  <c r="BR234" i="1"/>
  <c r="BS202" i="1"/>
  <c r="BR202" i="1"/>
  <c r="BS212" i="1"/>
  <c r="BR212" i="1"/>
  <c r="BR280" i="1"/>
  <c r="BS280" i="1"/>
  <c r="BR109" i="1"/>
  <c r="BS109" i="1"/>
  <c r="BR19" i="1"/>
  <c r="BS19" i="1"/>
  <c r="BS91" i="1"/>
  <c r="BR91" i="1"/>
  <c r="BR77" i="1"/>
  <c r="BS77" i="1"/>
  <c r="BR64" i="1"/>
  <c r="BS64" i="1"/>
  <c r="BR197" i="1"/>
  <c r="BS197" i="1"/>
  <c r="BR104" i="1"/>
  <c r="BS104" i="1"/>
  <c r="BS40" i="1"/>
  <c r="BR40" i="1"/>
  <c r="BS278" i="1"/>
  <c r="BR278" i="1"/>
  <c r="BS22" i="1"/>
  <c r="BR22" i="1"/>
  <c r="BS82" i="1"/>
  <c r="BR82" i="1"/>
  <c r="BR110" i="1"/>
  <c r="BS110" i="1"/>
  <c r="BR244" i="1"/>
  <c r="BS244" i="1"/>
  <c r="BR222" i="1"/>
  <c r="BS222" i="1"/>
  <c r="BS42" i="1"/>
  <c r="BR42" i="1"/>
  <c r="BR33" i="1"/>
  <c r="BS33" i="1"/>
  <c r="BR148" i="1"/>
  <c r="BS148" i="1"/>
  <c r="BR111" i="1"/>
  <c r="BS111" i="1"/>
  <c r="BS221" i="1"/>
  <c r="BR221" i="1"/>
  <c r="BR167" i="1"/>
  <c r="BS167" i="1"/>
  <c r="BR177" i="1"/>
  <c r="BS177" i="1"/>
  <c r="BR72" i="1"/>
  <c r="BS72" i="1"/>
  <c r="BS187" i="1"/>
  <c r="BR187" i="1"/>
  <c r="BR217" i="1"/>
  <c r="BS217" i="1"/>
  <c r="BR175" i="1"/>
  <c r="BS175" i="1"/>
  <c r="BR228" i="1"/>
  <c r="BS228" i="1"/>
  <c r="BS14" i="1"/>
  <c r="BR14" i="1"/>
  <c r="BR125" i="1"/>
  <c r="BS125" i="1"/>
  <c r="BS145" i="1"/>
  <c r="BR145" i="1"/>
  <c r="BS98" i="1"/>
  <c r="BR98" i="1"/>
  <c r="BR264" i="1"/>
  <c r="BS264" i="1"/>
  <c r="BS246" i="1"/>
  <c r="BR246" i="1"/>
  <c r="BR88" i="1"/>
  <c r="BS88" i="1"/>
  <c r="BR162" i="1"/>
  <c r="BS162" i="1"/>
  <c r="BR203" i="1"/>
  <c r="BS203" i="1"/>
  <c r="BS49" i="1"/>
  <c r="BR49" i="1"/>
  <c r="BR78" i="1"/>
  <c r="BS78" i="1"/>
  <c r="BR13" i="1"/>
  <c r="BS13" i="1"/>
  <c r="BS232" i="1"/>
  <c r="BR232" i="1"/>
  <c r="BS215" i="1"/>
  <c r="BR215" i="1"/>
  <c r="BS74" i="1"/>
  <c r="BR74" i="1"/>
  <c r="BR117" i="1"/>
  <c r="BS117" i="1"/>
  <c r="BS193" i="1"/>
  <c r="BR193" i="1"/>
  <c r="BQ341" i="1"/>
  <c r="BR10" i="1"/>
  <c r="BS10" i="1"/>
  <c r="BS293" i="1"/>
  <c r="BR293" i="1"/>
  <c r="BS205" i="1"/>
  <c r="BR205" i="1"/>
  <c r="BR154" i="1"/>
  <c r="BS154" i="1"/>
  <c r="BR309" i="1"/>
  <c r="BS309" i="1"/>
  <c r="BS155" i="1"/>
  <c r="BR155" i="1"/>
  <c r="BS287" i="1"/>
  <c r="BR287" i="1"/>
  <c r="BR198" i="1"/>
  <c r="BS198" i="1"/>
  <c r="BR192" i="1"/>
  <c r="BS192" i="1"/>
  <c r="BR277" i="1"/>
  <c r="BS277" i="1"/>
  <c r="BS188" i="1"/>
  <c r="BR188" i="1"/>
  <c r="BS147" i="1"/>
  <c r="BR147" i="1"/>
  <c r="BR68" i="1"/>
  <c r="BS68" i="1"/>
  <c r="BR196" i="1"/>
  <c r="BS196" i="1"/>
  <c r="BS126" i="1"/>
  <c r="BR126" i="1"/>
  <c r="BR268" i="1"/>
  <c r="BS268" i="1"/>
  <c r="BR263" i="1"/>
  <c r="BS263" i="1"/>
  <c r="BR18" i="1"/>
  <c r="BS18" i="1"/>
  <c r="BS183" i="1"/>
  <c r="BR183" i="1"/>
  <c r="BR298" i="1"/>
  <c r="BS298" i="1"/>
  <c r="BR34" i="1"/>
  <c r="BS34" i="1"/>
  <c r="BR58" i="1"/>
  <c r="BS58" i="1"/>
  <c r="BS152" i="1"/>
  <c r="BR152" i="1"/>
  <c r="BS144" i="1"/>
  <c r="BR144" i="1"/>
  <c r="BR97" i="1"/>
  <c r="BS97" i="1"/>
  <c r="BR12" i="1"/>
  <c r="BS12" i="1"/>
  <c r="BR189" i="1"/>
  <c r="BS189" i="1"/>
  <c r="BR149" i="1"/>
  <c r="BS149" i="1"/>
  <c r="BR190" i="1"/>
  <c r="BS190" i="1"/>
  <c r="BS319" i="1"/>
  <c r="BR319" i="1"/>
  <c r="BS185" i="1"/>
  <c r="BR185" i="1"/>
  <c r="BR132" i="1"/>
  <c r="BS132" i="1"/>
  <c r="BS238" i="1"/>
  <c r="BR238" i="1"/>
  <c r="BR157" i="1"/>
  <c r="BS157" i="1"/>
  <c r="BR85" i="1"/>
  <c r="BS85" i="1"/>
  <c r="BR191" i="1"/>
  <c r="BS191" i="1"/>
  <c r="BR194" i="1"/>
  <c r="BS194" i="1"/>
  <c r="BR341" i="1" l="1"/>
  <c r="BS341" i="1"/>
</calcChain>
</file>

<file path=xl/comments1.xml><?xml version="1.0" encoding="utf-8"?>
<comments xmlns="http://schemas.openxmlformats.org/spreadsheetml/2006/main">
  <authors>
    <author>mfine01</author>
    <author>HHSC User</author>
  </authors>
  <commentList>
    <comment ref="R14" authorId="0" shapeId="0">
      <text>
        <r>
          <rPr>
            <b/>
            <sz val="9"/>
            <color indexed="81"/>
            <rFont val="Tahoma"/>
            <family val="2"/>
          </rPr>
          <t>mfine01:</t>
        </r>
        <r>
          <rPr>
            <sz val="9"/>
            <color indexed="81"/>
            <rFont val="Tahoma"/>
            <family val="2"/>
          </rPr>
          <t xml:space="preserve">
Reduced to number of months hospital was open in UC program year, 7.</t>
        </r>
      </text>
    </comment>
    <comment ref="Z14" authorId="0" shapeId="0">
      <text>
        <r>
          <rPr>
            <b/>
            <sz val="9"/>
            <color indexed="81"/>
            <rFont val="Tahoma"/>
            <family val="2"/>
          </rPr>
          <t>mfine01:</t>
        </r>
        <r>
          <rPr>
            <sz val="9"/>
            <color indexed="81"/>
            <rFont val="Tahoma"/>
            <family val="2"/>
          </rPr>
          <t xml:space="preserve">
Reduced to number of months hospital was open in UC program year, 7.</t>
        </r>
      </text>
    </comment>
    <comment ref="G339" authorId="1" shapeId="0">
      <text>
        <r>
          <rPr>
            <b/>
            <sz val="9"/>
            <color indexed="81"/>
            <rFont val="Tahoma"/>
            <family val="2"/>
          </rPr>
          <t xml:space="preserve">Total UC is only be federal share since ambulance uses CPEs.  </t>
        </r>
      </text>
    </comment>
    <comment ref="AB339" authorId="1" shapeId="0">
      <text>
        <r>
          <rPr>
            <b/>
            <sz val="9"/>
            <color indexed="81"/>
            <rFont val="Tahoma"/>
            <family val="2"/>
          </rPr>
          <t>From Dan Huggins direction on 5/18/15</t>
        </r>
        <r>
          <rPr>
            <sz val="9"/>
            <color indexed="81"/>
            <rFont val="Tahoma"/>
            <family val="2"/>
          </rPr>
          <t xml:space="preserve">
Limited to federal share since state share comes from CPEs</t>
        </r>
      </text>
    </comment>
    <comment ref="AB340" authorId="1" shapeId="0">
      <text>
        <r>
          <rPr>
            <b/>
            <sz val="9"/>
            <color indexed="81"/>
            <rFont val="Tahoma"/>
            <family val="2"/>
          </rPr>
          <t>Per Dan Huggins direction from 5/18/15</t>
        </r>
        <r>
          <rPr>
            <sz val="9"/>
            <color indexed="81"/>
            <rFont val="Tahoma"/>
            <family val="2"/>
          </rPr>
          <t xml:space="preserve">
</t>
        </r>
      </text>
    </comment>
  </commentList>
</comments>
</file>

<file path=xl/comments2.xml><?xml version="1.0" encoding="utf-8"?>
<comments xmlns="http://schemas.openxmlformats.org/spreadsheetml/2006/main">
  <authors>
    <author>Brooke Jenkins</author>
    <author>Hites,Rhonda (HHSC)</author>
  </authors>
  <commentList>
    <comment ref="F4" authorId="0" shapeId="0">
      <text>
        <r>
          <rPr>
            <b/>
            <sz val="9"/>
            <color indexed="81"/>
            <rFont val="Tahoma"/>
            <family val="2"/>
          </rPr>
          <t>Brooke Jenkins:</t>
        </r>
        <r>
          <rPr>
            <sz val="9"/>
            <color indexed="81"/>
            <rFont val="Tahoma"/>
            <family val="2"/>
          </rPr>
          <t xml:space="preserve">
See updated amount on second email.
</t>
        </r>
      </text>
    </comment>
    <comment ref="F26" authorId="1" shapeId="0">
      <text>
        <r>
          <rPr>
            <b/>
            <sz val="9"/>
            <color indexed="81"/>
            <rFont val="Tahoma"/>
            <family val="2"/>
          </rPr>
          <t>Hites,Rhonda (HHSC):</t>
        </r>
        <r>
          <rPr>
            <sz val="9"/>
            <color indexed="81"/>
            <rFont val="Tahoma"/>
            <family val="2"/>
          </rPr>
          <t xml:space="preserve">
Cut back to not exceed IGT Max
</t>
        </r>
      </text>
    </comment>
    <comment ref="F65" authorId="1" shapeId="0">
      <text>
        <r>
          <rPr>
            <b/>
            <sz val="9"/>
            <color indexed="81"/>
            <rFont val="Tahoma"/>
            <family val="2"/>
          </rPr>
          <t>Hites,Rhonda (HHSC):</t>
        </r>
        <r>
          <rPr>
            <sz val="9"/>
            <color indexed="81"/>
            <rFont val="Tahoma"/>
            <family val="2"/>
          </rPr>
          <t xml:space="preserve">
Cut back to not exceed max IGT
</t>
        </r>
      </text>
    </comment>
    <comment ref="F109" authorId="1" shapeId="0">
      <text>
        <r>
          <rPr>
            <b/>
            <sz val="9"/>
            <color indexed="81"/>
            <rFont val="Tahoma"/>
            <family val="2"/>
          </rPr>
          <t>Hites,Rhonda (HHSC):</t>
        </r>
        <r>
          <rPr>
            <sz val="9"/>
            <color indexed="81"/>
            <rFont val="Tahoma"/>
            <family val="2"/>
          </rPr>
          <t xml:space="preserve">
cut back to not exceed max IGT
</t>
        </r>
      </text>
    </comment>
    <comment ref="C124" authorId="0" shapeId="0">
      <text>
        <r>
          <rPr>
            <b/>
            <sz val="9"/>
            <color indexed="81"/>
            <rFont val="Tahoma"/>
            <family val="2"/>
          </rPr>
          <t>Brooke Jenkins:</t>
        </r>
        <r>
          <rPr>
            <sz val="9"/>
            <color indexed="81"/>
            <rFont val="Tahoma"/>
            <family val="2"/>
          </rPr>
          <t xml:space="preserve">
Cannot find this affiliation
</t>
        </r>
      </text>
    </comment>
    <comment ref="F158" authorId="0" shapeId="0">
      <text>
        <r>
          <rPr>
            <b/>
            <sz val="9"/>
            <color indexed="81"/>
            <rFont val="Tahoma"/>
            <family val="2"/>
          </rPr>
          <t>Brooke Jenkins:</t>
        </r>
        <r>
          <rPr>
            <sz val="9"/>
            <color indexed="81"/>
            <rFont val="Tahoma"/>
            <family val="2"/>
          </rPr>
          <t xml:space="preserve">
Corrected via second email.
</t>
        </r>
      </text>
    </comment>
    <comment ref="C179" authorId="0" shapeId="0">
      <text>
        <r>
          <rPr>
            <b/>
            <sz val="9"/>
            <color indexed="81"/>
            <rFont val="Tahoma"/>
            <family val="2"/>
          </rPr>
          <t>Brooke Jenkins:</t>
        </r>
        <r>
          <rPr>
            <sz val="9"/>
            <color indexed="81"/>
            <rFont val="Tahoma"/>
            <family val="2"/>
          </rPr>
          <t xml:space="preserve">
Validated Affiliation to expenditures 1/25/16
</t>
        </r>
      </text>
    </comment>
    <comment ref="A205" authorId="1" shapeId="0">
      <text>
        <r>
          <rPr>
            <b/>
            <sz val="9"/>
            <color indexed="81"/>
            <rFont val="Tahoma"/>
            <family val="2"/>
          </rPr>
          <t>Hites,Rhonda (HHSC):</t>
        </r>
        <r>
          <rPr>
            <sz val="9"/>
            <color indexed="81"/>
            <rFont val="Tahoma"/>
            <family val="2"/>
          </rPr>
          <t xml:space="preserve">
TPI 126842708 is the TPI that we have an affiliation for and will pay under</t>
        </r>
      </text>
    </comment>
    <comment ref="A353" authorId="0" shapeId="0">
      <text>
        <r>
          <rPr>
            <b/>
            <sz val="9"/>
            <color indexed="81"/>
            <rFont val="Tahoma"/>
            <family val="2"/>
          </rPr>
          <t>Brooke Jenkins:</t>
        </r>
        <r>
          <rPr>
            <sz val="9"/>
            <color indexed="81"/>
            <rFont val="Tahoma"/>
            <family val="2"/>
          </rPr>
          <t xml:space="preserve">
</t>
        </r>
      </text>
    </comment>
    <comment ref="A359" authorId="1" shapeId="0">
      <text>
        <r>
          <rPr>
            <b/>
            <sz val="9"/>
            <color indexed="81"/>
            <rFont val="Tahoma"/>
            <family val="2"/>
          </rPr>
          <t>Hites,Rhonda (HHSC):</t>
        </r>
        <r>
          <rPr>
            <sz val="9"/>
            <color indexed="81"/>
            <rFont val="Tahoma"/>
            <family val="2"/>
          </rPr>
          <t xml:space="preserve">
Had incorrect TPI listed
</t>
        </r>
      </text>
    </comment>
    <comment ref="F457" authorId="0" shapeId="0">
      <text>
        <r>
          <rPr>
            <b/>
            <sz val="9"/>
            <color indexed="81"/>
            <rFont val="Tahoma"/>
            <family val="2"/>
          </rPr>
          <t>Brooke Jenkins:</t>
        </r>
        <r>
          <rPr>
            <sz val="9"/>
            <color indexed="81"/>
            <rFont val="Tahoma"/>
            <family val="2"/>
          </rPr>
          <t xml:space="preserve">
See second email</t>
        </r>
      </text>
    </comment>
    <comment ref="F458" authorId="0" shapeId="0">
      <text>
        <r>
          <rPr>
            <b/>
            <sz val="9"/>
            <color indexed="81"/>
            <rFont val="Tahoma"/>
            <family val="2"/>
          </rPr>
          <t>Brooke Jenkins:</t>
        </r>
        <r>
          <rPr>
            <sz val="9"/>
            <color indexed="81"/>
            <rFont val="Tahoma"/>
            <family val="2"/>
          </rPr>
          <t xml:space="preserve">
See second email</t>
        </r>
      </text>
    </comment>
    <comment ref="F460" authorId="0" shapeId="0">
      <text>
        <r>
          <rPr>
            <b/>
            <sz val="9"/>
            <color indexed="81"/>
            <rFont val="Tahoma"/>
            <family val="2"/>
          </rPr>
          <t>Brooke Jenkins:</t>
        </r>
        <r>
          <rPr>
            <sz val="9"/>
            <color indexed="81"/>
            <rFont val="Tahoma"/>
            <family val="2"/>
          </rPr>
          <t xml:space="preserve">
See second email
</t>
        </r>
      </text>
    </comment>
    <comment ref="F461" authorId="0" shapeId="0">
      <text>
        <r>
          <rPr>
            <b/>
            <sz val="9"/>
            <color indexed="81"/>
            <rFont val="Tahoma"/>
            <family val="2"/>
          </rPr>
          <t>Brooke Jenkins:</t>
        </r>
        <r>
          <rPr>
            <sz val="9"/>
            <color indexed="81"/>
            <rFont val="Tahoma"/>
            <family val="2"/>
          </rPr>
          <t xml:space="preserve">
See second email
</t>
        </r>
      </text>
    </comment>
    <comment ref="C468" authorId="0" shapeId="0">
      <text>
        <r>
          <rPr>
            <b/>
            <sz val="9"/>
            <color indexed="81"/>
            <rFont val="Tahoma"/>
            <family val="2"/>
          </rPr>
          <t>Brooke Jenkins:</t>
        </r>
        <r>
          <rPr>
            <sz val="9"/>
            <color indexed="81"/>
            <rFont val="Tahoma"/>
            <family val="2"/>
          </rPr>
          <t xml:space="preserve">
Validated affiliation agreement on 1-25-16
</t>
        </r>
      </text>
    </comment>
    <comment ref="B471" authorId="1" shapeId="0">
      <text>
        <r>
          <rPr>
            <b/>
            <sz val="9"/>
            <color indexed="81"/>
            <rFont val="Tahoma"/>
            <family val="2"/>
          </rPr>
          <t>Hites,Rhonda (HHSC):</t>
        </r>
        <r>
          <rPr>
            <sz val="9"/>
            <color indexed="81"/>
            <rFont val="Tahoma"/>
            <family val="2"/>
          </rPr>
          <t xml:space="preserve">
Sent form. They sent the commitment file back without IGT commitment form
</t>
        </r>
      </text>
    </comment>
    <comment ref="C483" authorId="1" shapeId="0">
      <text>
        <r>
          <rPr>
            <b/>
            <sz val="9"/>
            <color indexed="81"/>
            <rFont val="Tahoma"/>
            <family val="2"/>
          </rPr>
          <t>Hites,Rhonda (HHSC):</t>
        </r>
        <r>
          <rPr>
            <sz val="9"/>
            <color indexed="81"/>
            <rFont val="Tahoma"/>
            <family val="2"/>
          </rPr>
          <t xml:space="preserve">
Need affiliation documentation
</t>
        </r>
      </text>
    </comment>
    <comment ref="A484" authorId="0" shapeId="0">
      <text>
        <r>
          <rPr>
            <b/>
            <sz val="9"/>
            <color indexed="81"/>
            <rFont val="Tahoma"/>
            <family val="2"/>
          </rPr>
          <t>Brooke Jenkins:</t>
        </r>
        <r>
          <rPr>
            <sz val="9"/>
            <color indexed="81"/>
            <rFont val="Tahoma"/>
            <family val="2"/>
          </rPr>
          <t xml:space="preserve">
Old TPI is listed in the UC Sheet. The new TPI, 339153401 must be used to process the payment
</t>
        </r>
      </text>
    </comment>
  </commentList>
</comments>
</file>

<file path=xl/sharedStrings.xml><?xml version="1.0" encoding="utf-8"?>
<sst xmlns="http://schemas.openxmlformats.org/spreadsheetml/2006/main" count="6554" uniqueCount="2168">
  <si>
    <t>Provider Name</t>
  </si>
  <si>
    <t>CCN</t>
  </si>
  <si>
    <t>TPI</t>
  </si>
  <si>
    <t xml:space="preserve"> UC Medicaid Shortfall</t>
  </si>
  <si>
    <t xml:space="preserve"> UC Medicaid Shortfall No Other Insurance</t>
  </si>
  <si>
    <t xml:space="preserve"> UC Uninsured Shortfall</t>
  </si>
  <si>
    <t xml:space="preserve"> UC Schedule 3 - HSL No Other Insurance</t>
  </si>
  <si>
    <t>Total Schedule 1 Costs</t>
  </si>
  <si>
    <t>Total Schedule 2 Costs</t>
  </si>
  <si>
    <t>Schedule 1 Adjustments</t>
  </si>
  <si>
    <t>Schedule 2 Adjustments</t>
  </si>
  <si>
    <t>Schedule 3 Adjustments</t>
  </si>
  <si>
    <t>451380</t>
  </si>
  <si>
    <t>017624007</t>
  </si>
  <si>
    <t>CHRISTUS Spohn Hospital - Beeville</t>
  </si>
  <si>
    <t>450082</t>
  </si>
  <si>
    <t>020811801</t>
  </si>
  <si>
    <t>450083</t>
  </si>
  <si>
    <t>020812601</t>
  </si>
  <si>
    <t>450097</t>
  </si>
  <si>
    <t>020817501</t>
  </si>
  <si>
    <t>450184</t>
  </si>
  <si>
    <t>020834001</t>
  </si>
  <si>
    <t>020841501</t>
  </si>
  <si>
    <t>020844901</t>
  </si>
  <si>
    <t>College Station Medical Center</t>
  </si>
  <si>
    <t>450299</t>
  </si>
  <si>
    <t>020860501</t>
  </si>
  <si>
    <t>Texas Health Presbyterian Hospital Dallas</t>
  </si>
  <si>
    <t>450462</t>
  </si>
  <si>
    <t>020908201</t>
  </si>
  <si>
    <t>451321</t>
  </si>
  <si>
    <t>020927202</t>
  </si>
  <si>
    <t>450587</t>
  </si>
  <si>
    <t>020930601</t>
  </si>
  <si>
    <t>Memorial Hermann Memorial City Medical Center</t>
  </si>
  <si>
    <t>450610</t>
  </si>
  <si>
    <t>020934801</t>
  </si>
  <si>
    <t>450647</t>
  </si>
  <si>
    <t>020943901</t>
  </si>
  <si>
    <t>450662</t>
  </si>
  <si>
    <t>020947001</t>
  </si>
  <si>
    <t>450675</t>
  </si>
  <si>
    <t>020950401</t>
  </si>
  <si>
    <t>450668</t>
  </si>
  <si>
    <t>450718</t>
  </si>
  <si>
    <t>020957901</t>
  </si>
  <si>
    <t>020966001</t>
  </si>
  <si>
    <t>450743</t>
  </si>
  <si>
    <t>020967801</t>
  </si>
  <si>
    <t>Corpus Christi Medical Center</t>
  </si>
  <si>
    <t>450788</t>
  </si>
  <si>
    <t>020973601</t>
  </si>
  <si>
    <t>450801</t>
  </si>
  <si>
    <t>020976901</t>
  </si>
  <si>
    <t>450822</t>
  </si>
  <si>
    <t>020979301</t>
  </si>
  <si>
    <t>451311</t>
  </si>
  <si>
    <t>020988401</t>
  </si>
  <si>
    <t xml:space="preserve">North Runnels Hospital </t>
  </si>
  <si>
    <t>020989201</t>
  </si>
  <si>
    <t>451316</t>
  </si>
  <si>
    <t>020990001</t>
  </si>
  <si>
    <t>Refugio County Memorial Hospital District</t>
  </si>
  <si>
    <t>451317</t>
  </si>
  <si>
    <t>020991801</t>
  </si>
  <si>
    <t>451318</t>
  </si>
  <si>
    <t>020992601</t>
  </si>
  <si>
    <t>451320</t>
  </si>
  <si>
    <t>020993401</t>
  </si>
  <si>
    <t>021003101</t>
  </si>
  <si>
    <t>453300</t>
  </si>
  <si>
    <t>021184901</t>
  </si>
  <si>
    <t>Healthbridge Children's Hospital</t>
  </si>
  <si>
    <t>021185601</t>
  </si>
  <si>
    <t>454076</t>
  </si>
  <si>
    <t>021187201</t>
  </si>
  <si>
    <t>021194801</t>
  </si>
  <si>
    <t>021195501</t>
  </si>
  <si>
    <t>021196301</t>
  </si>
  <si>
    <t>Cypress Creek Hospital</t>
  </si>
  <si>
    <t>021203701</t>
  </si>
  <si>
    <t>021215102</t>
  </si>
  <si>
    <t>021219307</t>
  </si>
  <si>
    <t>450253</t>
  </si>
  <si>
    <t>083290905</t>
  </si>
  <si>
    <t>Throckmorton County Memorial Hospital</t>
  </si>
  <si>
    <t>451339</t>
  </si>
  <si>
    <t>088189803</t>
  </si>
  <si>
    <t>Concho County Hospital</t>
  </si>
  <si>
    <t>451325</t>
  </si>
  <si>
    <t>091770005</t>
  </si>
  <si>
    <t>450018</t>
  </si>
  <si>
    <t>094092602</t>
  </si>
  <si>
    <t>450037</t>
  </si>
  <si>
    <t>094095902</t>
  </si>
  <si>
    <t>Anson General Hospital</t>
  </si>
  <si>
    <t>094104901</t>
  </si>
  <si>
    <t>450087</t>
  </si>
  <si>
    <t>094105602</t>
  </si>
  <si>
    <t>450102</t>
  </si>
  <si>
    <t>094108002</t>
  </si>
  <si>
    <t>450107</t>
  </si>
  <si>
    <t>094109802</t>
  </si>
  <si>
    <t>450119</t>
  </si>
  <si>
    <t>094113001</t>
  </si>
  <si>
    <t>Hansford County Hospital District</t>
  </si>
  <si>
    <t>451344</t>
  </si>
  <si>
    <t>094117105</t>
  </si>
  <si>
    <t>450147</t>
  </si>
  <si>
    <t>094118902</t>
  </si>
  <si>
    <t>450152</t>
  </si>
  <si>
    <t>094119702</t>
  </si>
  <si>
    <t>451358</t>
  </si>
  <si>
    <t>094121303</t>
  </si>
  <si>
    <t>450210</t>
  </si>
  <si>
    <t>094127002</t>
  </si>
  <si>
    <t>450221</t>
  </si>
  <si>
    <t>094129602</t>
  </si>
  <si>
    <t>450243</t>
  </si>
  <si>
    <t>094131202</t>
  </si>
  <si>
    <t>Clay County Memorial Hospital</t>
  </si>
  <si>
    <t>451362</t>
  </si>
  <si>
    <t>094138703</t>
  </si>
  <si>
    <t>Texas Health Presbyterian Hospital Kaufman</t>
  </si>
  <si>
    <t>450292</t>
  </si>
  <si>
    <t>094140302</t>
  </si>
  <si>
    <t>Crosbyton Clinic Hospital</t>
  </si>
  <si>
    <t>451345</t>
  </si>
  <si>
    <t>094141105</t>
  </si>
  <si>
    <t>Baptist Hospital of Southeast Texas- Beaumont</t>
  </si>
  <si>
    <t>450346</t>
  </si>
  <si>
    <t>094148602</t>
  </si>
  <si>
    <t>Seton Highland Lakes</t>
  </si>
  <si>
    <t>451365</t>
  </si>
  <si>
    <t>094151004</t>
  </si>
  <si>
    <t>Cochran Memorial Hospital</t>
  </si>
  <si>
    <t>451366</t>
  </si>
  <si>
    <t>094152803</t>
  </si>
  <si>
    <t>Seton Edgar B Davis</t>
  </si>
  <si>
    <t>094153604</t>
  </si>
  <si>
    <t>450388</t>
  </si>
  <si>
    <t>094154402</t>
  </si>
  <si>
    <t>450431</t>
  </si>
  <si>
    <t>094160102</t>
  </si>
  <si>
    <t>Woodland Heights Medical Center</t>
  </si>
  <si>
    <t>450484</t>
  </si>
  <si>
    <t>094164302</t>
  </si>
  <si>
    <t>McCamey County Hospital District</t>
  </si>
  <si>
    <t>451309</t>
  </si>
  <si>
    <t>094172602</t>
  </si>
  <si>
    <t>450596</t>
  </si>
  <si>
    <t>094178302</t>
  </si>
  <si>
    <t>451351</t>
  </si>
  <si>
    <t>094180903</t>
  </si>
  <si>
    <t>450643</t>
  </si>
  <si>
    <t>094186602</t>
  </si>
  <si>
    <t>CHCA West Houston Medical Ctr</t>
  </si>
  <si>
    <t>450644</t>
  </si>
  <si>
    <t>094187402</t>
  </si>
  <si>
    <t>450658</t>
  </si>
  <si>
    <t>094190802</t>
  </si>
  <si>
    <t>450669</t>
  </si>
  <si>
    <t>094192402</t>
  </si>
  <si>
    <t>450672</t>
  </si>
  <si>
    <t>094193202</t>
  </si>
  <si>
    <t>450678</t>
  </si>
  <si>
    <t>094194002</t>
  </si>
  <si>
    <t>451314</t>
  </si>
  <si>
    <t>094204701</t>
  </si>
  <si>
    <t>Texas Health Presbyterian Hospital Plano</t>
  </si>
  <si>
    <t>450771</t>
  </si>
  <si>
    <t>094207002</t>
  </si>
  <si>
    <t>St Davids North Austin Medical Center</t>
  </si>
  <si>
    <t>450809</t>
  </si>
  <si>
    <t>094216102</t>
  </si>
  <si>
    <t>Methodist Sugar Land Hospital</t>
  </si>
  <si>
    <t>450820</t>
  </si>
  <si>
    <t>094219502</t>
  </si>
  <si>
    <t>CHRISTUS Spohn Hospital - Alice</t>
  </si>
  <si>
    <t>450828</t>
  </si>
  <si>
    <t>094222902</t>
  </si>
  <si>
    <t>Big Bend Regional Medical Center</t>
  </si>
  <si>
    <t>451378</t>
  </si>
  <si>
    <t>094224503</t>
  </si>
  <si>
    <t>094357302</t>
  </si>
  <si>
    <t>Seton Shoal Creek</t>
  </si>
  <si>
    <t>094382101</t>
  </si>
  <si>
    <t>450578</t>
  </si>
  <si>
    <t>109588703</t>
  </si>
  <si>
    <t>109966502</t>
  </si>
  <si>
    <t>450092</t>
  </si>
  <si>
    <t>110803703</t>
  </si>
  <si>
    <t>450702</t>
  </si>
  <si>
    <t>110839103</t>
  </si>
  <si>
    <t>451354</t>
  </si>
  <si>
    <t>110856504</t>
  </si>
  <si>
    <t>Providence Health Center</t>
  </si>
  <si>
    <t>450042</t>
  </si>
  <si>
    <t>111829102</t>
  </si>
  <si>
    <t>450634</t>
  </si>
  <si>
    <t>111905902</t>
  </si>
  <si>
    <t>450032</t>
  </si>
  <si>
    <t>112667403</t>
  </si>
  <si>
    <t>450072</t>
  </si>
  <si>
    <t>112671602</t>
  </si>
  <si>
    <t>UT MD Anderson Cancer Center</t>
  </si>
  <si>
    <t>112672402</t>
  </si>
  <si>
    <t>Yoakum Community Hospital</t>
  </si>
  <si>
    <t>451346</t>
  </si>
  <si>
    <t>112673204</t>
  </si>
  <si>
    <t>Texas Health Harris Methodist Fort Worth</t>
  </si>
  <si>
    <t>450135</t>
  </si>
  <si>
    <t>112677302</t>
  </si>
  <si>
    <t>Mission Regional Medical Center</t>
  </si>
  <si>
    <t>450176</t>
  </si>
  <si>
    <t>112679902</t>
  </si>
  <si>
    <t>Reeves County Hospital District</t>
  </si>
  <si>
    <t>451377</t>
  </si>
  <si>
    <t>112684904</t>
  </si>
  <si>
    <t>450293</t>
  </si>
  <si>
    <t>112688002</t>
  </si>
  <si>
    <t>Fisher County Hospital District</t>
  </si>
  <si>
    <t>451313</t>
  </si>
  <si>
    <t>112692202</t>
  </si>
  <si>
    <t>San Angelo Community Medical Center</t>
  </si>
  <si>
    <t>450340</t>
  </si>
  <si>
    <t>112693002</t>
  </si>
  <si>
    <t>Memorial Medical Center Livingston</t>
  </si>
  <si>
    <t>450395</t>
  </si>
  <si>
    <t>112697102</t>
  </si>
  <si>
    <t>450403</t>
  </si>
  <si>
    <t>112698903</t>
  </si>
  <si>
    <t>450447</t>
  </si>
  <si>
    <t>112701102</t>
  </si>
  <si>
    <t>451341</t>
  </si>
  <si>
    <t>112702904</t>
  </si>
  <si>
    <t>451359</t>
  </si>
  <si>
    <t>112704504</t>
  </si>
  <si>
    <t>Abilene Regional Medical Center</t>
  </si>
  <si>
    <t>450558</t>
  </si>
  <si>
    <t>112705203</t>
  </si>
  <si>
    <t>Christus Jasper Memorial Hospital</t>
  </si>
  <si>
    <t>450573</t>
  </si>
  <si>
    <t>112706003</t>
  </si>
  <si>
    <t>450584</t>
  </si>
  <si>
    <t>112707803</t>
  </si>
  <si>
    <t>450661</t>
  </si>
  <si>
    <t>112711003</t>
  </si>
  <si>
    <t>450711</t>
  </si>
  <si>
    <t>112716902</t>
  </si>
  <si>
    <t>St. Davids South Austin Medical Center</t>
  </si>
  <si>
    <t>450713</t>
  </si>
  <si>
    <t>112717702</t>
  </si>
  <si>
    <t>Cypress Fairbanks Medical Center</t>
  </si>
  <si>
    <t>450716</t>
  </si>
  <si>
    <t>112718503</t>
  </si>
  <si>
    <t>450775</t>
  </si>
  <si>
    <t>112724302</t>
  </si>
  <si>
    <t>451305</t>
  </si>
  <si>
    <t>112725003</t>
  </si>
  <si>
    <t>450803</t>
  </si>
  <si>
    <t>112727604</t>
  </si>
  <si>
    <t>451307</t>
  </si>
  <si>
    <t>112728403</t>
  </si>
  <si>
    <t>Clarity Child Guidance Center</t>
  </si>
  <si>
    <t>453323</t>
  </si>
  <si>
    <t>112742503</t>
  </si>
  <si>
    <t>River Crest Hospital</t>
  </si>
  <si>
    <t>112745802</t>
  </si>
  <si>
    <t>454100</t>
  </si>
  <si>
    <t>112751605</t>
  </si>
  <si>
    <t>450241</t>
  </si>
  <si>
    <t>119874904</t>
  </si>
  <si>
    <t>450498</t>
  </si>
  <si>
    <t>450154</t>
  </si>
  <si>
    <t>119877204</t>
  </si>
  <si>
    <t>450779</t>
  </si>
  <si>
    <t>120726804</t>
  </si>
  <si>
    <t>451335</t>
  </si>
  <si>
    <t>120745806</t>
  </si>
  <si>
    <t>450746</t>
  </si>
  <si>
    <t>121053602</t>
  </si>
  <si>
    <t>Hardeman County Memorial Hospital</t>
  </si>
  <si>
    <t>451352</t>
  </si>
  <si>
    <t>121692107</t>
  </si>
  <si>
    <t>450046</t>
  </si>
  <si>
    <t>121775403</t>
  </si>
  <si>
    <t>Baylor Medical Center at Irving</t>
  </si>
  <si>
    <t>450079</t>
  </si>
  <si>
    <t>121776204</t>
  </si>
  <si>
    <t>450090</t>
  </si>
  <si>
    <t>121777003</t>
  </si>
  <si>
    <t>450165</t>
  </si>
  <si>
    <t>121780403</t>
  </si>
  <si>
    <t>451324</t>
  </si>
  <si>
    <t>121781205</t>
  </si>
  <si>
    <t>450177</t>
  </si>
  <si>
    <t>121782003</t>
  </si>
  <si>
    <t>Gonzales Healthcare Systems</t>
  </si>
  <si>
    <t>450235</t>
  </si>
  <si>
    <t>121785303</t>
  </si>
  <si>
    <t>121787905</t>
  </si>
  <si>
    <t>Central Texas Medical Center</t>
  </si>
  <si>
    <t>450272</t>
  </si>
  <si>
    <t>121789503</t>
  </si>
  <si>
    <t>450280</t>
  </si>
  <si>
    <t>121790303</t>
  </si>
  <si>
    <t>450754</t>
  </si>
  <si>
    <t>121792903</t>
  </si>
  <si>
    <t>Rankin County Hospital District</t>
  </si>
  <si>
    <t>451329</t>
  </si>
  <si>
    <t>121799406</t>
  </si>
  <si>
    <t>Angleton Danbury Medical Center</t>
  </si>
  <si>
    <t>121805903</t>
  </si>
  <si>
    <t>451301</t>
  </si>
  <si>
    <t>121806703</t>
  </si>
  <si>
    <t>Clear Lake Regional Medical Center</t>
  </si>
  <si>
    <t>450617</t>
  </si>
  <si>
    <t>121807504</t>
  </si>
  <si>
    <t>121808305</t>
  </si>
  <si>
    <t>TH Healthcare Ltd  d/b/a Park Plaza Hospital</t>
  </si>
  <si>
    <t>450659</t>
  </si>
  <si>
    <t>121811703</t>
  </si>
  <si>
    <t>121816602</t>
  </si>
  <si>
    <t>450749</t>
  </si>
  <si>
    <t>121817401</t>
  </si>
  <si>
    <t>450780</t>
  </si>
  <si>
    <t>121820803</t>
  </si>
  <si>
    <t>450833</t>
  </si>
  <si>
    <t>121822403</t>
  </si>
  <si>
    <t>West Oaks Hospital</t>
  </si>
  <si>
    <t>121829902</t>
  </si>
  <si>
    <t>451337</t>
  </si>
  <si>
    <t>126667806</t>
  </si>
  <si>
    <t>Tarrant County Hospital District, d/b/a JPS Health Network</t>
  </si>
  <si>
    <t>126675104</t>
  </si>
  <si>
    <t>Methodist Charlton Medical Center</t>
  </si>
  <si>
    <t>450723</t>
  </si>
  <si>
    <t>126679303</t>
  </si>
  <si>
    <t>451355</t>
  </si>
  <si>
    <t>126840107</t>
  </si>
  <si>
    <t>450306</t>
  </si>
  <si>
    <t>126842705</t>
  </si>
  <si>
    <t>450563</t>
  </si>
  <si>
    <t>127262703</t>
  </si>
  <si>
    <t>450539</t>
  </si>
  <si>
    <t>127263503</t>
  </si>
  <si>
    <t>450011</t>
  </si>
  <si>
    <t>127267603</t>
  </si>
  <si>
    <t>University of Texas Health Center at Tyler</t>
  </si>
  <si>
    <t>450690</t>
  </si>
  <si>
    <t>127278304</t>
  </si>
  <si>
    <t>450007</t>
  </si>
  <si>
    <t>127294003</t>
  </si>
  <si>
    <t>Dallas County Hospital District dba Parkland Health and Hospital System</t>
  </si>
  <si>
    <t>450015</t>
  </si>
  <si>
    <t>127295703</t>
  </si>
  <si>
    <t>450144</t>
  </si>
  <si>
    <t>127298107</t>
  </si>
  <si>
    <t>St. Lukes Episcopal Hospital</t>
  </si>
  <si>
    <t>127300503</t>
  </si>
  <si>
    <t>451381</t>
  </si>
  <si>
    <t>127301306</t>
  </si>
  <si>
    <t>450330</t>
  </si>
  <si>
    <t>127303903</t>
  </si>
  <si>
    <t>Texas Health Harris Methodist Azle</t>
  </si>
  <si>
    <t>450419</t>
  </si>
  <si>
    <t>127304703</t>
  </si>
  <si>
    <t>450497</t>
  </si>
  <si>
    <t>127305405</t>
  </si>
  <si>
    <t>450641</t>
  </si>
  <si>
    <t>127310404</t>
  </si>
  <si>
    <t>450651</t>
  </si>
  <si>
    <t>127311205</t>
  </si>
  <si>
    <t>450698</t>
  </si>
  <si>
    <t>127313803</t>
  </si>
  <si>
    <t>127319504</t>
  </si>
  <si>
    <t>451310</t>
  </si>
  <si>
    <t>130089906</t>
  </si>
  <si>
    <t>450002</t>
  </si>
  <si>
    <t>130601104</t>
  </si>
  <si>
    <t>130605205</t>
  </si>
  <si>
    <t>450271</t>
  </si>
  <si>
    <t>130606006</t>
  </si>
  <si>
    <t>450194</t>
  </si>
  <si>
    <t>130612806</t>
  </si>
  <si>
    <t>450085</t>
  </si>
  <si>
    <t>130613604</t>
  </si>
  <si>
    <t>Texas Health Arlington Memorial Hospital</t>
  </si>
  <si>
    <t>450064</t>
  </si>
  <si>
    <t>130614405</t>
  </si>
  <si>
    <t>Pecos County Memorial Hospital</t>
  </si>
  <si>
    <t>450178</t>
  </si>
  <si>
    <t>130616905</t>
  </si>
  <si>
    <t>450399</t>
  </si>
  <si>
    <t>130618504</t>
  </si>
  <si>
    <t>451349</t>
  </si>
  <si>
    <t>Memorial Medical Center San Augustine</t>
  </si>
  <si>
    <t>451360</t>
  </si>
  <si>
    <t>130734007</t>
  </si>
  <si>
    <t>451331</t>
  </si>
  <si>
    <t>130826407</t>
  </si>
  <si>
    <t>Muleshoe Area Hospital District</t>
  </si>
  <si>
    <t>451372</t>
  </si>
  <si>
    <t>450465</t>
  </si>
  <si>
    <t>130959304</t>
  </si>
  <si>
    <t>Memorial Hospital-Nacogdoches</t>
  </si>
  <si>
    <t>450508</t>
  </si>
  <si>
    <t>131030203</t>
  </si>
  <si>
    <t>450148</t>
  </si>
  <si>
    <t>131036903</t>
  </si>
  <si>
    <t>450236</t>
  </si>
  <si>
    <t>131037704</t>
  </si>
  <si>
    <t>450352</t>
  </si>
  <si>
    <t>131038504</t>
  </si>
  <si>
    <t>450653</t>
  </si>
  <si>
    <t>131043506</t>
  </si>
  <si>
    <t>Driscoll Childrens Hospital</t>
  </si>
  <si>
    <t>132812205</t>
  </si>
  <si>
    <t>Rolling Plains Memorial Hospital</t>
  </si>
  <si>
    <t>450055</t>
  </si>
  <si>
    <t>133244705</t>
  </si>
  <si>
    <t>Sierra Medical Center</t>
  </si>
  <si>
    <t>133245406</t>
  </si>
  <si>
    <t>450369</t>
  </si>
  <si>
    <t>133250406</t>
  </si>
  <si>
    <t>450192</t>
  </si>
  <si>
    <t>133252005</t>
  </si>
  <si>
    <t>452033</t>
  </si>
  <si>
    <t>133257904</t>
  </si>
  <si>
    <t>450755</t>
  </si>
  <si>
    <t>133258705</t>
  </si>
  <si>
    <t>133331202</t>
  </si>
  <si>
    <t>Harris County Hospital District dba Harris Health System</t>
  </si>
  <si>
    <t>450289</t>
  </si>
  <si>
    <t>133355104</t>
  </si>
  <si>
    <t>450348</t>
  </si>
  <si>
    <t>133367602</t>
  </si>
  <si>
    <t>450155</t>
  </si>
  <si>
    <t>133544006</t>
  </si>
  <si>
    <t>451379</t>
  </si>
  <si>
    <t>134772611</t>
  </si>
  <si>
    <t>Methodist Dallas Medical Center</t>
  </si>
  <si>
    <t>450051</t>
  </si>
  <si>
    <t>135032405</t>
  </si>
  <si>
    <t>Columbus Community Hospital</t>
  </si>
  <si>
    <t>450370</t>
  </si>
  <si>
    <t>135033204</t>
  </si>
  <si>
    <t>451343</t>
  </si>
  <si>
    <t>135034009</t>
  </si>
  <si>
    <t>Knapp Medical Center</t>
  </si>
  <si>
    <t>450128</t>
  </si>
  <si>
    <t>135035706</t>
  </si>
  <si>
    <t>Baylor All Saints Medical Center</t>
  </si>
  <si>
    <t>450137</t>
  </si>
  <si>
    <t>135036506</t>
  </si>
  <si>
    <t>450108</t>
  </si>
  <si>
    <t>135151206</t>
  </si>
  <si>
    <t>Baylor Medical Center at Waxahachie</t>
  </si>
  <si>
    <t>450372</t>
  </si>
  <si>
    <t>135223905</t>
  </si>
  <si>
    <t>Seton Medical Center Austin</t>
  </si>
  <si>
    <t>450056</t>
  </si>
  <si>
    <t>135225404</t>
  </si>
  <si>
    <t>Scott &amp; White Hospital - Brenham</t>
  </si>
  <si>
    <t>450187</t>
  </si>
  <si>
    <t>135226205</t>
  </si>
  <si>
    <t>451376</t>
  </si>
  <si>
    <t>135233809</t>
  </si>
  <si>
    <t>450132</t>
  </si>
  <si>
    <t>135235306</t>
  </si>
  <si>
    <t>450010</t>
  </si>
  <si>
    <t>135237906</t>
  </si>
  <si>
    <t>Bexar County Hospital District
University Health System</t>
  </si>
  <si>
    <t>450213</t>
  </si>
  <si>
    <t>136141205</t>
  </si>
  <si>
    <t>451350</t>
  </si>
  <si>
    <t>136142011</t>
  </si>
  <si>
    <t>Midland Memorial Hospital</t>
  </si>
  <si>
    <t>450133</t>
  </si>
  <si>
    <t>136143806</t>
  </si>
  <si>
    <t>MARTIN COUNTY HOSPITAL DISTRICT</t>
  </si>
  <si>
    <t>451333</t>
  </si>
  <si>
    <t>136145310</t>
  </si>
  <si>
    <t>Mitchell County Hospital District</t>
  </si>
  <si>
    <t>451342</t>
  </si>
  <si>
    <t>136325111</t>
  </si>
  <si>
    <t>Texas Health Harris Methodist Hurst-Euless-Bedford</t>
  </si>
  <si>
    <t>450639</t>
  </si>
  <si>
    <t>136326908</t>
  </si>
  <si>
    <t>450073</t>
  </si>
  <si>
    <t>136330107</t>
  </si>
  <si>
    <t>Ward Memorial Hospital</t>
  </si>
  <si>
    <t>451373</t>
  </si>
  <si>
    <t>136331910</t>
  </si>
  <si>
    <t>Starr County Memorial Hospital</t>
  </si>
  <si>
    <t>450654</t>
  </si>
  <si>
    <t>136332705</t>
  </si>
  <si>
    <t>TYLER COUNTY HOSPITAL</t>
  </si>
  <si>
    <t>450460</t>
  </si>
  <si>
    <t>136381405</t>
  </si>
  <si>
    <t>451364</t>
  </si>
  <si>
    <t>136412710</t>
  </si>
  <si>
    <t>HILL COUNTRY MEMORIAL HOSPITAL</t>
  </si>
  <si>
    <t>450604</t>
  </si>
  <si>
    <t>136430906</t>
  </si>
  <si>
    <t>Christus Spohn Hospital - Kleberg</t>
  </si>
  <si>
    <t>450163</t>
  </si>
  <si>
    <t>136436606</t>
  </si>
  <si>
    <t>Baptist Orange Hospital</t>
  </si>
  <si>
    <t>450005</t>
  </si>
  <si>
    <t>136488705</t>
  </si>
  <si>
    <t>136491104</t>
  </si>
  <si>
    <t>136492909</t>
  </si>
  <si>
    <t>450411</t>
  </si>
  <si>
    <t>137074409</t>
  </si>
  <si>
    <t>450052</t>
  </si>
  <si>
    <t>137075109</t>
  </si>
  <si>
    <t>Shannon Medical Center</t>
  </si>
  <si>
    <t>450571</t>
  </si>
  <si>
    <t>137226005</t>
  </si>
  <si>
    <t>YOAKUM COUNTY HOSPITAL</t>
  </si>
  <si>
    <t>451308</t>
  </si>
  <si>
    <t>137227806</t>
  </si>
  <si>
    <t>450209</t>
  </si>
  <si>
    <t>137245009</t>
  </si>
  <si>
    <t>Scott and White Memorial Hospital</t>
  </si>
  <si>
    <t>450054</t>
  </si>
  <si>
    <t>137249208</t>
  </si>
  <si>
    <t>University Medical Center at Brackenridge</t>
  </si>
  <si>
    <t>450124</t>
  </si>
  <si>
    <t>137265806</t>
  </si>
  <si>
    <t>451300</t>
  </si>
  <si>
    <t>137343308</t>
  </si>
  <si>
    <t>450068</t>
  </si>
  <si>
    <t>137805107</t>
  </si>
  <si>
    <t>Citizens Medical Center County of Victoria</t>
  </si>
  <si>
    <t>450023</t>
  </si>
  <si>
    <t>137907508</t>
  </si>
  <si>
    <t>Memorial Medical Center</t>
  </si>
  <si>
    <t>451356</t>
  </si>
  <si>
    <t>137909111</t>
  </si>
  <si>
    <t>137918204</t>
  </si>
  <si>
    <t>137919003</t>
  </si>
  <si>
    <t>The Methodist Hospital</t>
  </si>
  <si>
    <t>450358</t>
  </si>
  <si>
    <t>137949705</t>
  </si>
  <si>
    <t>Methodist San Jacinto Hospital</t>
  </si>
  <si>
    <t>450424</t>
  </si>
  <si>
    <t>137962006</t>
  </si>
  <si>
    <t>450686</t>
  </si>
  <si>
    <t>137999206</t>
  </si>
  <si>
    <t>450034</t>
  </si>
  <si>
    <t>138296208</t>
  </si>
  <si>
    <t>450586</t>
  </si>
  <si>
    <t>138353107</t>
  </si>
  <si>
    <t>451367</t>
  </si>
  <si>
    <t>138374715</t>
  </si>
  <si>
    <t>450104</t>
  </si>
  <si>
    <t>138411709</t>
  </si>
  <si>
    <t>Hendrick Medical Center</t>
  </si>
  <si>
    <t>450229</t>
  </si>
  <si>
    <t>138644310</t>
  </si>
  <si>
    <t>138706004</t>
  </si>
  <si>
    <t>453302</t>
  </si>
  <si>
    <t>138910807</t>
  </si>
  <si>
    <t>CUERO COMMUNITY HOSPITAL</t>
  </si>
  <si>
    <t>450597</t>
  </si>
  <si>
    <t>138911609</t>
  </si>
  <si>
    <t>450080</t>
  </si>
  <si>
    <t>138913209</t>
  </si>
  <si>
    <t>450565</t>
  </si>
  <si>
    <t>138950412</t>
  </si>
  <si>
    <t>University Medical Center of El Paso</t>
  </si>
  <si>
    <t>450024</t>
  </si>
  <si>
    <t>138951211</t>
  </si>
  <si>
    <t>Hillcrest Baptist Medical Center</t>
  </si>
  <si>
    <t>450101</t>
  </si>
  <si>
    <t>138962907</t>
  </si>
  <si>
    <t>Texas Childrens Hospital</t>
  </si>
  <si>
    <t>453304</t>
  </si>
  <si>
    <t>139135109</t>
  </si>
  <si>
    <t>450211</t>
  </si>
  <si>
    <t>139172412</t>
  </si>
  <si>
    <t>450389</t>
  </si>
  <si>
    <t>139173209</t>
  </si>
  <si>
    <t>450040</t>
  </si>
  <si>
    <t>139461107</t>
  </si>
  <si>
    <t>139485012</t>
  </si>
  <si>
    <t>Methodist Willowbrook Hospital</t>
  </si>
  <si>
    <t>450844</t>
  </si>
  <si>
    <t>140713201</t>
  </si>
  <si>
    <t>451303</t>
  </si>
  <si>
    <t>140714001</t>
  </si>
  <si>
    <t>451319</t>
  </si>
  <si>
    <t>141858401</t>
  </si>
  <si>
    <t>450848</t>
  </si>
  <si>
    <t>146021401</t>
  </si>
  <si>
    <t>450847</t>
  </si>
  <si>
    <t>146509801</t>
  </si>
  <si>
    <t>147918003</t>
  </si>
  <si>
    <t>451328</t>
  </si>
  <si>
    <t>148698701</t>
  </si>
  <si>
    <t>149073203</t>
  </si>
  <si>
    <t>450851</t>
  </si>
  <si>
    <t>151691601</t>
  </si>
  <si>
    <t>451332</t>
  </si>
  <si>
    <t>152686501</t>
  </si>
  <si>
    <t>Harlingen Medical Center LP</t>
  </si>
  <si>
    <t>450855</t>
  </si>
  <si>
    <t>154504801</t>
  </si>
  <si>
    <t>Chillicothe Hospital District</t>
  </si>
  <si>
    <t>451326</t>
  </si>
  <si>
    <t>154632701</t>
  </si>
  <si>
    <t>Seton Southwest</t>
  </si>
  <si>
    <t>450865</t>
  </si>
  <si>
    <t>158977201</t>
  </si>
  <si>
    <t>Seton Northwest</t>
  </si>
  <si>
    <t>450867</t>
  </si>
  <si>
    <t>158980601</t>
  </si>
  <si>
    <t>450058</t>
  </si>
  <si>
    <t>159156201</t>
  </si>
  <si>
    <t>160630301</t>
  </si>
  <si>
    <t>450869</t>
  </si>
  <si>
    <t>160709501</t>
  </si>
  <si>
    <t>450029</t>
  </si>
  <si>
    <t>162033801</t>
  </si>
  <si>
    <t>450196</t>
  </si>
  <si>
    <t>163111101</t>
  </si>
  <si>
    <t>The Medical Center of Southeast Texas</t>
  </si>
  <si>
    <t>450518</t>
  </si>
  <si>
    <t>163925401</t>
  </si>
  <si>
    <t>Centennial Medical Center</t>
  </si>
  <si>
    <t>450885</t>
  </si>
  <si>
    <t>169553801</t>
  </si>
  <si>
    <t>450044</t>
  </si>
  <si>
    <t>175287501</t>
  </si>
  <si>
    <t>450766</t>
  </si>
  <si>
    <t>175289101</t>
  </si>
  <si>
    <t>Kingwood Pines Hospital</t>
  </si>
  <si>
    <t>175965601</t>
  </si>
  <si>
    <t>451338</t>
  </si>
  <si>
    <t>176354201</t>
  </si>
  <si>
    <t>670004</t>
  </si>
  <si>
    <t>176692501</t>
  </si>
  <si>
    <t>Schleicher County Medical Center</t>
  </si>
  <si>
    <t>179272301</t>
  </si>
  <si>
    <t>St. Joseph Medical Center</t>
  </si>
  <si>
    <t>450035</t>
  </si>
  <si>
    <t>181706601</t>
  </si>
  <si>
    <t>451357</t>
  </si>
  <si>
    <t>183086102</t>
  </si>
  <si>
    <t>Weatherford Regional Medical Center</t>
  </si>
  <si>
    <t>450203</t>
  </si>
  <si>
    <t>184409401</t>
  </si>
  <si>
    <t>Methodist Mansfield Medical Center</t>
  </si>
  <si>
    <t>670023</t>
  </si>
  <si>
    <t>186221101</t>
  </si>
  <si>
    <t>186599001</t>
  </si>
  <si>
    <t>Walker County Hospital Corporation d/b/a Huntsville Memorial Hospital</t>
  </si>
  <si>
    <t>450347</t>
  </si>
  <si>
    <t>189791001</t>
  </si>
  <si>
    <t>450489</t>
  </si>
  <si>
    <t>189947801</t>
  </si>
  <si>
    <t>670034</t>
  </si>
  <si>
    <t>190123302</t>
  </si>
  <si>
    <t>670043</t>
  </si>
  <si>
    <t>192622201</t>
  </si>
  <si>
    <t>450684</t>
  </si>
  <si>
    <t>192751901</t>
  </si>
  <si>
    <t>450638</t>
  </si>
  <si>
    <t>193867201</t>
  </si>
  <si>
    <t>Seton Medical Center Williamson</t>
  </si>
  <si>
    <t>670041</t>
  </si>
  <si>
    <t>194106401</t>
  </si>
  <si>
    <t>194997601</t>
  </si>
  <si>
    <t>Baylor Medical Center at Carrollton</t>
  </si>
  <si>
    <t>450730</t>
  </si>
  <si>
    <t>670047</t>
  </si>
  <si>
    <t>196829901</t>
  </si>
  <si>
    <t xml:space="preserve">GPCH dba Golden Plains Community Hospital
</t>
  </si>
  <si>
    <t>451369</t>
  </si>
  <si>
    <t>197063401</t>
  </si>
  <si>
    <t>451353</t>
  </si>
  <si>
    <t>199602701</t>
  </si>
  <si>
    <t>451361</t>
  </si>
  <si>
    <t>200683501</t>
  </si>
  <si>
    <t>670055</t>
  </si>
  <si>
    <t>204254101</t>
  </si>
  <si>
    <t>451306</t>
  </si>
  <si>
    <t>206083201</t>
  </si>
  <si>
    <t>Wadley Regional Medical Center</t>
  </si>
  <si>
    <t>450200</t>
  </si>
  <si>
    <t>207311601</t>
  </si>
  <si>
    <t>Seton Medical Center Hays</t>
  </si>
  <si>
    <t>670056</t>
  </si>
  <si>
    <t>208013701</t>
  </si>
  <si>
    <t>450475</t>
  </si>
  <si>
    <t>208843701</t>
  </si>
  <si>
    <t>Methodist Richardson Medical Center</t>
  </si>
  <si>
    <t>450537</t>
  </si>
  <si>
    <t>209345201</t>
  </si>
  <si>
    <t>210274101</t>
  </si>
  <si>
    <t xml:space="preserve">CAHRMC dba Rice Medical Center
</t>
  </si>
  <si>
    <t>451312</t>
  </si>
  <si>
    <t>212060201</t>
  </si>
  <si>
    <t>451330</t>
  </si>
  <si>
    <t>212140201</t>
  </si>
  <si>
    <t>450451</t>
  </si>
  <si>
    <t>216719901</t>
  </si>
  <si>
    <t>Dimmit Regional Hospital</t>
  </si>
  <si>
    <t>450620</t>
  </si>
  <si>
    <t>217884001</t>
  </si>
  <si>
    <t>220351501</t>
  </si>
  <si>
    <t>450219</t>
  </si>
  <si>
    <t>220798701</t>
  </si>
  <si>
    <t>Methodist West Houston Hospital</t>
  </si>
  <si>
    <t>670077</t>
  </si>
  <si>
    <t>281028501</t>
  </si>
  <si>
    <t>281219001</t>
  </si>
  <si>
    <t>451382</t>
  </si>
  <si>
    <t>450162</t>
  </si>
  <si>
    <t>281514401</t>
  </si>
  <si>
    <t>451375</t>
  </si>
  <si>
    <t>284333601</t>
  </si>
  <si>
    <t>Seton Smithville Regional Hospital</t>
  </si>
  <si>
    <t>450143</t>
  </si>
  <si>
    <t>286326801</t>
  </si>
  <si>
    <t>Tomball Regional Medical Center</t>
  </si>
  <si>
    <t>450670</t>
  </si>
  <si>
    <t>288523801</t>
  </si>
  <si>
    <t>291854201</t>
  </si>
  <si>
    <t>450033</t>
  </si>
  <si>
    <t>292096901</t>
  </si>
  <si>
    <t>Valley Baptist Medical Center of Brownsville</t>
  </si>
  <si>
    <t>450028</t>
  </si>
  <si>
    <t>294543801</t>
  </si>
  <si>
    <t>450130</t>
  </si>
  <si>
    <t>297342201</t>
  </si>
  <si>
    <t>298019501</t>
  </si>
  <si>
    <t>308032701</t>
  </si>
  <si>
    <t>El Campo Memorial Hospital</t>
  </si>
  <si>
    <t>450694</t>
  </si>
  <si>
    <t>311054601</t>
  </si>
  <si>
    <t>Seton Medical Center - Harker Heights</t>
  </si>
  <si>
    <t>670080</t>
  </si>
  <si>
    <t>312239201</t>
  </si>
  <si>
    <t>314080801</t>
  </si>
  <si>
    <t>Texas Health Harris Methodist Hospital Alliance</t>
  </si>
  <si>
    <t>670085</t>
  </si>
  <si>
    <t>316296801</t>
  </si>
  <si>
    <t>Coleman County Medical Center</t>
  </si>
  <si>
    <t>451347</t>
  </si>
  <si>
    <t>316360201</t>
  </si>
  <si>
    <t>450231</t>
  </si>
  <si>
    <t>322879301</t>
  </si>
  <si>
    <t>451348</t>
  </si>
  <si>
    <t>322916301</t>
  </si>
  <si>
    <t>Scott &amp; White Hospital - College Station</t>
  </si>
  <si>
    <t>670088</t>
  </si>
  <si>
    <t>326725404</t>
  </si>
  <si>
    <t>451370</t>
  </si>
  <si>
    <t>330811601</t>
  </si>
  <si>
    <t>670089</t>
  </si>
  <si>
    <t>331941001</t>
  </si>
  <si>
    <t>County</t>
  </si>
  <si>
    <t>RHP Region</t>
  </si>
  <si>
    <t>Wood</t>
  </si>
  <si>
    <t>Bee</t>
  </si>
  <si>
    <t>Smith</t>
  </si>
  <si>
    <t>Harris</t>
  </si>
  <si>
    <t>Montgomery</t>
  </si>
  <si>
    <t>Bexar</t>
  </si>
  <si>
    <t>Brazos</t>
  </si>
  <si>
    <t>Dallas</t>
  </si>
  <si>
    <t>Hunt</t>
  </si>
  <si>
    <t>Brown</t>
  </si>
  <si>
    <t>Cameron</t>
  </si>
  <si>
    <t>Tarrant</t>
  </si>
  <si>
    <t>Williamson</t>
  </si>
  <si>
    <t>Rockwall</t>
  </si>
  <si>
    <t>Denton</t>
  </si>
  <si>
    <t>Nueces</t>
  </si>
  <si>
    <t>Bowie</t>
  </si>
  <si>
    <t>Collin</t>
  </si>
  <si>
    <t>Brazoria</t>
  </si>
  <si>
    <t>Runnels</t>
  </si>
  <si>
    <t>Madison</t>
  </si>
  <si>
    <t>Refugio</t>
  </si>
  <si>
    <t>Stonewall</t>
  </si>
  <si>
    <t>Chambers</t>
  </si>
  <si>
    <t>Travis</t>
  </si>
  <si>
    <t>Wilbarger</t>
  </si>
  <si>
    <t>Galveston</t>
  </si>
  <si>
    <t>Bell</t>
  </si>
  <si>
    <t>Austin</t>
  </si>
  <si>
    <t>Throckmorton</t>
  </si>
  <si>
    <t>Concho</t>
  </si>
  <si>
    <t>Gregg</t>
  </si>
  <si>
    <t>Jones</t>
  </si>
  <si>
    <t>El Paso</t>
  </si>
  <si>
    <t>Hidalgo</t>
  </si>
  <si>
    <t>Hansford</t>
  </si>
  <si>
    <t>Victoria</t>
  </si>
  <si>
    <t>Gaines</t>
  </si>
  <si>
    <t>Panola</t>
  </si>
  <si>
    <t>Clay</t>
  </si>
  <si>
    <t>Kaufman</t>
  </si>
  <si>
    <t>Crosby</t>
  </si>
  <si>
    <t>Jefferson</t>
  </si>
  <si>
    <t>Burnet</t>
  </si>
  <si>
    <t>Cochran</t>
  </si>
  <si>
    <t>Caldwell</t>
  </si>
  <si>
    <t>Angelina</t>
  </si>
  <si>
    <t>Upton</t>
  </si>
  <si>
    <t>Hood</t>
  </si>
  <si>
    <t>Lynn</t>
  </si>
  <si>
    <t>Webb</t>
  </si>
  <si>
    <t>Freestone</t>
  </si>
  <si>
    <t>Winkler</t>
  </si>
  <si>
    <t>Fort Bend</t>
  </si>
  <si>
    <t>Jim Wells</t>
  </si>
  <si>
    <t>Brewster</t>
  </si>
  <si>
    <t>Hemphill</t>
  </si>
  <si>
    <t>Mclennan</t>
  </si>
  <si>
    <t>Maverick</t>
  </si>
  <si>
    <t>Young</t>
  </si>
  <si>
    <t>Limestone</t>
  </si>
  <si>
    <t>Harrison</t>
  </si>
  <si>
    <t>Lavaca</t>
  </si>
  <si>
    <t>Reeves</t>
  </si>
  <si>
    <t>Frio</t>
  </si>
  <si>
    <t>Tom Green</t>
  </si>
  <si>
    <t>Polk</t>
  </si>
  <si>
    <t>Nacogdoches</t>
  </si>
  <si>
    <t>Haskell</t>
  </si>
  <si>
    <t>Ochiltree</t>
  </si>
  <si>
    <t>Taylor</t>
  </si>
  <si>
    <t>Jasper</t>
  </si>
  <si>
    <t>Ector</t>
  </si>
  <si>
    <t>Burleson</t>
  </si>
  <si>
    <t>Pecos</t>
  </si>
  <si>
    <t>Jack</t>
  </si>
  <si>
    <t>Stephens</t>
  </si>
  <si>
    <t>Val Verde</t>
  </si>
  <si>
    <t>Cooke</t>
  </si>
  <si>
    <t>Knox</t>
  </si>
  <si>
    <t>Hardeman</t>
  </si>
  <si>
    <t>Atascosa</t>
  </si>
  <si>
    <t>Sutton</t>
  </si>
  <si>
    <t>Uvalde</t>
  </si>
  <si>
    <t>Gonzales</t>
  </si>
  <si>
    <t>Wheeler</t>
  </si>
  <si>
    <t>Hays</t>
  </si>
  <si>
    <t>Hamilton</t>
  </si>
  <si>
    <t>Reagan</t>
  </si>
  <si>
    <t>Jackson</t>
  </si>
  <si>
    <t>Anderson</t>
  </si>
  <si>
    <t>Trinity</t>
  </si>
  <si>
    <t>Ellis</t>
  </si>
  <si>
    <t>Floyd</t>
  </si>
  <si>
    <t>Collingsworth</t>
  </si>
  <si>
    <t>Hale</t>
  </si>
  <si>
    <t>Kerr</t>
  </si>
  <si>
    <t>Andrews</t>
  </si>
  <si>
    <t>Montague</t>
  </si>
  <si>
    <t>Lamb</t>
  </si>
  <si>
    <t>Lubbock</t>
  </si>
  <si>
    <t>Wise</t>
  </si>
  <si>
    <t>Cherokee</t>
  </si>
  <si>
    <t>Terry</t>
  </si>
  <si>
    <t>Swisher</t>
  </si>
  <si>
    <t>San Augustine</t>
  </si>
  <si>
    <t>Hartley</t>
  </si>
  <si>
    <t>Bailey</t>
  </si>
  <si>
    <t>Matagorda</t>
  </si>
  <si>
    <t>Johnson</t>
  </si>
  <si>
    <t>Hopkins</t>
  </si>
  <si>
    <t>Howard</t>
  </si>
  <si>
    <t>Nolan</t>
  </si>
  <si>
    <t>Childress</t>
  </si>
  <si>
    <t>Hill</t>
  </si>
  <si>
    <t>Hockley</t>
  </si>
  <si>
    <t>Falls</t>
  </si>
  <si>
    <t>Deaf Smith</t>
  </si>
  <si>
    <t>Coryell</t>
  </si>
  <si>
    <t>Colorado</t>
  </si>
  <si>
    <t>Wichita</t>
  </si>
  <si>
    <t>Wilson</t>
  </si>
  <si>
    <t>Washington</t>
  </si>
  <si>
    <t>Castro</t>
  </si>
  <si>
    <t>Midland</t>
  </si>
  <si>
    <t>Martin</t>
  </si>
  <si>
    <t>Mitchell</t>
  </si>
  <si>
    <t>Scurry</t>
  </si>
  <si>
    <t>Ward</t>
  </si>
  <si>
    <t>Starr</t>
  </si>
  <si>
    <t>Tyler</t>
  </si>
  <si>
    <t>Karnes</t>
  </si>
  <si>
    <t>Gillespie</t>
  </si>
  <si>
    <t>Kleberg</t>
  </si>
  <si>
    <t>Orange</t>
  </si>
  <si>
    <t>Eastland</t>
  </si>
  <si>
    <t>Bosque</t>
  </si>
  <si>
    <t>Yoakum</t>
  </si>
  <si>
    <t>Potter</t>
  </si>
  <si>
    <t>Parmer</t>
  </si>
  <si>
    <t>Calhoun</t>
  </si>
  <si>
    <t>San Jacinto</t>
  </si>
  <si>
    <t>Baylor</t>
  </si>
  <si>
    <t>Camp</t>
  </si>
  <si>
    <t>Guadalupe</t>
  </si>
  <si>
    <t>De Witt</t>
  </si>
  <si>
    <t>Titus</t>
  </si>
  <si>
    <t>Palo Pinto</t>
  </si>
  <si>
    <t>Henderson</t>
  </si>
  <si>
    <t>Grimes</t>
  </si>
  <si>
    <t>Lampasas</t>
  </si>
  <si>
    <t>Lamar</t>
  </si>
  <si>
    <t>Culberson</t>
  </si>
  <si>
    <t>Fayette</t>
  </si>
  <si>
    <t>Schleicher</t>
  </si>
  <si>
    <t>Milam</t>
  </si>
  <si>
    <t>Parker</t>
  </si>
  <si>
    <t>Walker</t>
  </si>
  <si>
    <t>Dawson</t>
  </si>
  <si>
    <t>Grayson</t>
  </si>
  <si>
    <t>Hutchinson</t>
  </si>
  <si>
    <t>Crane</t>
  </si>
  <si>
    <t>Sabine</t>
  </si>
  <si>
    <t>Kimble</t>
  </si>
  <si>
    <t>Rusk</t>
  </si>
  <si>
    <t>Medina</t>
  </si>
  <si>
    <t>Somervell</t>
  </si>
  <si>
    <t>Dimmit</t>
  </si>
  <si>
    <t>Llano</t>
  </si>
  <si>
    <t>Comanche</t>
  </si>
  <si>
    <t>Liberty</t>
  </si>
  <si>
    <t>Bastrop</t>
  </si>
  <si>
    <t>Gray</t>
  </si>
  <si>
    <t>Wharton</t>
  </si>
  <si>
    <t>Coleman</t>
  </si>
  <si>
    <t>Mcculloch</t>
  </si>
  <si>
    <t>Rider 38</t>
  </si>
  <si>
    <t>2</t>
  </si>
  <si>
    <t>3</t>
  </si>
  <si>
    <t>15</t>
  </si>
  <si>
    <t>17</t>
  </si>
  <si>
    <t>Private</t>
  </si>
  <si>
    <t>Large Public</t>
  </si>
  <si>
    <t>IMD</t>
  </si>
  <si>
    <t>State IMD</t>
  </si>
  <si>
    <t>Private IMD</t>
  </si>
  <si>
    <t>081939301</t>
  </si>
  <si>
    <t>084563802</t>
  </si>
  <si>
    <t>084597603</t>
  </si>
  <si>
    <t>084599202</t>
  </si>
  <si>
    <t>Texas Tech University Health Sciences Center</t>
  </si>
  <si>
    <t>085144601</t>
  </si>
  <si>
    <t>092414401</t>
  </si>
  <si>
    <t>104856306</t>
  </si>
  <si>
    <t>Scott Dahlbeck</t>
  </si>
  <si>
    <t>109372601</t>
  </si>
  <si>
    <t>111810101</t>
  </si>
  <si>
    <t>138980111</t>
  </si>
  <si>
    <t>171409901</t>
  </si>
  <si>
    <t>198523601</t>
  </si>
  <si>
    <t>UNTHSC at Fort Worth</t>
  </si>
  <si>
    <t>126672804</t>
  </si>
  <si>
    <t>020844903</t>
  </si>
  <si>
    <t>UC Program</t>
  </si>
  <si>
    <t>Small Public</t>
  </si>
  <si>
    <t>Hosp - State</t>
  </si>
  <si>
    <t>Physician Group Practice</t>
  </si>
  <si>
    <t>Ambulance</t>
  </si>
  <si>
    <t>Dental</t>
  </si>
  <si>
    <t>Rider 38 Hospital</t>
  </si>
  <si>
    <t>Total</t>
  </si>
  <si>
    <t>Remaining HSL after DSH</t>
  </si>
  <si>
    <t>Total Non-HSL UC Costs</t>
  </si>
  <si>
    <t>Provider Type</t>
  </si>
  <si>
    <t>Rider 38 Status</t>
  </si>
  <si>
    <t>Adjusted Remaining HSL</t>
  </si>
  <si>
    <t>% of Adjusted Remaining HSL</t>
  </si>
  <si>
    <t>Rider 38 Set-Aside Adjustment</t>
  </si>
  <si>
    <t>**</t>
  </si>
  <si>
    <r>
      <t>Remaining HSL after DSH Pmt</t>
    </r>
    <r>
      <rPr>
        <vertAlign val="superscript"/>
        <sz val="10"/>
        <color theme="1"/>
        <rFont val="Arial"/>
        <family val="2"/>
      </rPr>
      <t>1,2</t>
    </r>
  </si>
  <si>
    <t>HSL Adjustment due to DSH IGT's</t>
  </si>
  <si>
    <t>NA</t>
  </si>
  <si>
    <t>All</t>
  </si>
  <si>
    <t>Non-Rider 38</t>
  </si>
  <si>
    <t xml:space="preserve">Rider 38  </t>
  </si>
  <si>
    <t>Uncompensated Care Pool Modeling Assumptions</t>
  </si>
  <si>
    <t>Rider 38 Set-Aside:</t>
  </si>
  <si>
    <t>UC Pool HSL Adjustment Assumption</t>
  </si>
  <si>
    <t>Per Adopted Rules</t>
  </si>
  <si>
    <t>Rider 38 Pool Set-Aside Development</t>
  </si>
  <si>
    <t>HSL after DSH (Rider 38 Small Public):</t>
  </si>
  <si>
    <t>HSL after DSH (Rider 38 Private):</t>
  </si>
  <si>
    <t>2013 UC Pool Amount:</t>
  </si>
  <si>
    <t>Rider 38 Small Public Set-Aside Amount:</t>
  </si>
  <si>
    <t>Rider 38 Private Set-Aside Amount:</t>
  </si>
  <si>
    <t>Rider 38 Total Set-Aside Amount:</t>
  </si>
  <si>
    <t>Other UC Total Cost Assumptions</t>
  </si>
  <si>
    <t>Total UC Costs
(HSL remaining after DSH plus PCP and Adjustments)</t>
  </si>
  <si>
    <t>UC Amount Allocated by Total UC Costs</t>
  </si>
  <si>
    <t>Rider 38 Adjustment</t>
  </si>
  <si>
    <t>Adjusted UC Allocation (Assumes 100% IGT Availability)</t>
  </si>
  <si>
    <t>Test Rider 38 Pool Set-Aside Development 
HSL after DSH (Rider 38 Private)</t>
  </si>
  <si>
    <t>Test Rider 38 Pool Set-Aside Development 
HSL after DSH (Rider 38 Small Public)</t>
  </si>
  <si>
    <t>Checked</t>
  </si>
  <si>
    <t>HSL Calc Check</t>
  </si>
  <si>
    <t>** Small publics include University Medical Center - Lubbock and Ector County Hospital District</t>
  </si>
  <si>
    <t>1. Total UC costs are used in place of HSL after DSH for the ambulance, dental, and physician group practice groups</t>
  </si>
  <si>
    <t>2. Remaining HSL after DSH amounts for Rider 38 hospitals are excluded</t>
  </si>
  <si>
    <t>HSL after DSH</t>
  </si>
  <si>
    <t>Other Allowable UC Costs</t>
  </si>
  <si>
    <t>Hospital Name</t>
  </si>
  <si>
    <t>DSH?</t>
  </si>
  <si>
    <t>State-owned Hospitals</t>
  </si>
  <si>
    <t>Rider 38 Maximum Set-Aside</t>
  </si>
  <si>
    <t>Advanced UC Payment?</t>
  </si>
  <si>
    <t>Recoupment?</t>
  </si>
  <si>
    <t>Rider 38 Adjustment for Small Public only</t>
  </si>
  <si>
    <t>Rider 38 Adjustment for Private only</t>
  </si>
  <si>
    <t>Total capped UC for non-Rider 38 Small Publics</t>
  </si>
  <si>
    <t>Total capped UC for non-Rider 38 Privates</t>
  </si>
  <si>
    <t>Non-Rider 38 Small Public Adjustment to Cover Set-Aside Adjustments</t>
  </si>
  <si>
    <t>Non-Rider 38 Private Adjustment to Cover Set-Aside Adjustments</t>
  </si>
  <si>
    <t>Excluded from UC database due to negative UC allowable costs</t>
  </si>
  <si>
    <t>Total Allowable UC</t>
  </si>
  <si>
    <t>$19 due to rounding</t>
  </si>
  <si>
    <t>§355.8201(g)(2)(D) adjustment for Class One Hospitals</t>
  </si>
  <si>
    <t>Total UC wo (g)(2)(D) Adj.</t>
  </si>
  <si>
    <t>UC Amout Allocated by Total UC Costs</t>
  </si>
  <si>
    <t>Test to Ensure UC Amount not Greater than Total UC wo (g)(2)(D) adj.</t>
  </si>
  <si>
    <t>Class One Hospital</t>
  </si>
  <si>
    <t>Excluded from UC database due to missing affiliation of proof of participation in an RHP</t>
  </si>
  <si>
    <t>Notes</t>
  </si>
  <si>
    <t>Hosp - State
UC Costs
from AC</t>
  </si>
  <si>
    <t>Small Public
UC Costs
from AC</t>
  </si>
  <si>
    <t>Private
UC Costs
from AC</t>
  </si>
  <si>
    <t>Large Public
UC Costs
from AC</t>
  </si>
  <si>
    <t>Physician Group Practice
UC Costs
from AC</t>
  </si>
  <si>
    <t>Ambulance
UC Costs
from AC</t>
  </si>
  <si>
    <t>Dental
UC Costs from AC</t>
  </si>
  <si>
    <t>First Pass</t>
  </si>
  <si>
    <t>Unfunded Private Cap Room</t>
  </si>
  <si>
    <t>Unfunded Physician Cap Room</t>
  </si>
  <si>
    <t>Private 2nd Pass Payable Overage</t>
  </si>
  <si>
    <t>Physician 2nd Pass Payable Overage</t>
  </si>
  <si>
    <t xml:space="preserve">Private Overage
</t>
  </si>
  <si>
    <t xml:space="preserve">Physician Overage
</t>
  </si>
  <si>
    <t xml:space="preserve"> Provider Name</t>
  </si>
  <si>
    <t>Harris County Hospital District</t>
  </si>
  <si>
    <t>Presbyterian Hospital of Commerce</t>
  </si>
  <si>
    <t>Tarrant County Hospital District</t>
  </si>
  <si>
    <t>North Runnels Hospital</t>
  </si>
  <si>
    <t>Department of State Health Services</t>
  </si>
  <si>
    <t>Hopkins County Hospital District</t>
  </si>
  <si>
    <t>Hunt Memorial Hospital District</t>
  </si>
  <si>
    <t>Moore County Hospital District</t>
  </si>
  <si>
    <t>Lynn County Hospital District</t>
  </si>
  <si>
    <t>Ector County Hospital District</t>
  </si>
  <si>
    <t>Hemphill County Hospital District</t>
  </si>
  <si>
    <t>Goodall-Witcher Hospital Authority</t>
  </si>
  <si>
    <t>Matagorda County Hospital District</t>
  </si>
  <si>
    <t>Permian Regional Medical Center</t>
  </si>
  <si>
    <t>Karnes County Hospital District</t>
  </si>
  <si>
    <t>Uvalde County Hospital Authority</t>
  </si>
  <si>
    <t>Jackson County Hospital District</t>
  </si>
  <si>
    <t>Sweeny Hospital District</t>
  </si>
  <si>
    <t>Deaf Smith County Hospital District</t>
  </si>
  <si>
    <t>Jack County Hospital District</t>
  </si>
  <si>
    <t>Mitchell County Hospital</t>
  </si>
  <si>
    <t>WARD MEMORIAL HOSPITAL</t>
  </si>
  <si>
    <t>Eastland Memorial Hospital District</t>
  </si>
  <si>
    <t>Lubbock County Hospital District</t>
  </si>
  <si>
    <t>Dawson County Hospital District</t>
  </si>
  <si>
    <t>South Limestone Hospital District</t>
  </si>
  <si>
    <t>Crane County Hospital District</t>
  </si>
  <si>
    <t>Somervell County Hospital District</t>
  </si>
  <si>
    <t>UT Southwestern Medical Center</t>
  </si>
  <si>
    <t>Provider TPI</t>
  </si>
  <si>
    <t>Total 2015 UC Pool Amount</t>
  </si>
  <si>
    <t>2015 UC Pool Allocation Assumptions</t>
  </si>
  <si>
    <t>Adjusted 2015 UC Pool Amount:</t>
  </si>
  <si>
    <t>2013 vs. 2015 UC Pool Adjustment Factor:</t>
  </si>
  <si>
    <t>2015 Uncompensated Care Pool Allocations by Provider Type</t>
  </si>
  <si>
    <t>Allocated 2015 UC Pool Amount</t>
  </si>
  <si>
    <t>Adjusted 2015 UC Pool Amount</t>
  </si>
  <si>
    <t>Total 2015 UC Payments</t>
  </si>
  <si>
    <t>East Texas Medical Center Quitman</t>
  </si>
  <si>
    <t>East Texas Medical Center</t>
  </si>
  <si>
    <t>CHCA Bayshore, LP</t>
  </si>
  <si>
    <t>Memorial Hermann Hospital System</t>
  </si>
  <si>
    <t>450222</t>
  </si>
  <si>
    <t>CHCA Conroe, LP</t>
  </si>
  <si>
    <t>450237</t>
  </si>
  <si>
    <t>CHRISTUS Santa Rosa Hospital</t>
  </si>
  <si>
    <t>453315</t>
  </si>
  <si>
    <t>CHRISTUS Children's Hospital of San Antonio</t>
  </si>
  <si>
    <t>Brownwood Hospital</t>
  </si>
  <si>
    <t>Columbia Hospital at Medical City Dallas Subsidiary LP</t>
  </si>
  <si>
    <t>Columbia Valley Healthcare System LP d/b/a Valley Regional Medical Center</t>
  </si>
  <si>
    <t>Columbia Medical Center of Arlington Subsidiary LP</t>
  </si>
  <si>
    <t>ST DAVIDS HEALTHCARE PARTNERSHIP</t>
  </si>
  <si>
    <t>450742</t>
  </si>
  <si>
    <t>Lake Pointe Operating Company</t>
  </si>
  <si>
    <t>Texas Health Presbyterian Hospital Denton</t>
  </si>
  <si>
    <t>CHRISTUS St. Michael Health System</t>
  </si>
  <si>
    <t>Columbia Medical Center of Las Colinas Inc</t>
  </si>
  <si>
    <t>451315</t>
  </si>
  <si>
    <t>Madison St Joseph Health Center</t>
  </si>
  <si>
    <t>Stonewall Memorial Hospital District</t>
  </si>
  <si>
    <t>Chambers County Public Hospital District #1</t>
  </si>
  <si>
    <t>Cook Childrens Medical Center</t>
  </si>
  <si>
    <t>453309</t>
  </si>
  <si>
    <t>University of Texas Health Science Center at Houston Harris County Psychiatric Center</t>
  </si>
  <si>
    <t>Department of State Health Services - Austin</t>
  </si>
  <si>
    <t>Department of State Health Services Wichita Falls</t>
  </si>
  <si>
    <t>Department of State Health Services Vernon</t>
  </si>
  <si>
    <t>HMIH Cedar Crest LLC</t>
  </si>
  <si>
    <t>Department of State Health Services Rio Grande</t>
  </si>
  <si>
    <t>Bellville St Joseph Health Center</t>
  </si>
  <si>
    <t>University of Texas Medical Branch at Galveston</t>
  </si>
  <si>
    <t>The Good Shepherd Hospital, Inc.</t>
  </si>
  <si>
    <t>450078</t>
  </si>
  <si>
    <t>Columbia North Hills Hospital</t>
  </si>
  <si>
    <t>Mother Frances Hospital</t>
  </si>
  <si>
    <t>El Paso Healthcare System, LTD.</t>
  </si>
  <si>
    <t>McAllen Hospitals L P</t>
  </si>
  <si>
    <t>HANSFORD COUNTY HOSPITAL DISTRICT</t>
  </si>
  <si>
    <t>Victoria of Texas</t>
  </si>
  <si>
    <t>Metroplex Adventist Hospital, Inc., dba Metroplex Hospital</t>
  </si>
  <si>
    <t>Seminole Hospital District</t>
  </si>
  <si>
    <t>East Texas Medical Center Carthage</t>
  </si>
  <si>
    <t>Moore</t>
  </si>
  <si>
    <t>HAMLIN HOSPITAL DISTRICT</t>
  </si>
  <si>
    <t>451371</t>
  </si>
  <si>
    <t>Methodist Healthcare System of San Antonio</t>
  </si>
  <si>
    <t>Granbury Hospital Corp</t>
  </si>
  <si>
    <t>Laredo Regional Medical Center, LP</t>
  </si>
  <si>
    <t>East Texas Medical Center Fairfield</t>
  </si>
  <si>
    <t>Columbia Medical Center of Lewisville Subsidiary LP</t>
  </si>
  <si>
    <t>Columbia Plaza Medical Center of Fort Worth</t>
  </si>
  <si>
    <t>Doctors Hospital at White Rock Lake</t>
  </si>
  <si>
    <t>Winkler County Memorial Hospital</t>
  </si>
  <si>
    <t>453308</t>
  </si>
  <si>
    <t>Baylor Specialty Health Centers</t>
  </si>
  <si>
    <t>4533I7</t>
  </si>
  <si>
    <t>4533C6</t>
  </si>
  <si>
    <t>Fort Duncan Medical Center, Lp</t>
  </si>
  <si>
    <t>Longview Medical Center LP</t>
  </si>
  <si>
    <t>OLNEY HAMILTON HOSPITAL DISTRICT</t>
  </si>
  <si>
    <t>Columbia Medical Center of Denton Subsidiary LP</t>
  </si>
  <si>
    <t>Harrison County Hospital Association</t>
  </si>
  <si>
    <t>Community Hospital of Brazosport</t>
  </si>
  <si>
    <t>450076</t>
  </si>
  <si>
    <t>The University of Texas MD Anderson Cancer Center</t>
  </si>
  <si>
    <t>Frio Hospital Association</t>
  </si>
  <si>
    <t>Fisher</t>
  </si>
  <si>
    <t>Columbia Medical Center of McKinney Subsidiary LP</t>
  </si>
  <si>
    <t>Navarro Hospital, L.P.</t>
  </si>
  <si>
    <t>Haskell County Hosptial District</t>
  </si>
  <si>
    <t>OCHILTREE COUNTY HOSPITAL DISTRICT</t>
  </si>
  <si>
    <t>Wilbarger County Hospital District</t>
  </si>
  <si>
    <t>Odessa Regional Medical Center</t>
  </si>
  <si>
    <t>112712802</t>
  </si>
  <si>
    <t>CHCA Womans Hospital of Texas</t>
  </si>
  <si>
    <t>Columbia Rio Grande Healthcare dba Rio Grande Regional Hospital</t>
  </si>
  <si>
    <t>KPH Consolidation, Inc.</t>
  </si>
  <si>
    <t>Burleson St Joseph Health Center</t>
  </si>
  <si>
    <t>Doctors Hospital Tidwell</t>
  </si>
  <si>
    <t>IRAAN GENERAL HOSPITAL</t>
  </si>
  <si>
    <t>Department of State Health Services - El Paso Psychiatric</t>
  </si>
  <si>
    <t>VAL VERDE HOSPITAL CORPORATION</t>
  </si>
  <si>
    <t>Texas Health Harris Methodist Southwest Fort Worth</t>
  </si>
  <si>
    <t>Muenster Hospital District</t>
  </si>
  <si>
    <t>Knox County Hospital District</t>
  </si>
  <si>
    <t>CHRISTUS Spohn Hospital - Corpus Christi</t>
  </si>
  <si>
    <t>Gainesville Hospital District</t>
  </si>
  <si>
    <t>Jourdanton Hospital Corp.</t>
  </si>
  <si>
    <t>SUTTON COUNTY HOSPITAL DISTRICT</t>
  </si>
  <si>
    <t>451334</t>
  </si>
  <si>
    <t>North Wheeler County Hospital District</t>
  </si>
  <si>
    <t>Baylor Medical Centers at Garland and McKinney</t>
  </si>
  <si>
    <t>Hamilton General Hospital</t>
  </si>
  <si>
    <t>Reagan Hospital District</t>
  </si>
  <si>
    <t>451363</t>
  </si>
  <si>
    <t>Palestine Principal Healthcare Limited Partnership</t>
  </si>
  <si>
    <t>East Texas Medical Center Trinity</t>
  </si>
  <si>
    <t>PRHC-Ennis,LP-Ennis Regional Medical Center</t>
  </si>
  <si>
    <t>Lockney General Hospital District</t>
  </si>
  <si>
    <t>450039</t>
  </si>
  <si>
    <t>Preferred Hospital Leasing, Inc.</t>
  </si>
  <si>
    <t>Jones County Regional Healthcare System</t>
  </si>
  <si>
    <t>Baylor Regional Medical Center at Grapevine</t>
  </si>
  <si>
    <t>METHODIST HOSPITAL PLAINVIEW</t>
  </si>
  <si>
    <t>ST JOSEPH REGIONAL HEALTH CENTER</t>
  </si>
  <si>
    <t>The University of Texas Health Science Center at Tyler</t>
  </si>
  <si>
    <t>Sid Peterson</t>
  </si>
  <si>
    <t>Dallas County Hospital District</t>
  </si>
  <si>
    <t>Andrews County Hospital District</t>
  </si>
  <si>
    <t>450193</t>
  </si>
  <si>
    <t>Trinity Mother Frances Winnsboro</t>
  </si>
  <si>
    <t>OakBend Medical Center</t>
  </si>
  <si>
    <t>Bowie Hospital Authority</t>
  </si>
  <si>
    <t>Nocona Hospital District</t>
  </si>
  <si>
    <t>Columbia Medical Center of Plano Subsidiary LP</t>
  </si>
  <si>
    <t>Lamb County Hospital</t>
  </si>
  <si>
    <t>453306</t>
  </si>
  <si>
    <t>METHODIST CHILDRENS HOSPITAL</t>
  </si>
  <si>
    <t>127320302</t>
  </si>
  <si>
    <t>Department of State Health Services - Kerrville</t>
  </si>
  <si>
    <t>BALLINGER MEMORIAL HOSPITAL DISTRICT</t>
  </si>
  <si>
    <t>Tenet Hospitals Limited</t>
  </si>
  <si>
    <t>450656</t>
  </si>
  <si>
    <t>Nacogdoches Medical Center</t>
  </si>
  <si>
    <t>Decatur Hospital Authority</t>
  </si>
  <si>
    <t>East Texas Medical Center Jacksonville</t>
  </si>
  <si>
    <t>Graham Hospital District</t>
  </si>
  <si>
    <t>Terry County Memorial Hospital District</t>
  </si>
  <si>
    <t>Dallam-Hartley Counties Hospital District</t>
  </si>
  <si>
    <t>Muleshoe Area Medical Center</t>
  </si>
  <si>
    <t>Texas Health Harris Methodist Hospital Cleburne</t>
  </si>
  <si>
    <t>Big Spring Hospital Corporation</t>
  </si>
  <si>
    <t>CHILDRESS COUNTY HOSPITAL DISTRICT</t>
  </si>
  <si>
    <t>NCHI of Hillsboro Inc</t>
  </si>
  <si>
    <t>Department of State Health Services TCID</t>
  </si>
  <si>
    <t>METHODIST HOSPITAL LEVELLAND</t>
  </si>
  <si>
    <t>Department of State Health Services Rusk</t>
  </si>
  <si>
    <t>FALLS COMMUNITY HOSPITAL AND CLINIC</t>
  </si>
  <si>
    <t>CORYELL COUNTY MEMORIAL HOSPITAL AUTHORITY</t>
  </si>
  <si>
    <t>Electra Hospital District</t>
  </si>
  <si>
    <t>Wilson County Memorial Hospital District</t>
  </si>
  <si>
    <t>Lavaca Hospital District</t>
  </si>
  <si>
    <t>United Regional Health Care System,Inc.</t>
  </si>
  <si>
    <t>Bexar County Hospital District</t>
  </si>
  <si>
    <t>CASTRO COUNTY HOSPITAL DISTRICT</t>
  </si>
  <si>
    <t>451374</t>
  </si>
  <si>
    <t>136327710</t>
  </si>
  <si>
    <t>Scott &amp; White Hospital - Taylor</t>
  </si>
  <si>
    <t>Scurry County Hospital District</t>
  </si>
  <si>
    <t>450697</t>
  </si>
  <si>
    <t>Southwest General Hospital</t>
  </si>
  <si>
    <t>454093</t>
  </si>
  <si>
    <t>Lubbock Regional MHMR Center</t>
  </si>
  <si>
    <t>Northwest Texas Health System, Inc</t>
  </si>
  <si>
    <t>Parmer County Community Hospital, Inc.</t>
  </si>
  <si>
    <t>Memorial Hermann Texas Medical Center</t>
  </si>
  <si>
    <t>Department of State Health Services - Terrell</t>
  </si>
  <si>
    <t>Christus Hospital SE Texas St. Elizabeth</t>
  </si>
  <si>
    <t>Baylor County Hospital District</t>
  </si>
  <si>
    <t>East Texas Medical Center Pittsburg</t>
  </si>
  <si>
    <t>GUADALPE VALLEY HOSPITAL</t>
  </si>
  <si>
    <t>Department of State Health Services San Antonio</t>
  </si>
  <si>
    <t>Children's Medical Center of Dallas</t>
  </si>
  <si>
    <t>Titus County Memorial Hospital</t>
  </si>
  <si>
    <t>Palo Pinto County Hospital District</t>
  </si>
  <si>
    <t>EL PASO COUNTY HOSPITAL DISTRICT</t>
  </si>
  <si>
    <t>Memorial Medical Center - Lufkin</t>
  </si>
  <si>
    <t>East Texas Medical Center Athens</t>
  </si>
  <si>
    <t>COVENANT HEALTH SYSTEM</t>
  </si>
  <si>
    <t>Baylor University Medical Center</t>
  </si>
  <si>
    <t>Trinity Mother Frances Jacksonville</t>
  </si>
  <si>
    <t>Memorial Hermann Sugar Land Hospital</t>
  </si>
  <si>
    <t>Memorial Hermann Katy Hospital</t>
  </si>
  <si>
    <t>451322</t>
  </si>
  <si>
    <t>Grimes St Joseph Health Center</t>
  </si>
  <si>
    <t>WINNIE COMMUNITY HOSPITAL LLC</t>
  </si>
  <si>
    <t>451323</t>
  </si>
  <si>
    <t>Metroplex Adventist Hospital, Inc. dba Rollins Brook Community Hospital</t>
  </si>
  <si>
    <t>Baylor Heart &amp; Vascular Center LLP</t>
  </si>
  <si>
    <t>PALACIOS COMMUNITY MEDICAL CENTER</t>
  </si>
  <si>
    <t>Chillicothe Hospital</t>
  </si>
  <si>
    <t>VHS San Antonio Partners</t>
  </si>
  <si>
    <t>450862</t>
  </si>
  <si>
    <t>St Lukes Community Health Services</t>
  </si>
  <si>
    <t>Doctors Hospital at Renaissance</t>
  </si>
  <si>
    <t>Laredo Texas Hosp Co</t>
  </si>
  <si>
    <t>Essent PRMC LP</t>
  </si>
  <si>
    <t>450890</t>
  </si>
  <si>
    <t>171848801</t>
  </si>
  <si>
    <t>Baylor Regional Medical Center at Plano</t>
  </si>
  <si>
    <t>University of Texas Southwestern Medical Center St. Paul</t>
  </si>
  <si>
    <t>University of Texas Southwestern Medical Center at Dallas Zale Lipshy</t>
  </si>
  <si>
    <t>Preferred Hospital Leasing Van Horn, Inc.</t>
  </si>
  <si>
    <t>St. Mark's Medical Center</t>
  </si>
  <si>
    <t>451304</t>
  </si>
  <si>
    <t>Preferred Hospital Leasing Eldorado, Inc.</t>
  </si>
  <si>
    <t>Rockdale Blackhawk LLC</t>
  </si>
  <si>
    <t>670025</t>
  </si>
  <si>
    <t>185556101</t>
  </si>
  <si>
    <t>Texas Heart Hospital of the Southwest LLP</t>
  </si>
  <si>
    <t>Dell Children's Medical Center</t>
  </si>
  <si>
    <t>Scott &amp; White
Hospital - Round Rock</t>
  </si>
  <si>
    <t>Cedar Park Health System, LP</t>
  </si>
  <si>
    <t>Memorial Hermann Northeast</t>
  </si>
  <si>
    <t>Houston Northwest Operating Co, L.L.C</t>
  </si>
  <si>
    <t>450324</t>
  </si>
  <si>
    <t>UHS of Texoma</t>
  </si>
  <si>
    <t>Tenet Hospital Limited d/b/a Sierra Providence East Medical Center</t>
  </si>
  <si>
    <t>Preferred Hospital Leasing Hemphill, Inc.</t>
  </si>
  <si>
    <t>METHODIST HEALTHCARE SYSTEM OF SAN ANTONIO</t>
  </si>
  <si>
    <t>Preferred Hospital Leasing Junction, Inc.</t>
  </si>
  <si>
    <t>East Texas Medical Center Henderson</t>
  </si>
  <si>
    <t>670059</t>
  </si>
  <si>
    <t>St Lukes Lakeside Hospital</t>
  </si>
  <si>
    <t>Medina County Hospital District</t>
  </si>
  <si>
    <t>Sherman Grayson Hospital LLC</t>
  </si>
  <si>
    <t>Scott &amp; White Hospital - Llano</t>
  </si>
  <si>
    <t>670031</t>
  </si>
  <si>
    <t>St Lukes Patients Medical Center</t>
  </si>
  <si>
    <t>281406304</t>
  </si>
  <si>
    <t>Comanche County Medical Center Company</t>
  </si>
  <si>
    <t>Lubbock Heritage Hospital</t>
  </si>
  <si>
    <t>Liberty Dayton Regional Medical Center</t>
  </si>
  <si>
    <t>453313</t>
  </si>
  <si>
    <t>El Paso Children's Hospital</t>
  </si>
  <si>
    <t>Valley Baptist Medical Center</t>
  </si>
  <si>
    <t>Nix Hospital System, LLC</t>
  </si>
  <si>
    <t>670053</t>
  </si>
  <si>
    <t>St Lukes Sugar Land Hospital</t>
  </si>
  <si>
    <t>450099</t>
  </si>
  <si>
    <t>Prime Healthcare Services-Pampa LLC</t>
  </si>
  <si>
    <t>450677</t>
  </si>
  <si>
    <t>Texas Health Huguley, Inc., dba Texas Health Huguley Hospital Fort Worth South</t>
  </si>
  <si>
    <t>670082</t>
  </si>
  <si>
    <t>314161601</t>
  </si>
  <si>
    <t>316076401</t>
  </si>
  <si>
    <t>Swisher Memorial Healthcare System</t>
  </si>
  <si>
    <t>Preferred Hospital Leasing Coleman, Inc.</t>
  </si>
  <si>
    <t>Baptist St Anthonys Healthcare System</t>
  </si>
  <si>
    <t>Heart of Texas Healthcare System</t>
  </si>
  <si>
    <t>Fannin County Hospital Authority</t>
  </si>
  <si>
    <t>670090</t>
  </si>
  <si>
    <t>331242301</t>
  </si>
  <si>
    <t>LANCASTER REGIONAL HOSPITAL, LP</t>
  </si>
  <si>
    <t>Nix Community General Hospital, LLC</t>
  </si>
  <si>
    <t>450709</t>
  </si>
  <si>
    <t>336478801</t>
  </si>
  <si>
    <t>Houston Methodist St. John Hospital</t>
  </si>
  <si>
    <t>337991901</t>
  </si>
  <si>
    <t>Stephens Memorial Hospital District</t>
  </si>
  <si>
    <t>670075</t>
  </si>
  <si>
    <t>St Lukes Hospital at the Vintage</t>
  </si>
  <si>
    <t>344925801</t>
  </si>
  <si>
    <t>080217501</t>
  </si>
  <si>
    <t xml:space="preserve">University Associates dba PNS Clinic </t>
  </si>
  <si>
    <t xml:space="preserve">Texas Tech Odessa </t>
  </si>
  <si>
    <t>Texas Tech Amarillo</t>
  </si>
  <si>
    <t>Texas Tech El Paso</t>
  </si>
  <si>
    <t>Texas Tech Lubbock</t>
  </si>
  <si>
    <t>UTHSC San Antonio</t>
  </si>
  <si>
    <t>CMA</t>
  </si>
  <si>
    <t>UTHSC Houston</t>
  </si>
  <si>
    <t>Scott and White</t>
  </si>
  <si>
    <t>UNTHSC</t>
  </si>
  <si>
    <t>Carlos Torres</t>
  </si>
  <si>
    <t xml:space="preserve">Texas A&amp;M Physician Group </t>
  </si>
  <si>
    <t>320440326</t>
  </si>
  <si>
    <t xml:space="preserve">Integrative Emergency Services Physician Group </t>
  </si>
  <si>
    <t>338292101</t>
  </si>
  <si>
    <t xml:space="preserve">JPS Sound Physician Group </t>
  </si>
  <si>
    <t>YTD DY4 UC Payments</t>
  </si>
  <si>
    <t>YTD DY4 UC IGT</t>
  </si>
  <si>
    <t>Final DY4 UC IGT Commitment</t>
  </si>
  <si>
    <t>Total DY4 UC IGT for Year by Provider</t>
  </si>
  <si>
    <t>Total DY4 UC Supported by IGT for Year by Provider</t>
  </si>
  <si>
    <t>Final IGT Required for DY4 @ 41.95%</t>
  </si>
  <si>
    <t>DY4 Final Payment or Recoupment
(BH - AV)</t>
  </si>
  <si>
    <t>DY4 Total Payment</t>
  </si>
  <si>
    <t>Total DY4 UC Pool</t>
  </si>
  <si>
    <t>126686802</t>
  </si>
  <si>
    <t xml:space="preserve">DY4 Recoupment
</t>
  </si>
  <si>
    <t>Ownership Type</t>
  </si>
  <si>
    <t>IGT Amount</t>
  </si>
  <si>
    <t>UTMB Physician Group</t>
  </si>
  <si>
    <t>No</t>
  </si>
  <si>
    <t>452017</t>
  </si>
  <si>
    <t>Baylor Specialty Health Center</t>
  </si>
  <si>
    <t>094198102</t>
  </si>
  <si>
    <t>Christus Saint John Hospital</t>
  </si>
  <si>
    <t>450832</t>
  </si>
  <si>
    <t>094225202</t>
  </si>
  <si>
    <t>Christus Saint Catherine Hospital</t>
  </si>
  <si>
    <t>450351</t>
  </si>
  <si>
    <t>121794503</t>
  </si>
  <si>
    <t>Texas Health Harris Methodist Stephenville</t>
  </si>
  <si>
    <t>Erath</t>
  </si>
  <si>
    <t>450591</t>
  </si>
  <si>
    <t>450188</t>
  </si>
  <si>
    <t>130862905</t>
  </si>
  <si>
    <t>East Texas Medical Center Clarksville</t>
  </si>
  <si>
    <t>Red River</t>
  </si>
  <si>
    <t>450373</t>
  </si>
  <si>
    <t>136140407</t>
  </si>
  <si>
    <t>East Texas Medical Center Mount Vernon</t>
  </si>
  <si>
    <t>Franklin</t>
  </si>
  <si>
    <t>450580</t>
  </si>
  <si>
    <t>137319306</t>
  </si>
  <si>
    <t>East Texas Medical Center Crockett</t>
  </si>
  <si>
    <t>Houston</t>
  </si>
  <si>
    <t>450884</t>
  </si>
  <si>
    <t>168447401</t>
  </si>
  <si>
    <t>East Texas Medical Center Gilmer</t>
  </si>
  <si>
    <t>Upshur</t>
  </si>
  <si>
    <t>Total Days Allocation with Non-Transferring Publics Held Harmless in the Aggregate</t>
  </si>
  <si>
    <t>Federal</t>
  </si>
  <si>
    <t>State</t>
  </si>
  <si>
    <t>2015 Match Rate</t>
  </si>
  <si>
    <t>2015 Federal DSH Allocation</t>
  </si>
  <si>
    <t>Reduce by 3.5% for TCH lawsuit holdback</t>
  </si>
  <si>
    <t>2015 Texas IMD Cap</t>
  </si>
  <si>
    <t>IMD Check - Total DSH to state-owned and private IMDs</t>
  </si>
  <si>
    <t>State Hospitals (non-IMD)</t>
  </si>
  <si>
    <t>State Hospitals (IMD)</t>
  </si>
  <si>
    <t>Total State</t>
  </si>
  <si>
    <t>Remaining Funds for Non-State</t>
  </si>
  <si>
    <t>Total 2015 DSH Allocation before Holdback</t>
  </si>
  <si>
    <t>TH+Public Hospital  IGT Commitment</t>
  </si>
  <si>
    <t>State GR Commitment</t>
  </si>
  <si>
    <t>Reduce by 3.5% for TCH lawuit holdback</t>
  </si>
  <si>
    <t>Total IGT and State GR</t>
  </si>
  <si>
    <t>Grand Total Payments</t>
  </si>
  <si>
    <t>Remaining for Pass 3</t>
  </si>
  <si>
    <t>Excludes 3.5%</t>
  </si>
  <si>
    <t>Non-State Allocation Breakdown:</t>
  </si>
  <si>
    <t>Remaining Total Funds</t>
  </si>
  <si>
    <t>Set-aside IGT Repayment</t>
  </si>
  <si>
    <t>Remaining for DSH Payments</t>
  </si>
  <si>
    <t>IGT Breakdown:</t>
  </si>
  <si>
    <t>Self-IGT Repayment (Transferring)</t>
  </si>
  <si>
    <t>Self-IGT Repayment (Non-Trans)</t>
  </si>
  <si>
    <t>TH IGT Repayment</t>
  </si>
  <si>
    <t>Non-TH Self-IGT Adjustment</t>
  </si>
  <si>
    <t>Non-TH Hold Harmless Days Adj:</t>
  </si>
  <si>
    <t>Days Weighting:</t>
  </si>
  <si>
    <t>Medicaid Days</t>
  </si>
  <si>
    <t>Low Income Days</t>
  </si>
  <si>
    <t>Base Payment Weighting:</t>
  </si>
  <si>
    <t>Medicaid / Low Income</t>
  </si>
  <si>
    <t>Total Days</t>
  </si>
  <si>
    <t>TH IGT Repayment Assumptions</t>
  </si>
  <si>
    <t>%HSL</t>
  </si>
  <si>
    <t>Selected</t>
  </si>
  <si>
    <t>University Medical Center - Lubbock TPI:</t>
  </si>
  <si>
    <t>Ector County Hospital District TPI:</t>
  </si>
  <si>
    <t>Proportionally allocated based on remaining HSL after DSH including HSL adjustment to large and small publics equal to total dollars IGT'ed in DSH and set-aside for Rider 38 hospitals.</t>
  </si>
  <si>
    <t>Total IGT Paid</t>
  </si>
  <si>
    <t>Total UC Pool</t>
  </si>
  <si>
    <t>Difference in Allocated UC Amounts</t>
  </si>
  <si>
    <t>Federal Share</t>
  </si>
  <si>
    <t>State Share</t>
  </si>
  <si>
    <t>2015/DY 4 FMAP Rate</t>
  </si>
  <si>
    <t>Test
Private
DY4 Total Payment</t>
  </si>
  <si>
    <t>Test
Small Public
DY4 Total Payment</t>
  </si>
  <si>
    <t>Test
Hosp - State
DY4 Total Payment</t>
  </si>
  <si>
    <t>Test
Large Public
DY4 Total Payment</t>
  </si>
  <si>
    <t>Test
Physician Group Practice
DY4 Total Payment</t>
  </si>
  <si>
    <t>Test
Ambulance
DY4 Total Payment</t>
  </si>
  <si>
    <t>Test
Dental
DY4 Total Payment</t>
  </si>
  <si>
    <t>UC Advance Payment to Recoup</t>
  </si>
  <si>
    <t>Advance UC Payment Amt</t>
  </si>
  <si>
    <t>Transferring Hospital Name</t>
  </si>
  <si>
    <t>Affiliation</t>
  </si>
  <si>
    <t>Both RHP and Affiliation</t>
  </si>
  <si>
    <t>Missing Affiliation, RHP, or Learning Collaborative Cert</t>
  </si>
  <si>
    <t>1 = DSH/ Blank = Non-DSH</t>
  </si>
  <si>
    <t>Yes</t>
  </si>
  <si>
    <t>UC Participation (Based off of designation in Certification tab of Application)</t>
  </si>
  <si>
    <t>Does not Qualify; No Medicaid claim submitted in program year</t>
  </si>
  <si>
    <t>Removed at providers request</t>
  </si>
  <si>
    <t>453301</t>
  </si>
  <si>
    <t>453310</t>
  </si>
  <si>
    <t>LC and Cat 4 certs</t>
  </si>
  <si>
    <t>Total UC Costs
(HSL remaining after DSH plus PCP and Adjustments) minus YTD DY4 UC Payments</t>
  </si>
  <si>
    <t>Difference in HSL and OI HSL</t>
  </si>
  <si>
    <t>Maximum IGT</t>
  </si>
  <si>
    <t>Final DY4 UC IGT Commitment (Cannot Exceed Value in column L)</t>
  </si>
  <si>
    <t>339153401</t>
  </si>
  <si>
    <t>UT Southwestern Med Ctr Physician Group</t>
  </si>
  <si>
    <t>350190001</t>
  </si>
  <si>
    <t xml:space="preserve">Affiliation Number </t>
  </si>
  <si>
    <t>Government Entity</t>
  </si>
  <si>
    <t>Maximum IGT
(UC IGT Commitment Amount Cannot Exceed the Value in this Column)</t>
  </si>
  <si>
    <t>IGT Commitment Amount</t>
  </si>
  <si>
    <t>600-12-0000-00246</t>
  </si>
  <si>
    <t>Wood County Central Hospital District</t>
  </si>
  <si>
    <t>600-12-0000-00092</t>
  </si>
  <si>
    <t>Nueces County Hospital District</t>
  </si>
  <si>
    <t>600-15-0009-00006</t>
  </si>
  <si>
    <t>Cherokee County</t>
  </si>
  <si>
    <t>600-15-0012-00011</t>
  </si>
  <si>
    <t>Coryell County Memorial Hospital Authority dba Coryell Memorial Hospital</t>
  </si>
  <si>
    <t>600-15-0012-00012</t>
  </si>
  <si>
    <t>600-15-0012-00013</t>
  </si>
  <si>
    <t>Hamilton County Hospital District</t>
  </si>
  <si>
    <t>529-08-0236-00008</t>
  </si>
  <si>
    <t>600-12-0000-00098</t>
  </si>
  <si>
    <t>Citizens Medical Center</t>
  </si>
  <si>
    <t>529-08-0236-00074</t>
  </si>
  <si>
    <t>529-08-0236-00021</t>
  </si>
  <si>
    <t>Montgomery County Hospital District</t>
  </si>
  <si>
    <t>529-12-0049-00003</t>
  </si>
  <si>
    <t>600-12-0000-00047</t>
  </si>
  <si>
    <t>Comal County</t>
  </si>
  <si>
    <t>529-08-0236-00016</t>
  </si>
  <si>
    <t>University Health System (Bexar County)</t>
  </si>
  <si>
    <t>600-12-0000-00185</t>
  </si>
  <si>
    <t>600-12-0000-00061</t>
  </si>
  <si>
    <t>Brazos County Treasurer</t>
  </si>
  <si>
    <t>529-08-0236-00097</t>
  </si>
  <si>
    <t>800-12-0000-00084</t>
  </si>
  <si>
    <t>600-12-0000-00090</t>
  </si>
  <si>
    <t>Midland County Hospital District</t>
  </si>
  <si>
    <t>600-12-0000-00099</t>
  </si>
  <si>
    <t>529-08-0236-00072</t>
  </si>
  <si>
    <t>529-08-0236-00018</t>
  </si>
  <si>
    <t>600-15-0011-00002</t>
  </si>
  <si>
    <t>Cameron County Health Care Funding District</t>
  </si>
  <si>
    <t>600-12-0000-00285</t>
  </si>
  <si>
    <t>529-10-0065-00013</t>
  </si>
  <si>
    <t>600-13-0000-00103</t>
  </si>
  <si>
    <t>El Paso County Hospital District</t>
  </si>
  <si>
    <t>600-15-0011-00003</t>
  </si>
  <si>
    <t>600-12-0000-00131</t>
  </si>
  <si>
    <t>Denton County dba Denton County Health Department</t>
  </si>
  <si>
    <t>529-10-0065-00085</t>
  </si>
  <si>
    <t>600-12-0000-00168</t>
  </si>
  <si>
    <t>600-15-0004-00000</t>
  </si>
  <si>
    <t>Cass County</t>
  </si>
  <si>
    <t>600-12-0000-00239</t>
  </si>
  <si>
    <t>Atlanta Hospital Authority</t>
  </si>
  <si>
    <t>600-15-0005-00009</t>
  </si>
  <si>
    <t>Bowie County LPPF</t>
  </si>
  <si>
    <t>529-08-0236-00013</t>
  </si>
  <si>
    <t>Bowie County</t>
  </si>
  <si>
    <t>529-08-0236-00019</t>
  </si>
  <si>
    <t>600-15-0011-00004</t>
  </si>
  <si>
    <t>700-12-0000-00012</t>
  </si>
  <si>
    <t>800-12-0000-00076</t>
  </si>
  <si>
    <t>600-15-0012-00005</t>
  </si>
  <si>
    <t>TAMUS Health Science Center</t>
  </si>
  <si>
    <t>800-12-0000-00089</t>
  </si>
  <si>
    <t>100-13-0000-00086</t>
  </si>
  <si>
    <t>Stonewall Memorial Hospital (County Hospital District)</t>
  </si>
  <si>
    <t>529-09-0125-00025</t>
  </si>
  <si>
    <t>Chambers County Public Hospital District No. 1</t>
  </si>
  <si>
    <t>600-12-0000-00113</t>
  </si>
  <si>
    <t>900-16-0001-00000</t>
  </si>
  <si>
    <t>Unv of Tx HSC at Houston-UTHSC Sponsored Projects</t>
  </si>
  <si>
    <t>900-12-0000-00008</t>
  </si>
  <si>
    <t>Department of State Health Services - Austin State Hospital</t>
  </si>
  <si>
    <t>300-12-0000-00005</t>
  </si>
  <si>
    <t>200-12-0000-00014</t>
  </si>
  <si>
    <t>Texas Tech University Health Sciences Center of the Permian Basin</t>
  </si>
  <si>
    <t>600-15-0012-00006</t>
  </si>
  <si>
    <t>200-12-0000-00012</t>
  </si>
  <si>
    <t>Texas Tech University Health Science Center</t>
  </si>
  <si>
    <t>250-13-0000-00001</t>
  </si>
  <si>
    <t>200-12-0000-00013</t>
  </si>
  <si>
    <t>250-13-0000-00012</t>
  </si>
  <si>
    <t>UTHSCSA dba UT Health Science Center at San Antonio</t>
  </si>
  <si>
    <t>100-13-0000-00121</t>
  </si>
  <si>
    <t>800-12-0000-00014</t>
  </si>
  <si>
    <t>Concho County Hospital District</t>
  </si>
  <si>
    <t>Community Medicine Associates (CMA)</t>
  </si>
  <si>
    <t>300-12-0000-00008</t>
  </si>
  <si>
    <t>529-10-0065-00007</t>
  </si>
  <si>
    <t>Gregg County</t>
  </si>
  <si>
    <t>600-14-0000-00028</t>
  </si>
  <si>
    <t>800-12-0000-00001</t>
  </si>
  <si>
    <t>City of Anson</t>
  </si>
  <si>
    <t>529-10-0065-00014</t>
  </si>
  <si>
    <t>600-13-0000-00104</t>
  </si>
  <si>
    <t>529-10-0065-00105</t>
  </si>
  <si>
    <t>Decatur Hospital Authority dba Wise Regional Health System</t>
  </si>
  <si>
    <t>529-08-0236-00086</t>
  </si>
  <si>
    <t>529-08-0236-00089</t>
  </si>
  <si>
    <t>Titus County Hospital District</t>
  </si>
  <si>
    <t>600-14-0000-00006</t>
  </si>
  <si>
    <t>529-08-0236-00050</t>
  </si>
  <si>
    <t>529-08-0236-00067</t>
  </si>
  <si>
    <t>529-11-0067-00012</t>
  </si>
  <si>
    <t>800-12-0000-00043</t>
  </si>
  <si>
    <t xml:space="preserve">Hansford  County Hospital District </t>
  </si>
  <si>
    <t>600-12-0000-00044</t>
  </si>
  <si>
    <t>600-12-0000-00063</t>
  </si>
  <si>
    <t>Bell County</t>
  </si>
  <si>
    <t>800-12-0000-00092</t>
  </si>
  <si>
    <t>600-12-0000-00247</t>
  </si>
  <si>
    <t>Panola County</t>
  </si>
  <si>
    <t>800-12-0000-00071</t>
  </si>
  <si>
    <t>100-13-0000-00048</t>
  </si>
  <si>
    <t>Hamlin Memorial Hospital</t>
  </si>
  <si>
    <t>800-12-0000-00010</t>
  </si>
  <si>
    <t>Clay County Hospital District</t>
  </si>
  <si>
    <t>529-10-0065-00078</t>
  </si>
  <si>
    <t>529-08-0236-00026</t>
  </si>
  <si>
    <t>Crosby County Hospital District</t>
  </si>
  <si>
    <t>600-12-0000-00199</t>
  </si>
  <si>
    <t>Spindletop Center</t>
  </si>
  <si>
    <t xml:space="preserve">529-08-0236-00002
</t>
  </si>
  <si>
    <t xml:space="preserve">Jefferson County
</t>
  </si>
  <si>
    <t>600-15-0007-00002</t>
  </si>
  <si>
    <t>City of Beaumont</t>
  </si>
  <si>
    <t>600-15-0009-00084</t>
  </si>
  <si>
    <t>Travis County Hospital District</t>
  </si>
  <si>
    <t>800-12-0000-00011</t>
  </si>
  <si>
    <t>600-15-0010-00001</t>
  </si>
  <si>
    <t>529-08-0236-00078</t>
  </si>
  <si>
    <t>529-08-0236-00107</t>
  </si>
  <si>
    <t xml:space="preserve">600-15-0009-00072
</t>
  </si>
  <si>
    <t xml:space="preserve">Coryell County Memorial Hospital Authority dba Coryell Memorial Hospital
</t>
  </si>
  <si>
    <t xml:space="preserve">600-15-0009-00071
</t>
  </si>
  <si>
    <t xml:space="preserve">Goodall-Witcher Hospital Authority
</t>
  </si>
  <si>
    <t xml:space="preserve">600-15-0009-00073
</t>
  </si>
  <si>
    <t xml:space="preserve">Hamilton County Hospital District
</t>
  </si>
  <si>
    <t>800-12-0000-0063</t>
  </si>
  <si>
    <t>McCamey Hospital &amp; Convalescent Center</t>
  </si>
  <si>
    <t>600-12-0000-00235</t>
  </si>
  <si>
    <t xml:space="preserve">Hood County </t>
  </si>
  <si>
    <t>600-12-0000-00027</t>
  </si>
  <si>
    <t>Hood County Hospital District</t>
  </si>
  <si>
    <t xml:space="preserve">600-15-0009-00079
</t>
  </si>
  <si>
    <t xml:space="preserve">600-15-0009-00077
</t>
  </si>
  <si>
    <t xml:space="preserve">600-15-0009-00078
</t>
  </si>
  <si>
    <t>800-12-0000-00060</t>
  </si>
  <si>
    <t>LYNN COUNTY HOSPITAL DISTRICT</t>
  </si>
  <si>
    <t>529-08-0236-00031</t>
  </si>
  <si>
    <t>Webb County</t>
  </si>
  <si>
    <t>600-15-0005-00003</t>
  </si>
  <si>
    <t>Webb County LPPF</t>
  </si>
  <si>
    <t>529-08-0236-00011</t>
  </si>
  <si>
    <t>600-12-0000-00248</t>
  </si>
  <si>
    <t>Fairfield Hospital District</t>
  </si>
  <si>
    <t>600-12-0000-00242</t>
  </si>
  <si>
    <t>529-10-0065-00055</t>
  </si>
  <si>
    <t>600-15-0011-00006</t>
  </si>
  <si>
    <t>529-10-0065-00015</t>
  </si>
  <si>
    <t>600-13-0000-00105</t>
  </si>
  <si>
    <t>600-12-0000-00121</t>
  </si>
  <si>
    <t>600-15-0011-00007</t>
  </si>
  <si>
    <t>800-12-0000-00108</t>
  </si>
  <si>
    <t>Memorial Hospital of Winkler County</t>
  </si>
  <si>
    <t>600-12-0000-00261</t>
  </si>
  <si>
    <t>Collin County</t>
  </si>
  <si>
    <t>529-08-0236-00104</t>
  </si>
  <si>
    <t>529-12-0049-00009</t>
  </si>
  <si>
    <t>600-12-0000-00094</t>
  </si>
  <si>
    <t>529-09-0125-00001</t>
  </si>
  <si>
    <t>Big Bend Regional Hospital District</t>
  </si>
  <si>
    <t xml:space="preserve">600-12-0000-00096
</t>
  </si>
  <si>
    <t>529-10-0065-00087</t>
  </si>
  <si>
    <t>800-12-0000-00047</t>
  </si>
  <si>
    <t xml:space="preserve">Department of State Health Services </t>
  </si>
  <si>
    <t>529-08-0236-00051</t>
  </si>
  <si>
    <t>Maverick County Hospital District</t>
  </si>
  <si>
    <t>529-10-0065-00006</t>
  </si>
  <si>
    <t>800-12-0000-00078</t>
  </si>
  <si>
    <t>Olney-Hamilton Hospital District</t>
  </si>
  <si>
    <t>250-13-0000-00008</t>
  </si>
  <si>
    <t>University of Texas Health Science Center at Houston</t>
  </si>
  <si>
    <t>529-08-0236-00134</t>
  </si>
  <si>
    <t>McLennan County</t>
  </si>
  <si>
    <t>600-12-0000-00226</t>
  </si>
  <si>
    <t>City of Waco</t>
  </si>
  <si>
    <t>600-12-0000-00241</t>
  </si>
  <si>
    <t>529-10-0065-00056</t>
  </si>
  <si>
    <t>600-15-0011-00008</t>
  </si>
  <si>
    <t>529-09-0125-00005</t>
  </si>
  <si>
    <t>Harrison County</t>
  </si>
  <si>
    <t>600-15-0009-00003</t>
  </si>
  <si>
    <t>Wilson County Hospital District</t>
  </si>
  <si>
    <t>529-08-0236-00130</t>
  </si>
  <si>
    <t>900-12-0000-00003</t>
  </si>
  <si>
    <t>529-08-0236-0014</t>
  </si>
  <si>
    <t>Yoakum Hospital District</t>
  </si>
  <si>
    <t>529-10-0065-00019</t>
  </si>
  <si>
    <t>529-08-0236-00079</t>
  </si>
  <si>
    <t>800-12-0000-00088</t>
  </si>
  <si>
    <t>100-13-0000-00079</t>
  </si>
  <si>
    <t>Frio Hospital District</t>
  </si>
  <si>
    <t>800-12-0000-00035</t>
  </si>
  <si>
    <t>600-12-0000-00089</t>
  </si>
  <si>
    <t>600-15-0009-00067</t>
  </si>
  <si>
    <t>Calhoun County dba Memorial Medical Center</t>
  </si>
  <si>
    <t>600-15-0012-00033</t>
  </si>
  <si>
    <t>600-15-0009-00068</t>
  </si>
  <si>
    <t>West Wharton County Hospital District</t>
  </si>
  <si>
    <t>600-15-0012-00029</t>
  </si>
  <si>
    <t>600-15-0011-00009</t>
  </si>
  <si>
    <t>529-11-0067-00005</t>
  </si>
  <si>
    <t>Navarro County</t>
  </si>
  <si>
    <t xml:space="preserve">600-15-0009-00080
</t>
  </si>
  <si>
    <t>600-15-0009-00081</t>
  </si>
  <si>
    <t>600-15-0009-00082</t>
  </si>
  <si>
    <t>800-12-0000-00045</t>
  </si>
  <si>
    <t>800-12-0000-00077</t>
  </si>
  <si>
    <t>Ochiltree County Hospital District</t>
  </si>
  <si>
    <t>600-12-0000-00175</t>
  </si>
  <si>
    <t>800-12-0000-00106</t>
  </si>
  <si>
    <t>Wilbarger General Hospital District</t>
  </si>
  <si>
    <t>600-12-0000-00043</t>
  </si>
  <si>
    <t>529-08-0236-00091</t>
  </si>
  <si>
    <t>529-08-0236-00020</t>
  </si>
  <si>
    <t>529-08-0236-00106</t>
  </si>
  <si>
    <t>600-12-0000-00048</t>
  </si>
  <si>
    <t>529-08-0236-00064</t>
  </si>
  <si>
    <t>529-12-0049-00002</t>
  </si>
  <si>
    <t>600-15-0012-00001</t>
  </si>
  <si>
    <t>800-12-0000-00050</t>
  </si>
  <si>
    <t>Iraan General Hospital (Pecos General)</t>
  </si>
  <si>
    <t xml:space="preserve">Jack County Hospital District </t>
  </si>
  <si>
    <t>800-12-0000-00034</t>
  </si>
  <si>
    <t>JACK COUNTY HOSPITAL DISTRICT</t>
  </si>
  <si>
    <t>800-12-0000-00104</t>
  </si>
  <si>
    <t>Val Verde Regional Medical Center</t>
  </si>
  <si>
    <t>529-10-0065-00018</t>
  </si>
  <si>
    <t>800-12-0000-00072</t>
  </si>
  <si>
    <t>Muenster Memorial Hospital</t>
  </si>
  <si>
    <t>100-13-0000-00052</t>
  </si>
  <si>
    <t>KNOX COUNTY HOSPITAL DISTRICT</t>
  </si>
  <si>
    <t>800-12-0000-00044</t>
  </si>
  <si>
    <t>Hardeman County Hospital District</t>
  </si>
  <si>
    <t>600-12-0000-00231</t>
  </si>
  <si>
    <t>529-08-0236-00117</t>
  </si>
  <si>
    <t>100-13-0000-00035</t>
  </si>
  <si>
    <t>529-11-0067-00016</t>
  </si>
  <si>
    <t>600-15-0012-00066</t>
  </si>
  <si>
    <t>The Texas A&amp;M University System Health Science Center</t>
  </si>
  <si>
    <t>600-15-0012-00073</t>
  </si>
  <si>
    <t>Lavaca Medical Center (hospital district)</t>
  </si>
  <si>
    <t>800-12-0000-00056</t>
  </si>
  <si>
    <t>L M Hudspeth Memorial Hospital (Sutton County HD)</t>
  </si>
  <si>
    <t>800-12-0000-00103</t>
  </si>
  <si>
    <t>800-12-0000-00066</t>
  </si>
  <si>
    <t>Gonzales County Hospital District</t>
  </si>
  <si>
    <t>800-12-0000-00080</t>
  </si>
  <si>
    <t>600-12-0000-00064</t>
  </si>
  <si>
    <t>Hays County</t>
  </si>
  <si>
    <t>529-08-0236-00116</t>
  </si>
  <si>
    <t>800-12-0000-00041</t>
  </si>
  <si>
    <t>800-12-0000-00086</t>
  </si>
  <si>
    <t>800-12-0000-00087</t>
  </si>
  <si>
    <t>Reagan Memorial Hospital District</t>
  </si>
  <si>
    <t>600-14-0000-00015</t>
  </si>
  <si>
    <t>Galveston County</t>
  </si>
  <si>
    <t>529-08-0236-00009</t>
  </si>
  <si>
    <t>800-12-0000-00051</t>
  </si>
  <si>
    <t>600-14-0000-00050</t>
  </si>
  <si>
    <t>600-12-0000-00249</t>
  </si>
  <si>
    <t>Trinity Memorial Hospital District</t>
  </si>
  <si>
    <t>529-08-0236-00077</t>
  </si>
  <si>
    <t>600-12-0000-00002</t>
  </si>
  <si>
    <t>Ellis County</t>
  </si>
  <si>
    <t>529-08-0236-00024</t>
  </si>
  <si>
    <t>Lockney Gen Hosp Dist (W.J. Mangold Mem Hosp)</t>
  </si>
  <si>
    <t>300-15-0009-00000</t>
  </si>
  <si>
    <t>700-12-0000-00007</t>
  </si>
  <si>
    <t>529-08-0236-00075</t>
  </si>
  <si>
    <t>250-13-0000-00011</t>
  </si>
  <si>
    <t>529-10-0065-00075</t>
  </si>
  <si>
    <t>Collingsworth Hospital District</t>
  </si>
  <si>
    <t>600-15-0009-00000</t>
  </si>
  <si>
    <t>Stamford Hospital District</t>
  </si>
  <si>
    <t>529-10-0065-00012</t>
  </si>
  <si>
    <t>600-14-0000-00046</t>
  </si>
  <si>
    <t>Childress County Hospital District dba Childress Regional Medical Center</t>
  </si>
  <si>
    <t>600-14-0000-00047</t>
  </si>
  <si>
    <t>Seminole Hospital District of Gaines County (Memorial Hospital)</t>
  </si>
  <si>
    <t>600-14-0000-00048</t>
  </si>
  <si>
    <t>Terry Memorial Hospital District dba Brownfield Regional Medical Center</t>
  </si>
  <si>
    <t>529-08-0236-00145</t>
  </si>
  <si>
    <t>900-12-0000-00001</t>
  </si>
  <si>
    <t>600-12-0000-00077</t>
  </si>
  <si>
    <t>Fredericksburg Hospital Authority</t>
  </si>
  <si>
    <t>529-11-0067-00010</t>
  </si>
  <si>
    <t>Guadalupe Regional Medical Center</t>
  </si>
  <si>
    <t>700-12-0000-00002</t>
  </si>
  <si>
    <t>800-12-0000-00082</t>
  </si>
  <si>
    <t>600-14-0000-00017</t>
  </si>
  <si>
    <t>Texas Higher Education Board</t>
  </si>
  <si>
    <t>600-15-0012-00007</t>
  </si>
  <si>
    <t>Burleson County Hospital District</t>
  </si>
  <si>
    <t>529-10-0065-00108</t>
  </si>
  <si>
    <t>100-13-0000-00129</t>
  </si>
  <si>
    <t>529-10-0065-00017</t>
  </si>
  <si>
    <t>800-12-0000-00006</t>
  </si>
  <si>
    <t>800-12-0000-00075</t>
  </si>
  <si>
    <t>Nocona General Hospital District</t>
  </si>
  <si>
    <t>600-15-0011-00014</t>
  </si>
  <si>
    <t>800-12-0000-00054</t>
  </si>
  <si>
    <t>Lamb County</t>
  </si>
  <si>
    <t>529-11-0067-00022</t>
  </si>
  <si>
    <t>Dallam and Hartley Counties Hospital District</t>
  </si>
  <si>
    <t>800-12-0000-00003</t>
  </si>
  <si>
    <t>Ballinger Memorial Hospital District</t>
  </si>
  <si>
    <t>600-12-0000-00214</t>
  </si>
  <si>
    <t>600-15-0011-00015</t>
  </si>
  <si>
    <t>800-12-0000-00109</t>
  </si>
  <si>
    <t>600-15-0009-00008</t>
  </si>
  <si>
    <t>800-12-0000-00039</t>
  </si>
  <si>
    <t>529-10-0065-00010</t>
  </si>
  <si>
    <t>800-12-0000-00081</t>
  </si>
  <si>
    <t>Pecos County</t>
  </si>
  <si>
    <t>800-12-0000-00100</t>
  </si>
  <si>
    <t>800-12-0000-00068</t>
  </si>
  <si>
    <t>800-12-0000-00015</t>
  </si>
  <si>
    <t>Dallam-Hartley Counties Hospital District dba Coon Memorial Home</t>
  </si>
  <si>
    <t>800-12-0000-00062</t>
  </si>
  <si>
    <t>800-12-0000-00074</t>
  </si>
  <si>
    <t>Nacogdoches County Hospital District</t>
  </si>
  <si>
    <t>600-12-0000-00056</t>
  </si>
  <si>
    <t>Johnson County</t>
  </si>
  <si>
    <t>800-12-0000-00049</t>
  </si>
  <si>
    <t>Hopkins County Hospital Districrt</t>
  </si>
  <si>
    <t>800-12-0000-00085</t>
  </si>
  <si>
    <t>600-12-0000-00057</t>
  </si>
  <si>
    <t>800-12-0000-00090</t>
  </si>
  <si>
    <t>Rolling Plains Memorial Hospital District</t>
  </si>
  <si>
    <t>600-12-0000-00049</t>
  </si>
  <si>
    <t>800-12-0000-00007</t>
  </si>
  <si>
    <t xml:space="preserve">600-15-0009-00074
</t>
  </si>
  <si>
    <t xml:space="preserve">600-15-0009-00075
</t>
  </si>
  <si>
    <t xml:space="preserve">600-15-0009-00076
</t>
  </si>
  <si>
    <t>900-12-0000-00004</t>
  </si>
  <si>
    <t xml:space="preserve">Department of State Health Services - TCID </t>
  </si>
  <si>
    <t>600-12-0000-00083</t>
  </si>
  <si>
    <t>Hockley County</t>
  </si>
  <si>
    <t>600-14-0000-00045</t>
  </si>
  <si>
    <t>700-12-0000-00006</t>
  </si>
  <si>
    <t>600-12-0000-00184</t>
  </si>
  <si>
    <t>Falls County</t>
  </si>
  <si>
    <t>800-12-0000-00048</t>
  </si>
  <si>
    <t>800-12-0000-00016</t>
  </si>
  <si>
    <t>Coryell County Memorial Hospital Authority</t>
  </si>
  <si>
    <t>529-08-0236-00076</t>
  </si>
  <si>
    <t>600-12-0000-00215</t>
  </si>
  <si>
    <t>100-13-0000-00033</t>
  </si>
  <si>
    <t>Electra Memorial Hospital (Electra Hospital District)</t>
  </si>
  <si>
    <t>529-08-0236-00063</t>
  </si>
  <si>
    <t>529-10-0065-00011</t>
  </si>
  <si>
    <t>529-08-0236-00027</t>
  </si>
  <si>
    <t>800-12-0000-00055</t>
  </si>
  <si>
    <t>700-12-0000-00003</t>
  </si>
  <si>
    <t>529-09-0125-0019</t>
  </si>
  <si>
    <t>529-11-0067-00015</t>
  </si>
  <si>
    <t>Stephens Memorial Hospital dba Stephens County Emergency Medic</t>
  </si>
  <si>
    <t>529-08-0236-00146</t>
  </si>
  <si>
    <t>600-12-0000-00125</t>
  </si>
  <si>
    <t>529-09-0125-00018</t>
  </si>
  <si>
    <t>Graham Regional Medical Center (City of Graham)</t>
  </si>
  <si>
    <t>600-12-0000-00174</t>
  </si>
  <si>
    <t>600-12-0000-00054</t>
  </si>
  <si>
    <t>Helen Farabee Centers</t>
  </si>
  <si>
    <t>529-10-0065-00038</t>
  </si>
  <si>
    <t>529-08-0236-00147</t>
  </si>
  <si>
    <t>529-10-0065-00040</t>
  </si>
  <si>
    <t>Seymour Hospital (Baylor County HD)</t>
  </si>
  <si>
    <t>600-14-0000-00013</t>
  </si>
  <si>
    <t>Stephens Memorial Hospital District dba Stephens Mem Hosp</t>
  </si>
  <si>
    <t>600-12-0000-00030</t>
  </si>
  <si>
    <t>Throckmorton County Hospital District</t>
  </si>
  <si>
    <t>529-08-0236-00148</t>
  </si>
  <si>
    <t>700-12-0000-00015</t>
  </si>
  <si>
    <t>800-12-0000-00083</t>
  </si>
  <si>
    <t>700-12-0000-00009</t>
  </si>
  <si>
    <t>800-12-0000-00061</t>
  </si>
  <si>
    <t>Martin County Hospital District</t>
  </si>
  <si>
    <t>800-12-0000-00070</t>
  </si>
  <si>
    <t>529-10-0065-00016</t>
  </si>
  <si>
    <t>800-12-0000-00021</t>
  </si>
  <si>
    <t>Scurry County Hospital District dba D.M. Cogdell Memorial Hospital</t>
  </si>
  <si>
    <t>800-12-0000-00105</t>
  </si>
  <si>
    <t>800-12-0000-00097</t>
  </si>
  <si>
    <t>800-12-0000-00102</t>
  </si>
  <si>
    <t xml:space="preserve">Tyler County Hospital  </t>
  </si>
  <si>
    <t>800-12-0000-0052</t>
  </si>
  <si>
    <t>600-12-0000-00232</t>
  </si>
  <si>
    <t>FREDERICKSBURG HOSPITAL AUTHORITY</t>
  </si>
  <si>
    <t>600-12-0000-00111</t>
  </si>
  <si>
    <t>529-08-0236-00069</t>
  </si>
  <si>
    <t>Orange County</t>
  </si>
  <si>
    <t>600-13-0000-00102</t>
  </si>
  <si>
    <t>800-12-0000-00023</t>
  </si>
  <si>
    <t>600-12-0000-00052</t>
  </si>
  <si>
    <t>Menard County Hospital District</t>
  </si>
  <si>
    <t>529-10-0065-00008</t>
  </si>
  <si>
    <t>McCulloch County Hospital District</t>
  </si>
  <si>
    <t>529-09-0125-00016</t>
  </si>
  <si>
    <t>529-10-0065-00048</t>
  </si>
  <si>
    <t>529-10-0065-00009</t>
  </si>
  <si>
    <t>600-12-0000-00182</t>
  </si>
  <si>
    <t>Concho Valley Center for Human Advancement dba MHMR Services for the Concho</t>
  </si>
  <si>
    <t>600-12-0000-00162</t>
  </si>
  <si>
    <t>Kimble County Hospital District</t>
  </si>
  <si>
    <t>529-12-0049-00012</t>
  </si>
  <si>
    <t>529-10-0065-00066</t>
  </si>
  <si>
    <t>529-10-0065-00076</t>
  </si>
  <si>
    <t>529-09-0125-00026</t>
  </si>
  <si>
    <t>Tom Green County</t>
  </si>
  <si>
    <t>800-12-0000-00110</t>
  </si>
  <si>
    <t>Yoakum County dba Yoakum County Hospital</t>
  </si>
  <si>
    <t>600-12-0000-00033</t>
  </si>
  <si>
    <t>600-12-0000-00240</t>
  </si>
  <si>
    <t>Amarillo Hospital District</t>
  </si>
  <si>
    <t>600-12-0000-00068</t>
  </si>
  <si>
    <t>600-12-0000-00167</t>
  </si>
  <si>
    <t>529-08-0236-00096</t>
  </si>
  <si>
    <t>Parmer County Hospital District</t>
  </si>
  <si>
    <t>600-12-0000-00102</t>
  </si>
  <si>
    <t>529-08-0236-00073</t>
  </si>
  <si>
    <t>800-12-0000-00009</t>
  </si>
  <si>
    <t>100-13-0000-00132</t>
  </si>
  <si>
    <t>900-12-0000-00014</t>
  </si>
  <si>
    <t>Department of State Health Services - Big Spring State Hospital</t>
  </si>
  <si>
    <t>600-14-0000-00016</t>
  </si>
  <si>
    <t>529-12-0049-00008</t>
  </si>
  <si>
    <t>700-12-0000-00008</t>
  </si>
  <si>
    <t>600-12-0000-00197</t>
  </si>
  <si>
    <t>600-14-0000-00014</t>
  </si>
  <si>
    <t>600-12-0000-00170</t>
  </si>
  <si>
    <t xml:space="preserve">529-08-0236-00015
</t>
  </si>
  <si>
    <t>600-15-0007-00001</t>
  </si>
  <si>
    <t>800-12-0000-00093</t>
  </si>
  <si>
    <t>600-12-0000-00252</t>
  </si>
  <si>
    <t>Camp County</t>
  </si>
  <si>
    <t>800-12-0000-00040</t>
  </si>
  <si>
    <t>529-08-0236-00060</t>
  </si>
  <si>
    <t>600-12-0000-00074</t>
  </si>
  <si>
    <t>529-10-0065-00083</t>
  </si>
  <si>
    <t>529-10-0065-00030</t>
  </si>
  <si>
    <t>Haskell County Hospital District</t>
  </si>
  <si>
    <t>529-08-0236-00059</t>
  </si>
  <si>
    <t>529-09-0125-00011</t>
  </si>
  <si>
    <t>Stamford Memorial Hospital (Stamford Memorial Hospital District</t>
  </si>
  <si>
    <t>600-12-0000-00032</t>
  </si>
  <si>
    <t>600-12-0000-00093</t>
  </si>
  <si>
    <t>Taylor County</t>
  </si>
  <si>
    <t>600-15-0012-00009</t>
  </si>
  <si>
    <t>529-11-0067-00038</t>
  </si>
  <si>
    <t>Culberson County Hospital District</t>
  </si>
  <si>
    <t>529-11-0067-00039</t>
  </si>
  <si>
    <t>600-15-0012-00021</t>
  </si>
  <si>
    <t>529-11-0067-00040</t>
  </si>
  <si>
    <t>600-15-0012-00008</t>
  </si>
  <si>
    <t>600-15-0012-00010</t>
  </si>
  <si>
    <t>529-11-0067-00041</t>
  </si>
  <si>
    <t>529-11-0067-00044</t>
  </si>
  <si>
    <t>Lamb County dba Lamb Healthcare Center</t>
  </si>
  <si>
    <t>600-12-0000-00228</t>
  </si>
  <si>
    <t>800-12-0000-00019</t>
  </si>
  <si>
    <t>Cuero Community Hospital</t>
  </si>
  <si>
    <t>800-12-0000-00101</t>
  </si>
  <si>
    <t>Titus Regional Medical Center</t>
  </si>
  <si>
    <t>800-12-0000-00079</t>
  </si>
  <si>
    <t>Palo Pinto Co Hosp Dist dba Palo Pinto Gen Hosp</t>
  </si>
  <si>
    <t>700-12-0000-00004</t>
  </si>
  <si>
    <t>El Paso Co Hosp Dist - University Medical Center o</t>
  </si>
  <si>
    <t>529-08-0236-00135</t>
  </si>
  <si>
    <t>250-13-0000-00006</t>
  </si>
  <si>
    <t>600-12-0000-00237</t>
  </si>
  <si>
    <t>600-15-0009-00009</t>
  </si>
  <si>
    <t>Chambers County Hospital District</t>
  </si>
  <si>
    <t>600-15-0009-00010</t>
  </si>
  <si>
    <t>600-15-0011-00021</t>
  </si>
  <si>
    <t>600-15-0012-00015</t>
  </si>
  <si>
    <t>Bellville Hospital District</t>
  </si>
  <si>
    <t>600-12-0000-00253</t>
  </si>
  <si>
    <t>Henderson County Hospital Authority</t>
  </si>
  <si>
    <t>529-10-0065-00026</t>
  </si>
  <si>
    <t>529-08-0236-00025</t>
  </si>
  <si>
    <t>DM Cogdell Memorial Hospital dba Scurry County</t>
  </si>
  <si>
    <t>600-12-0000-00196</t>
  </si>
  <si>
    <t>529-10-0065-00024</t>
  </si>
  <si>
    <t>529-09-0125-00020</t>
  </si>
  <si>
    <t>Plains Memorial Hospital Disproportionate Share Account (Castro County)</t>
  </si>
  <si>
    <t>529-12-0049-00014</t>
  </si>
  <si>
    <t>Swisher Memorial Healthcare System (County Hospital District)</t>
  </si>
  <si>
    <t>529-08-0236-00123</t>
  </si>
  <si>
    <t>529-08-0236-00007</t>
  </si>
  <si>
    <t>529-12-0049-00011</t>
  </si>
  <si>
    <t>800-12-0000-00057</t>
  </si>
  <si>
    <t>529-10-0065-00112</t>
  </si>
  <si>
    <t>600-12-0000-00103</t>
  </si>
  <si>
    <t>529-10-0065-00029</t>
  </si>
  <si>
    <t>600-12-0000-00100</t>
  </si>
  <si>
    <t>529-08-0236-00071</t>
  </si>
  <si>
    <t>600-15-0012-00002</t>
  </si>
  <si>
    <t>529-10-0065-00077</t>
  </si>
  <si>
    <t>Winnie Stowell Hospital District</t>
  </si>
  <si>
    <t>600-12-0000-00072</t>
  </si>
  <si>
    <t>Lampasas County</t>
  </si>
  <si>
    <t>529-08-0236-00005</t>
  </si>
  <si>
    <t>529-10-0065-00116</t>
  </si>
  <si>
    <t>600-12-0000-00284</t>
  </si>
  <si>
    <t>800-12-0000-00008</t>
  </si>
  <si>
    <t>529-08-0236-00029</t>
  </si>
  <si>
    <t>529-08-0236-00028</t>
  </si>
  <si>
    <t>529-08-0236-00003</t>
  </si>
  <si>
    <t>529-12-0049-00007</t>
  </si>
  <si>
    <t>529-08-0236-00030</t>
  </si>
  <si>
    <t>529-08-0236-00066</t>
  </si>
  <si>
    <t>600-15-0005-00004</t>
  </si>
  <si>
    <t>600-12-0000-00177</t>
  </si>
  <si>
    <t>Lamar County</t>
  </si>
  <si>
    <t>600-12-0000-00198</t>
  </si>
  <si>
    <t>600-13-0000-00106</t>
  </si>
  <si>
    <t xml:space="preserve">529-08-0236-00109
</t>
  </si>
  <si>
    <t>600-12-0000-00245</t>
  </si>
  <si>
    <t>The University of Texas Medical Branch at Galveston</t>
  </si>
  <si>
    <t>600-12-0000-00042</t>
  </si>
  <si>
    <t>Collin County Government</t>
  </si>
  <si>
    <t>600-15-0011-00016</t>
  </si>
  <si>
    <t>900-12-0000-00015</t>
  </si>
  <si>
    <t>University of Texas Southwestern St Paul University Hospital</t>
  </si>
  <si>
    <t>900-12-0000-00016</t>
  </si>
  <si>
    <t>UTSW University Hospitals and Clinics Zale Lipshy University Hospital</t>
  </si>
  <si>
    <t>800-12-0000-00020</t>
  </si>
  <si>
    <t>Culberson Hospital</t>
  </si>
  <si>
    <t>600-12-0000-00181</t>
  </si>
  <si>
    <t>Lee County</t>
  </si>
  <si>
    <t>529-10-0065-00028</t>
  </si>
  <si>
    <t>Schleicher County Hospital District</t>
  </si>
  <si>
    <t>600-13-0000-00126</t>
  </si>
  <si>
    <t>529-08-0236-00108</t>
  </si>
  <si>
    <t>600-16-0001-00003</t>
  </si>
  <si>
    <t>600-12-0000-00066</t>
  </si>
  <si>
    <t>Rockdale Hospital District</t>
  </si>
  <si>
    <t>600-14-0000-00053</t>
  </si>
  <si>
    <t>529-10-0065-00046</t>
  </si>
  <si>
    <t>529-08-0236-00113</t>
  </si>
  <si>
    <t>Walker County Hospital District</t>
  </si>
  <si>
    <t>800-12-0000-00064</t>
  </si>
  <si>
    <t>600-15-0012-00074</t>
  </si>
  <si>
    <t xml:space="preserve">Goliad County </t>
  </si>
  <si>
    <t>600-15-0012-00067</t>
  </si>
  <si>
    <t>600-15-0012-00069</t>
  </si>
  <si>
    <t>600-12-0000-00101</t>
  </si>
  <si>
    <t>529-08-0236-00150</t>
  </si>
  <si>
    <t>600-15-0011-00017</t>
  </si>
  <si>
    <t>600-15-0009-00085</t>
  </si>
  <si>
    <t>600-12-0000-00046</t>
  </si>
  <si>
    <t>600-15-0012-00028</t>
  </si>
  <si>
    <t>Rice Hospital District</t>
  </si>
  <si>
    <t>100-13-0000-00011</t>
  </si>
  <si>
    <t>800-12-0000-00018</t>
  </si>
  <si>
    <t>529-10-0065-00096</t>
  </si>
  <si>
    <t>529-09-0125-00012</t>
  </si>
  <si>
    <t>600-15-0004-00001</t>
  </si>
  <si>
    <t>529-08-0236-00110</t>
  </si>
  <si>
    <t>600-15-0005-00008</t>
  </si>
  <si>
    <t>600-12-0000-00180</t>
  </si>
  <si>
    <t>Caldwell County</t>
  </si>
  <si>
    <t>600-15-0009-00004</t>
  </si>
  <si>
    <t>600-15-0009-00007</t>
  </si>
  <si>
    <t>529-10-0065-00086</t>
  </si>
  <si>
    <t>529-12-0049-00004</t>
  </si>
  <si>
    <t>529-10-0065-00092</t>
  </si>
  <si>
    <t>800-12-0000-00065</t>
  </si>
  <si>
    <t>800-12-0000-00038</t>
  </si>
  <si>
    <t>600-12-0000-00050</t>
  </si>
  <si>
    <t>Dimmit Regional Hospital District dba Dimmit Regional Hospital</t>
  </si>
  <si>
    <t>529-12-0049-00017</t>
  </si>
  <si>
    <t>529-12-0049-00018</t>
  </si>
  <si>
    <t>600-12-0000-00158</t>
  </si>
  <si>
    <t>Angleton-Danbury Hospital District</t>
  </si>
  <si>
    <t>600-12-0000-00084</t>
  </si>
  <si>
    <t>Comanche County Consolidate Hospital District</t>
  </si>
  <si>
    <t>600-12-0000-00075</t>
  </si>
  <si>
    <t>600-12-0000-00236</t>
  </si>
  <si>
    <t>600-15-0009-00086</t>
  </si>
  <si>
    <t xml:space="preserve">600-15-0009-00064
</t>
  </si>
  <si>
    <t xml:space="preserve">Ector County Hospital District
</t>
  </si>
  <si>
    <t>600-12-0000-00001</t>
  </si>
  <si>
    <t>600-16-0001-00006</t>
  </si>
  <si>
    <t>600-14-0000-00039</t>
  </si>
  <si>
    <t>Cameron County</t>
  </si>
  <si>
    <t>600-14-0000-00052</t>
  </si>
  <si>
    <t>600-16-0001-00005</t>
  </si>
  <si>
    <t xml:space="preserve">600-14-0000-00038
</t>
  </si>
  <si>
    <t xml:space="preserve">Cameron County
</t>
  </si>
  <si>
    <t>600-14-0000-00051</t>
  </si>
  <si>
    <t>529-10-0065-00044</t>
  </si>
  <si>
    <t>Dimmit County Memorial Hospital</t>
  </si>
  <si>
    <t>529-10-0065-00058</t>
  </si>
  <si>
    <t>529-10-0065-00065</t>
  </si>
  <si>
    <t>529-10-0065-00045</t>
  </si>
  <si>
    <t>600-15-0009-00052</t>
  </si>
  <si>
    <t>600-12-0000-00238</t>
  </si>
  <si>
    <t>100-13-0000-00130</t>
  </si>
  <si>
    <t>600-14-0000-00002</t>
  </si>
  <si>
    <t>600-12-0000-00194</t>
  </si>
  <si>
    <t>600-12-0000-00210</t>
  </si>
  <si>
    <t>600-14-0000-00036</t>
  </si>
  <si>
    <t>600-12-000-0023</t>
  </si>
  <si>
    <t>Coleman County Hospital District</t>
  </si>
  <si>
    <t>300-12-0000-00010</t>
  </si>
  <si>
    <t>600-12-0000-00031</t>
  </si>
  <si>
    <t>600-12-0000-00106</t>
  </si>
  <si>
    <t>600-15-0009-00001</t>
  </si>
  <si>
    <t>100-15-0009-00001</t>
  </si>
  <si>
    <t>Fannin County Hospital Authority dba TMC Bonham Hosp</t>
  </si>
  <si>
    <t>600-14-0000-00056</t>
  </si>
  <si>
    <t>600-14-0000-00055</t>
  </si>
  <si>
    <t>Medina County Hospital District dba Medina Regional Hospital</t>
  </si>
  <si>
    <t>600-16-0001-00002</t>
  </si>
  <si>
    <t>800-12-0000-00098</t>
  </si>
  <si>
    <t>TBD</t>
  </si>
  <si>
    <t>600-15-0009-00053</t>
  </si>
  <si>
    <t>600-15-0010-00000</t>
  </si>
  <si>
    <t>600-16-0001-00018</t>
  </si>
  <si>
    <t>017624011</t>
  </si>
  <si>
    <t>020967802</t>
  </si>
  <si>
    <t>020976902</t>
  </si>
  <si>
    <t>020979302</t>
  </si>
  <si>
    <t>021187203</t>
  </si>
  <si>
    <t>021219301</t>
  </si>
  <si>
    <t>364187001</t>
  </si>
  <si>
    <t>094129604</t>
  </si>
  <si>
    <t>094160103</t>
  </si>
  <si>
    <t>364710901</t>
  </si>
  <si>
    <t>094216103</t>
  </si>
  <si>
    <t>094219503</t>
  </si>
  <si>
    <t>094222903</t>
  </si>
  <si>
    <t>358963201</t>
  </si>
  <si>
    <t>112707808</t>
  </si>
  <si>
    <t>112727605</t>
  </si>
  <si>
    <t>121776205</t>
  </si>
  <si>
    <t>121782006</t>
  </si>
  <si>
    <t>362293801</t>
  </si>
  <si>
    <t>126842708</t>
  </si>
  <si>
    <t>346945401</t>
  </si>
  <si>
    <t>366812101</t>
  </si>
  <si>
    <t>135033210</t>
  </si>
  <si>
    <t>136330112</t>
  </si>
  <si>
    <t>137075116</t>
  </si>
  <si>
    <t>138911619</t>
  </si>
  <si>
    <t>190123303</t>
  </si>
  <si>
    <t>284333604</t>
  </si>
  <si>
    <t xml:space="preserve"> UC Schedule 3 - HSL No OI</t>
  </si>
  <si>
    <t>Available Funds to Distribute to Hospitals and Physician Groups Without Recouping</t>
  </si>
  <si>
    <t>Total Additonal Payments</t>
  </si>
  <si>
    <t>Total YTD DY 4 UC Payments</t>
  </si>
  <si>
    <t>2018 Master TPI</t>
  </si>
  <si>
    <t>376537203</t>
  </si>
  <si>
    <t>379200401</t>
  </si>
  <si>
    <t>130616909</t>
  </si>
  <si>
    <t>217884004</t>
  </si>
  <si>
    <t>The assumption is made that IGT commitments will be fully funded</t>
  </si>
  <si>
    <t>Updated with UP Class 1 IGT amounts if proposed methodology used in DSH and DSH IGT's are fully funded</t>
  </si>
  <si>
    <t>Updated with total payment amounts if proposed methodology used in DSH and DSH IGT's are fully funded</t>
  </si>
  <si>
    <t>YTD 2015 DSH Payment (Estimate if HSL No OI Paid Out)</t>
  </si>
  <si>
    <t>Reduced Payment (Based on Remaining Available Funding)</t>
  </si>
  <si>
    <t>Reduced Payment IGT (Based on Remaining Available Funding)</t>
  </si>
  <si>
    <t>Total UC Payment (Based on Remaining Available Funding)</t>
  </si>
  <si>
    <t>Payment amount under traditional methodology if HHSC were to recoup</t>
  </si>
  <si>
    <t>IGT amount under traditional methodology if HHSC were to recoup</t>
  </si>
  <si>
    <t xml:space="preserve">Payment amount based on remaining available funding without recouping. These amounts are calculated using the percent that the actual calculated payment if HHSC were to recoup is of the total payments to all providers if recoupments were made. This percentage is then applied to the dollars HHSC has left to pay and that is the payment amount for each provider. </t>
  </si>
  <si>
    <t>IGT amount based on remaining available funding without recouping</t>
  </si>
  <si>
    <t>291816101</t>
  </si>
  <si>
    <t>Total 2015 UC Pool Amount less Ambulance and Dental and YTD State Payments</t>
  </si>
  <si>
    <t xml:space="preserve"> </t>
  </si>
  <si>
    <t xml:space="preserve"> UC Schedule 3 - HSL No OI - Updated with OOS OI Pmts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</si>
</sst>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mmmm\ d\,\ yyyy"/>
    <numFmt numFmtId="167" formatCode="_-&quot;$&quot;\ * #,##0.00_-;_-&quot;$&quot;\ * #,##0.00\-;_-&quot;$&quot;\ * &quot;-&quot;??_-;_-@_-"/>
    <numFmt numFmtId="168" formatCode="&quot;$&quot;#,##0"/>
    <numFmt numFmtId="169" formatCode="0.0%"/>
    <numFmt numFmtId="170" formatCode="_(* #,##0_);_(* \(#,##0\);_(* &quot;-&quot;??_);_(@_)"/>
    <numFmt numFmtId="171" formatCode="0.000%"/>
  </numFmts>
  <fonts count="94">
    <font>
      <sz val="10"/>
      <color theme="1"/>
      <name val="Arial"/>
      <family val="2"/>
    </font>
    <font>
      <sz val="10"/>
      <color theme="1"/>
      <name val="Arial"/>
      <family val="2"/>
    </font>
    <font>
      <b/>
      <sz val="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1"/>
      <color indexed="8"/>
      <name val="Calibri"/>
      <family val="2"/>
    </font>
    <font>
      <b/>
      <sz val="11"/>
      <color indexed="8"/>
      <name val="Calibri"/>
      <family val="2"/>
    </font>
    <font>
      <sz val="11"/>
      <color indexed="9"/>
      <name val="Calibri"/>
      <family val="2"/>
    </font>
    <font>
      <sz val="11"/>
      <color theme="0"/>
      <name val="Calibri"/>
      <family val="2"/>
      <scheme val="minor"/>
    </font>
    <font>
      <sz val="11"/>
      <color indexed="20"/>
      <name val="Calibri"/>
      <family val="2"/>
    </font>
    <font>
      <sz val="11"/>
      <color indexed="16"/>
      <name val="Calibri"/>
      <family val="2"/>
    </font>
    <font>
      <sz val="11"/>
      <color rgb="FF9C0006"/>
      <name val="Calibri"/>
      <family val="2"/>
      <scheme val="minor"/>
    </font>
    <font>
      <b/>
      <sz val="11"/>
      <color indexed="10"/>
      <name val="Calibri"/>
      <family val="2"/>
    </font>
    <font>
      <b/>
      <sz val="11"/>
      <color indexed="53"/>
      <name val="Calibri"/>
      <family val="2"/>
    </font>
    <font>
      <b/>
      <sz val="11"/>
      <color indexed="52"/>
      <name val="Calibri"/>
      <family val="2"/>
    </font>
    <font>
      <b/>
      <sz val="11"/>
      <color theme="0"/>
      <name val="Calibri"/>
      <family val="2"/>
      <scheme val="minor"/>
    </font>
    <font>
      <b/>
      <sz val="11"/>
      <color indexed="9"/>
      <name val="Calibri"/>
      <family val="2"/>
    </font>
    <font>
      <sz val="7"/>
      <name val="Arial"/>
      <family val="2"/>
    </font>
    <font>
      <sz val="10"/>
      <name val="MS Sans Serif"/>
      <family val="2"/>
    </font>
    <font>
      <sz val="10"/>
      <name val="CG Times (W1)"/>
    </font>
    <font>
      <sz val="10"/>
      <name val="Verdana"/>
      <family val="2"/>
    </font>
    <font>
      <sz val="10"/>
      <name val="Helv"/>
    </font>
    <font>
      <b/>
      <i/>
      <sz val="10"/>
      <name val="Arial"/>
      <family val="2"/>
    </font>
    <font>
      <sz val="12"/>
      <color theme="1"/>
      <name val="Times New Roman"/>
      <family val="2"/>
    </font>
    <font>
      <sz val="12"/>
      <name val="Arial"/>
      <family val="2"/>
    </font>
    <font>
      <sz val="10"/>
      <color indexed="8"/>
      <name val="Arial"/>
      <family val="2"/>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sz val="8"/>
      <name val="Arial"/>
      <family val="2"/>
    </font>
    <font>
      <b/>
      <sz val="12"/>
      <name val="Arial"/>
      <family val="2"/>
    </font>
    <font>
      <b/>
      <sz val="15"/>
      <color theme="3"/>
      <name val="Calibri"/>
      <family val="2"/>
      <scheme val="minor"/>
    </font>
    <font>
      <b/>
      <sz val="15"/>
      <color indexed="62"/>
      <name val="Calibri"/>
      <family val="2"/>
    </font>
    <font>
      <sz val="18"/>
      <name val="Arial"/>
      <family val="2"/>
    </font>
    <font>
      <b/>
      <sz val="15"/>
      <color indexed="56"/>
      <name val="Calibri"/>
      <family val="2"/>
    </font>
    <font>
      <b/>
      <sz val="13"/>
      <color indexed="62"/>
      <name val="Calibri"/>
      <family val="2"/>
    </font>
    <font>
      <b/>
      <sz val="13"/>
      <color theme="3"/>
      <name val="Calibri"/>
      <family val="2"/>
      <scheme val="minor"/>
    </font>
    <font>
      <b/>
      <sz val="13"/>
      <color indexed="56"/>
      <name val="Calibri"/>
      <family val="2"/>
    </font>
    <font>
      <b/>
      <sz val="11"/>
      <color indexed="62"/>
      <name val="Calibri"/>
      <family val="2"/>
    </font>
    <font>
      <b/>
      <sz val="11"/>
      <color theme="3"/>
      <name val="Calibri"/>
      <family val="2"/>
      <scheme val="minor"/>
    </font>
    <font>
      <b/>
      <sz val="11"/>
      <color indexed="56"/>
      <name val="Calibri"/>
      <family val="2"/>
    </font>
    <font>
      <u/>
      <sz val="10"/>
      <color indexed="12"/>
      <name val="Arial"/>
      <family val="2"/>
    </font>
    <font>
      <u/>
      <sz val="11"/>
      <color theme="10"/>
      <name val="Calibri"/>
      <family val="2"/>
    </font>
    <font>
      <u/>
      <sz val="10"/>
      <color theme="10"/>
      <name val="Arial"/>
      <family val="2"/>
    </font>
    <font>
      <sz val="11"/>
      <color indexed="62"/>
      <name val="Calibri"/>
      <family val="2"/>
    </font>
    <font>
      <sz val="11"/>
      <color indexed="10"/>
      <name val="Calibri"/>
      <family val="2"/>
    </font>
    <font>
      <sz val="11"/>
      <color indexed="53"/>
      <name val="Calibri"/>
      <family val="2"/>
    </font>
    <font>
      <sz val="11"/>
      <color rgb="FFFA7D00"/>
      <name val="Calibri"/>
      <family val="2"/>
      <scheme val="minor"/>
    </font>
    <font>
      <sz val="11"/>
      <color indexed="52"/>
      <name val="Calibri"/>
      <family val="2"/>
    </font>
    <font>
      <sz val="11"/>
      <color indexed="19"/>
      <name val="Calibri"/>
      <family val="2"/>
    </font>
    <font>
      <sz val="11"/>
      <color indexed="60"/>
      <name val="Calibri"/>
      <family val="2"/>
    </font>
    <font>
      <sz val="11"/>
      <color rgb="FF9C6500"/>
      <name val="Calibri"/>
      <family val="2"/>
      <scheme val="minor"/>
    </font>
    <font>
      <sz val="10"/>
      <name val="Geneva"/>
      <family val="2"/>
    </font>
    <font>
      <sz val="11"/>
      <color theme="1"/>
      <name val="Calibri"/>
      <family val="2"/>
    </font>
    <font>
      <sz val="10"/>
      <color theme="1"/>
      <name val="Calibri"/>
      <family val="2"/>
    </font>
    <font>
      <b/>
      <sz val="11"/>
      <color rgb="FF3F3F3F"/>
      <name val="Calibri"/>
      <family val="2"/>
      <scheme val="minor"/>
    </font>
    <font>
      <b/>
      <sz val="11"/>
      <color indexed="63"/>
      <name val="Calibri"/>
      <family val="2"/>
    </font>
    <font>
      <b/>
      <sz val="10"/>
      <name val="MS Sans Serif"/>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rgb="FFFF0000"/>
      <name val="Calibri"/>
      <family val="2"/>
      <scheme val="minor"/>
    </font>
    <font>
      <b/>
      <sz val="12"/>
      <color theme="1"/>
      <name val="Arial"/>
      <family val="2"/>
    </font>
    <font>
      <vertAlign val="superscript"/>
      <sz val="10"/>
      <color theme="1"/>
      <name val="Arial"/>
      <family val="2"/>
    </font>
    <font>
      <sz val="11"/>
      <name val="Calibri"/>
      <family val="2"/>
      <scheme val="minor"/>
    </font>
    <font>
      <sz val="9"/>
      <color indexed="81"/>
      <name val="Tahoma"/>
      <family val="2"/>
    </font>
    <font>
      <b/>
      <sz val="9"/>
      <color indexed="81"/>
      <name val="Tahoma"/>
      <family val="2"/>
    </font>
    <font>
      <u/>
      <sz val="10"/>
      <color theme="1"/>
      <name val="Arial"/>
      <family val="2"/>
    </font>
    <font>
      <sz val="10"/>
      <color rgb="FF0000FF"/>
      <name val="Arial"/>
      <family val="2"/>
    </font>
    <font>
      <u/>
      <sz val="10"/>
      <name val="Arial"/>
      <family val="2"/>
    </font>
    <font>
      <b/>
      <sz val="10"/>
      <color theme="1"/>
      <name val="Calibri"/>
      <family val="2"/>
      <scheme val="minor"/>
    </font>
    <font>
      <b/>
      <sz val="10"/>
      <name val="Calibri"/>
      <family val="2"/>
      <scheme val="minor"/>
    </font>
    <font>
      <sz val="10"/>
      <color theme="1"/>
      <name val="Calibri"/>
      <family val="2"/>
      <scheme val="minor"/>
    </font>
  </fonts>
  <fills count="107">
    <fill>
      <patternFill patternType="none"/>
    </fill>
    <fill>
      <patternFill patternType="gray125"/>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54"/>
        <bgColor indexed="5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patternFill>
    </fill>
    <fill>
      <patternFill patternType="solid">
        <fgColor indexed="9"/>
        <bgColor indexed="9"/>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43"/>
        <bgColor indexed="43"/>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35"/>
        <bgColor indexed="64"/>
      </patternFill>
    </fill>
    <fill>
      <patternFill patternType="solid">
        <fgColor indexed="31"/>
        <bgColor indexed="64"/>
      </patternFill>
    </fill>
    <fill>
      <patternFill patternType="solid">
        <fgColor indexed="15"/>
      </patternFill>
    </fill>
    <fill>
      <patternFill patternType="solid">
        <fgColor rgb="FF0070C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FFC000"/>
        <bgColor indexed="64"/>
      </patternFill>
    </fill>
    <fill>
      <patternFill patternType="gray125">
        <fgColor theme="0" tint="-0.24994659260841701"/>
        <bgColor indexed="65"/>
      </patternFill>
    </fill>
    <fill>
      <patternFill patternType="solid">
        <fgColor rgb="FF92D05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44"/>
      </bottom>
      <diagonal/>
    </border>
    <border>
      <left/>
      <right/>
      <top/>
      <bottom style="medium">
        <color indexed="30"/>
      </bottom>
      <diagonal/>
    </border>
    <border>
      <left style="thin">
        <color auto="1"/>
      </left>
      <right style="thin">
        <color auto="1"/>
      </right>
      <top style="thin">
        <color auto="1"/>
      </top>
      <bottom style="thin">
        <color auto="1"/>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54"/>
      </top>
      <bottom style="double">
        <color indexed="54"/>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style="thin">
        <color indexed="64"/>
      </right>
      <top style="thin">
        <color auto="1"/>
      </top>
      <bottom style="thin">
        <color auto="1"/>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4900">
    <xf numFmtId="0" fontId="0" fillId="0" borderId="0"/>
    <xf numFmtId="44" fontId="1" fillId="0" borderId="0" applyFont="0" applyFill="0" applyBorder="0" applyAlignment="0" applyProtection="0"/>
    <xf numFmtId="0" fontId="3" fillId="0" borderId="0"/>
    <xf numFmtId="0" fontId="19"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20" fillId="0" borderId="0" applyFont="0" applyFill="0" applyBorder="0" applyAlignment="0" applyProtection="0"/>
    <xf numFmtId="0" fontId="4" fillId="0" borderId="2" applyNumberFormat="0" applyFill="0" applyAlignment="0" applyProtection="0"/>
    <xf numFmtId="9" fontId="20" fillId="0" borderId="0" applyFont="0" applyFill="0" applyBorder="0" applyAlignment="0" applyProtection="0"/>
    <xf numFmtId="0" fontId="3" fillId="0" borderId="0"/>
    <xf numFmtId="0" fontId="20" fillId="37" borderId="0" applyNumberFormat="0" applyBorder="0" applyAlignment="0" applyProtection="0"/>
    <xf numFmtId="0" fontId="20" fillId="38"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20"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38"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9" fillId="38"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20"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0" borderId="0" applyNumberFormat="0" applyBorder="0" applyAlignment="0" applyProtection="0"/>
    <xf numFmtId="0" fontId="1" fillId="15" borderId="0" applyNumberFormat="0" applyBorder="0" applyAlignment="0" applyProtection="0"/>
    <xf numFmtId="0" fontId="19" fillId="15" borderId="0" applyNumberFormat="0" applyBorder="0" applyAlignment="0" applyProtection="0"/>
    <xf numFmtId="0" fontId="19"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42" borderId="0" applyNumberFormat="0" applyBorder="0" applyAlignment="0" applyProtection="0"/>
    <xf numFmtId="0" fontId="1" fillId="19" borderId="0" applyNumberFormat="0" applyBorder="0" applyAlignment="0" applyProtection="0"/>
    <xf numFmtId="0" fontId="19" fillId="1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4" borderId="0" applyNumberFormat="0" applyBorder="0" applyAlignment="0" applyProtection="0"/>
    <xf numFmtId="0" fontId="1" fillId="23" borderId="0" applyNumberFormat="0" applyBorder="0" applyAlignment="0" applyProtection="0"/>
    <xf numFmtId="0" fontId="19" fillId="23"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20" fillId="41" borderId="0" applyNumberFormat="0" applyBorder="0" applyAlignment="0" applyProtection="0"/>
    <xf numFmtId="0" fontId="20" fillId="43"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20" fillId="45" borderId="0" applyNumberFormat="0" applyBorder="0" applyAlignment="0" applyProtection="0"/>
    <xf numFmtId="0" fontId="20" fillId="37"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45" borderId="0" applyNumberFormat="0" applyBorder="0" applyAlignment="0" applyProtection="0"/>
    <xf numFmtId="0" fontId="1" fillId="1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0"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9" fillId="47" borderId="0" applyNumberFormat="0" applyBorder="0" applyAlignment="0" applyProtection="0"/>
    <xf numFmtId="0" fontId="1" fillId="20" borderId="0" applyNumberFormat="0" applyBorder="0" applyAlignment="0" applyProtection="0"/>
    <xf numFmtId="0" fontId="19" fillId="20" borderId="0" applyNumberFormat="0" applyBorder="0" applyAlignment="0" applyProtection="0"/>
    <xf numFmtId="0" fontId="19" fillId="47"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 fillId="40" borderId="0" applyNumberFormat="0" applyBorder="0" applyAlignment="0" applyProtection="0"/>
    <xf numFmtId="0" fontId="1" fillId="24" borderId="0" applyNumberFormat="0" applyBorder="0" applyAlignment="0" applyProtection="0"/>
    <xf numFmtId="0" fontId="20" fillId="45" borderId="0" applyNumberFormat="0" applyBorder="0" applyAlignment="0" applyProtection="0"/>
    <xf numFmtId="0" fontId="20" fillId="37"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3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 fillId="45" borderId="0" applyNumberFormat="0" applyBorder="0" applyAlignment="0" applyProtection="0"/>
    <xf numFmtId="0" fontId="1" fillId="28"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0"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1" borderId="0" applyNumberFormat="0" applyBorder="0" applyAlignment="0" applyProtection="0"/>
    <xf numFmtId="0" fontId="1" fillId="32" borderId="0" applyNumberFormat="0" applyBorder="0" applyAlignment="0" applyProtection="0"/>
    <xf numFmtId="0" fontId="22" fillId="45" borderId="0" applyNumberFormat="0" applyBorder="0" applyAlignment="0" applyProtection="0"/>
    <xf numFmtId="0" fontId="22" fillId="49" borderId="0" applyNumberFormat="0" applyBorder="0" applyAlignment="0" applyProtection="0"/>
    <xf numFmtId="0" fontId="22" fillId="4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2" fillId="39" borderId="0" applyNumberFormat="0" applyBorder="0" applyAlignment="0" applyProtection="0"/>
    <xf numFmtId="0" fontId="22" fillId="50"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48"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3" fillId="21" borderId="0" applyNumberFormat="0" applyBorder="0" applyAlignment="0" applyProtection="0"/>
    <xf numFmtId="0" fontId="22" fillId="48"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3" fillId="47" borderId="0" applyNumberFormat="0" applyBorder="0" applyAlignment="0" applyProtection="0"/>
    <xf numFmtId="0" fontId="23" fillId="21" borderId="0" applyNumberFormat="0" applyBorder="0" applyAlignment="0" applyProtection="0"/>
    <xf numFmtId="0" fontId="23" fillId="47" borderId="0" applyNumberFormat="0" applyBorder="0" applyAlignment="0" applyProtection="0"/>
    <xf numFmtId="0" fontId="22" fillId="40" borderId="0" applyNumberFormat="0" applyBorder="0" applyAlignment="0" applyProtection="0"/>
    <xf numFmtId="0" fontId="22" fillId="51" borderId="0" applyNumberFormat="0" applyBorder="0" applyAlignment="0" applyProtection="0"/>
    <xf numFmtId="0" fontId="23" fillId="51" borderId="0" applyNumberFormat="0" applyBorder="0" applyAlignment="0" applyProtection="0"/>
    <xf numFmtId="0" fontId="23" fillId="25" borderId="0" applyNumberFormat="0" applyBorder="0" applyAlignment="0" applyProtection="0"/>
    <xf numFmtId="0" fontId="22" fillId="4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51" borderId="0" applyNumberFormat="0" applyBorder="0" applyAlignment="0" applyProtection="0"/>
    <xf numFmtId="0" fontId="23" fillId="25" borderId="0" applyNumberFormat="0" applyBorder="0" applyAlignment="0" applyProtection="0"/>
    <xf numFmtId="0" fontId="23" fillId="51" borderId="0" applyNumberFormat="0" applyBorder="0" applyAlignment="0" applyProtection="0"/>
    <xf numFmtId="0" fontId="22" fillId="45" borderId="0" applyNumberFormat="0" applyBorder="0" applyAlignment="0" applyProtection="0"/>
    <xf numFmtId="0" fontId="22" fillId="52" borderId="0" applyNumberFormat="0" applyBorder="0" applyAlignment="0" applyProtection="0"/>
    <xf numFmtId="0" fontId="22" fillId="4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9" borderId="0" applyNumberFormat="0" applyBorder="0" applyAlignment="0" applyProtection="0"/>
    <xf numFmtId="0" fontId="22" fillId="53" borderId="0" applyNumberFormat="0" applyBorder="0" applyAlignment="0" applyProtection="0"/>
    <xf numFmtId="0" fontId="23" fillId="53" borderId="0" applyNumberFormat="0" applyBorder="0" applyAlignment="0" applyProtection="0"/>
    <xf numFmtId="0" fontId="23" fillId="33" borderId="0" applyNumberFormat="0" applyBorder="0" applyAlignment="0" applyProtection="0"/>
    <xf numFmtId="0" fontId="22" fillId="39"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53" borderId="0" applyNumberFormat="0" applyBorder="0" applyAlignment="0" applyProtection="0"/>
    <xf numFmtId="0" fontId="23" fillId="33" borderId="0" applyNumberFormat="0" applyBorder="0" applyAlignment="0" applyProtection="0"/>
    <xf numFmtId="0" fontId="23"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5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2" fillId="57" borderId="0" applyNumberFormat="0" applyBorder="0" applyAlignment="0" applyProtection="0"/>
    <xf numFmtId="0" fontId="18" fillId="10"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18" fillId="10" borderId="0" applyNumberFormat="0" applyBorder="0" applyAlignment="0" applyProtection="0"/>
    <xf numFmtId="0" fontId="22" fillId="58" borderId="0" applyNumberFormat="0" applyBorder="0" applyAlignment="0" applyProtection="0"/>
    <xf numFmtId="0" fontId="22" fillId="56"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2" fillId="61" borderId="0" applyNumberFormat="0" applyBorder="0" applyAlignment="0" applyProtection="0"/>
    <xf numFmtId="0" fontId="22" fillId="50" borderId="0" applyNumberFormat="0" applyBorder="0" applyAlignment="0" applyProtection="0"/>
    <xf numFmtId="0" fontId="22" fillId="62" borderId="0" applyNumberFormat="0" applyBorder="0" applyAlignment="0" applyProtection="0"/>
    <xf numFmtId="0" fontId="22" fillId="50"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2" fillId="62" borderId="0" applyNumberFormat="0" applyBorder="0" applyAlignment="0" applyProtection="0"/>
    <xf numFmtId="0" fontId="18" fillId="14"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8" fillId="14" borderId="0" applyNumberFormat="0" applyBorder="0" applyAlignment="0" applyProtection="0"/>
    <xf numFmtId="0" fontId="22" fillId="63" borderId="0" applyNumberFormat="0" applyBorder="0" applyAlignment="0" applyProtection="0"/>
    <xf numFmtId="0" fontId="22" fillId="5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64" borderId="0" applyNumberFormat="0" applyBorder="0" applyAlignment="0" applyProtection="0"/>
    <xf numFmtId="0" fontId="20" fillId="64" borderId="0" applyNumberFormat="0" applyBorder="0" applyAlignment="0" applyProtection="0"/>
    <xf numFmtId="0" fontId="22" fillId="60" borderId="0" applyNumberFormat="0" applyBorder="0" applyAlignment="0" applyProtection="0"/>
    <xf numFmtId="0" fontId="22" fillId="48" borderId="0" applyNumberFormat="0" applyBorder="0" applyAlignment="0" applyProtection="0"/>
    <xf numFmtId="0" fontId="22" fillId="61" borderId="0" applyNumberFormat="0" applyBorder="0" applyAlignment="0" applyProtection="0"/>
    <xf numFmtId="0" fontId="22" fillId="4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61" borderId="0" applyNumberFormat="0" applyBorder="0" applyAlignment="0" applyProtection="0"/>
    <xf numFmtId="0" fontId="18" fillId="1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8" fillId="18" borderId="0" applyNumberFormat="0" applyBorder="0" applyAlignment="0" applyProtection="0"/>
    <xf numFmtId="0" fontId="22" fillId="65" borderId="0" applyNumberFormat="0" applyBorder="0" applyAlignment="0" applyProtection="0"/>
    <xf numFmtId="0" fontId="22" fillId="48"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2" fillId="60" borderId="0" applyNumberFormat="0" applyBorder="0" applyAlignment="0" applyProtection="0"/>
    <xf numFmtId="0" fontId="22" fillId="66" borderId="0" applyNumberFormat="0" applyBorder="0" applyAlignment="0" applyProtection="0"/>
    <xf numFmtId="0" fontId="22" fillId="57" borderId="0" applyNumberFormat="0" applyBorder="0" applyAlignment="0" applyProtection="0"/>
    <xf numFmtId="0" fontId="22" fillId="6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57" borderId="0" applyNumberFormat="0" applyBorder="0" applyAlignment="0" applyProtection="0"/>
    <xf numFmtId="0" fontId="18" fillId="22" borderId="0" applyNumberFormat="0" applyBorder="0" applyAlignment="0" applyProtection="0"/>
    <xf numFmtId="0" fontId="22" fillId="66" borderId="0" applyNumberFormat="0" applyBorder="0" applyAlignment="0" applyProtection="0"/>
    <xf numFmtId="0" fontId="22" fillId="66" borderId="0" applyNumberFormat="0" applyBorder="0" applyAlignment="0" applyProtection="0"/>
    <xf numFmtId="0" fontId="18" fillId="22" borderId="0" applyNumberFormat="0" applyBorder="0" applyAlignment="0" applyProtection="0"/>
    <xf numFmtId="0" fontId="22" fillId="51" borderId="0" applyNumberFormat="0" applyBorder="0" applyAlignment="0" applyProtection="0"/>
    <xf numFmtId="0" fontId="22" fillId="66"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5" borderId="0" applyNumberFormat="0" applyBorder="0" applyAlignment="0" applyProtection="0"/>
    <xf numFmtId="0" fontId="22" fillId="52" borderId="0" applyNumberFormat="0" applyBorder="0" applyAlignment="0" applyProtection="0"/>
    <xf numFmtId="0" fontId="22" fillId="68" borderId="0" applyNumberFormat="0" applyBorder="0" applyAlignment="0" applyProtection="0"/>
    <xf numFmtId="0" fontId="22" fillId="52"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2" fillId="68" borderId="0" applyNumberFormat="0" applyBorder="0" applyAlignment="0" applyProtection="0"/>
    <xf numFmtId="0" fontId="18" fillId="26"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18" fillId="26"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2" fillId="69" borderId="0" applyNumberFormat="0" applyBorder="0" applyAlignment="0" applyProtection="0"/>
    <xf numFmtId="0" fontId="22" fillId="63" borderId="0" applyNumberFormat="0" applyBorder="0" applyAlignment="0" applyProtection="0"/>
    <xf numFmtId="0" fontId="22" fillId="70" borderId="0" applyNumberFormat="0" applyBorder="0" applyAlignment="0" applyProtection="0"/>
    <xf numFmtId="0" fontId="22" fillId="6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2" fillId="70" borderId="0" applyNumberFormat="0" applyBorder="0" applyAlignment="0" applyProtection="0"/>
    <xf numFmtId="0" fontId="18" fillId="30"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18" fillId="30" borderId="0" applyNumberFormat="0" applyBorder="0" applyAlignment="0" applyProtection="0"/>
    <xf numFmtId="0" fontId="22" fillId="50" borderId="0" applyNumberFormat="0" applyBorder="0" applyAlignment="0" applyProtection="0"/>
    <xf numFmtId="0" fontId="22" fillId="63" borderId="0" applyNumberFormat="0" applyBorder="0" applyAlignment="0" applyProtection="0"/>
    <xf numFmtId="0" fontId="24" fillId="44" borderId="0" applyNumberFormat="0" applyBorder="0" applyAlignment="0" applyProtection="0"/>
    <xf numFmtId="0" fontId="25" fillId="71" borderId="0" applyNumberFormat="0" applyBorder="0" applyAlignment="0" applyProtection="0"/>
    <xf numFmtId="0" fontId="24" fillId="4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4" fillId="40" borderId="0" applyNumberFormat="0" applyBorder="0" applyAlignment="0" applyProtection="0"/>
    <xf numFmtId="0" fontId="8" fillId="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8" fillId="4" borderId="0" applyNumberFormat="0" applyBorder="0" applyAlignment="0" applyProtection="0"/>
    <xf numFmtId="0" fontId="24" fillId="44" borderId="0" applyNumberFormat="0" applyBorder="0" applyAlignment="0" applyProtection="0"/>
    <xf numFmtId="0" fontId="27" fillId="72"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7" fillId="72"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7" fillId="72"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12" fillId="7" borderId="5"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7" fillId="72" borderId="14" applyNumberFormat="0" applyAlignment="0" applyProtection="0"/>
    <xf numFmtId="0" fontId="30" fillId="8" borderId="8" applyNumberFormat="0" applyAlignment="0" applyProtection="0"/>
    <xf numFmtId="0" fontId="31" fillId="61" borderId="15" applyNumberFormat="0" applyAlignment="0" applyProtection="0"/>
    <xf numFmtId="0" fontId="30" fillId="8" borderId="8" applyNumberFormat="0" applyAlignment="0" applyProtection="0"/>
    <xf numFmtId="0" fontId="31" fillId="75" borderId="15" applyNumberFormat="0" applyAlignment="0" applyProtection="0"/>
    <xf numFmtId="0" fontId="30" fillId="8" borderId="8"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14" fillId="8" borderId="8" applyNumberFormat="0" applyAlignment="0" applyProtection="0"/>
    <xf numFmtId="0" fontId="14" fillId="8" borderId="8" applyNumberFormat="0" applyAlignment="0" applyProtection="0"/>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 fontId="36"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 fontId="36"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3" fontId="39" fillId="0" borderId="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3" fillId="0" borderId="0" applyFont="0" applyFill="0" applyBorder="0" applyAlignment="0" applyProtection="0"/>
    <xf numFmtId="44" fontId="34"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3"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3"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5" fontId="39" fillId="0" borderId="0" applyFill="0" applyBorder="0" applyAlignment="0" applyProtection="0"/>
    <xf numFmtId="166" fontId="39" fillId="0" borderId="0" applyFill="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78"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 fontId="39" fillId="0" borderId="0" applyFill="0" applyBorder="0" applyAlignment="0" applyProtection="0"/>
    <xf numFmtId="0" fontId="43" fillId="45" borderId="0" applyNumberFormat="0" applyBorder="0" applyAlignment="0" applyProtection="0"/>
    <xf numFmtId="0" fontId="43" fillId="64" borderId="0" applyNumberFormat="0" applyBorder="0" applyAlignment="0" applyProtection="0"/>
    <xf numFmtId="0" fontId="43" fillId="45"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3" fillId="42" borderId="0" applyNumberFormat="0" applyBorder="0" applyAlignment="0" applyProtection="0"/>
    <xf numFmtId="0" fontId="7" fillId="3"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7" fillId="3" borderId="0" applyNumberFormat="0" applyBorder="0" applyAlignment="0" applyProtection="0"/>
    <xf numFmtId="0" fontId="43" fillId="45" borderId="0" applyNumberFormat="0" applyBorder="0" applyAlignment="0" applyProtection="0"/>
    <xf numFmtId="38" fontId="45" fillId="36" borderId="0" applyNumberFormat="0" applyBorder="0" applyAlignment="0" applyProtection="0"/>
    <xf numFmtId="0" fontId="46" fillId="0" borderId="16" applyNumberFormat="0" applyAlignment="0" applyProtection="0">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7" fillId="0" borderId="2" applyNumberFormat="0" applyFill="0" applyAlignment="0" applyProtection="0"/>
    <xf numFmtId="0" fontId="48" fillId="0" borderId="17" applyNumberFormat="0" applyFill="0" applyAlignment="0" applyProtection="0"/>
    <xf numFmtId="0" fontId="49" fillId="0" borderId="0" applyNumberFormat="0" applyFill="0" applyBorder="0" applyAlignment="0" applyProtection="0"/>
    <xf numFmtId="0" fontId="50" fillId="0" borderId="18" applyNumberFormat="0" applyFill="0" applyAlignment="0" applyProtection="0"/>
    <xf numFmtId="0" fontId="45" fillId="0" borderId="0" applyNumberFormat="0" applyFill="0" applyBorder="0" applyAlignment="0" applyProtection="0"/>
    <xf numFmtId="0" fontId="51" fillId="0" borderId="19" applyNumberFormat="0" applyFill="0" applyAlignment="0" applyProtection="0"/>
    <xf numFmtId="0" fontId="45" fillId="0" borderId="0" applyNumberFormat="0" applyFill="0" applyBorder="0" applyAlignment="0" applyProtection="0"/>
    <xf numFmtId="0" fontId="52" fillId="0" borderId="3" applyNumberFormat="0" applyFill="0" applyAlignment="0" applyProtection="0"/>
    <xf numFmtId="0" fontId="52" fillId="0" borderId="3" applyNumberFormat="0" applyFill="0" applyAlignment="0" applyProtection="0"/>
    <xf numFmtId="0" fontId="5" fillId="0" borderId="3" applyNumberFormat="0" applyFill="0" applyAlignment="0" applyProtection="0"/>
    <xf numFmtId="0" fontId="53" fillId="0" borderId="19" applyNumberFormat="0" applyFill="0" applyAlignment="0" applyProtection="0"/>
    <xf numFmtId="0" fontId="5" fillId="0" borderId="3"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2" fillId="0" borderId="3" applyNumberFormat="0" applyFill="0" applyAlignment="0" applyProtection="0"/>
    <xf numFmtId="0" fontId="54" fillId="0" borderId="20" applyNumberFormat="0" applyFill="0" applyAlignment="0" applyProtection="0"/>
    <xf numFmtId="0" fontId="54" fillId="0" borderId="21" applyNumberFormat="0" applyFill="0" applyAlignment="0" applyProtection="0"/>
    <xf numFmtId="0" fontId="54" fillId="0" borderId="20" applyNumberFormat="0" applyFill="0" applyAlignment="0" applyProtection="0"/>
    <xf numFmtId="0" fontId="55" fillId="0" borderId="4" applyNumberFormat="0" applyFill="0" applyAlignment="0" applyProtection="0"/>
    <xf numFmtId="0" fontId="55" fillId="0" borderId="4" applyNumberFormat="0" applyFill="0" applyAlignment="0" applyProtection="0"/>
    <xf numFmtId="0" fontId="56" fillId="0" borderId="22" applyNumberFormat="0" applyFill="0" applyAlignment="0" applyProtection="0"/>
    <xf numFmtId="0" fontId="6" fillId="0" borderId="4"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6" fillId="0" borderId="4" applyNumberFormat="0" applyFill="0" applyAlignment="0" applyProtection="0"/>
    <xf numFmtId="0" fontId="54" fillId="0" borderId="20"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10" fillId="6" borderId="5"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6" borderId="14" applyNumberFormat="0" applyAlignment="0" applyProtection="0"/>
    <xf numFmtId="0" fontId="61" fillId="0" borderId="24" applyNumberFormat="0" applyFill="0" applyAlignment="0" applyProtection="0"/>
    <xf numFmtId="0" fontId="62" fillId="0" borderId="25" applyNumberFormat="0" applyFill="0" applyAlignment="0" applyProtection="0"/>
    <xf numFmtId="0" fontId="61" fillId="0" borderId="24"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4" fillId="0" borderId="25" applyNumberFormat="0" applyFill="0" applyAlignment="0" applyProtection="0"/>
    <xf numFmtId="0" fontId="13" fillId="0" borderId="7"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13" fillId="0" borderId="7" applyNumberFormat="0" applyFill="0" applyAlignment="0" applyProtection="0"/>
    <xf numFmtId="0" fontId="61" fillId="0" borderId="24" applyNumberFormat="0" applyFill="0" applyAlignment="0" applyProtection="0"/>
    <xf numFmtId="0" fontId="65" fillId="46" borderId="0" applyNumberFormat="0" applyBorder="0" applyAlignment="0" applyProtection="0"/>
    <xf numFmtId="0" fontId="66" fillId="80" borderId="0" applyNumberFormat="0" applyBorder="0" applyAlignment="0" applyProtection="0"/>
    <xf numFmtId="0" fontId="65" fillId="46"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6" fillId="46" borderId="0" applyNumberFormat="0" applyBorder="0" applyAlignment="0" applyProtection="0"/>
    <xf numFmtId="0" fontId="9" fillId="5"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5" borderId="0" applyNumberFormat="0" applyBorder="0" applyAlignment="0" applyProtection="0"/>
    <xf numFmtId="0" fontId="65" fillId="46" borderId="0" applyNumberFormat="0" applyBorder="0" applyAlignment="0" applyProtection="0"/>
    <xf numFmtId="167" fontId="68" fillId="0" borderId="0"/>
    <xf numFmtId="0" fontId="3" fillId="0" borderId="0"/>
    <xf numFmtId="0" fontId="3" fillId="0" borderId="0"/>
    <xf numFmtId="0" fontId="33" fillId="0" borderId="0"/>
    <xf numFmtId="0" fontId="33" fillId="0" borderId="0"/>
    <xf numFmtId="0" fontId="3" fillId="0" borderId="0"/>
    <xf numFmtId="0" fontId="33" fillId="0" borderId="0"/>
    <xf numFmtId="0" fontId="3" fillId="0" borderId="0"/>
    <xf numFmtId="0" fontId="3" fillId="0" borderId="0"/>
    <xf numFmtId="0" fontId="19" fillId="0" borderId="0"/>
    <xf numFmtId="0" fontId="3"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9" fillId="0" borderId="0"/>
    <xf numFmtId="0" fontId="1" fillId="0" borderId="0"/>
    <xf numFmtId="0" fontId="3" fillId="0" borderId="0"/>
    <xf numFmtId="0" fontId="3" fillId="0" borderId="0"/>
    <xf numFmtId="0" fontId="35" fillId="0" borderId="0"/>
    <xf numFmtId="0" fontId="35" fillId="0" borderId="0"/>
    <xf numFmtId="0" fontId="3" fillId="0" borderId="0"/>
    <xf numFmtId="0" fontId="3"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 fillId="0" borderId="0"/>
    <xf numFmtId="0" fontId="1" fillId="0" borderId="0"/>
    <xf numFmtId="0" fontId="3" fillId="0" borderId="0"/>
    <xf numFmtId="0" fontId="3" fillId="0" borderId="0"/>
    <xf numFmtId="0" fontId="33" fillId="0" borderId="0"/>
    <xf numFmtId="0" fontId="3" fillId="0" borderId="0"/>
    <xf numFmtId="0" fontId="3" fillId="0" borderId="0"/>
    <xf numFmtId="0" fontId="19" fillId="0" borderId="0"/>
    <xf numFmtId="0" fontId="19" fillId="0" borderId="0"/>
    <xf numFmtId="0" fontId="3" fillId="0" borderId="0"/>
    <xf numFmtId="0" fontId="3" fillId="0" borderId="0"/>
    <xf numFmtId="0" fontId="3" fillId="0" borderId="0"/>
    <xf numFmtId="0" fontId="3"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 fillId="0" borderId="0"/>
    <xf numFmtId="0" fontId="1" fillId="0" borderId="0"/>
    <xf numFmtId="0" fontId="1" fillId="0" borderId="0"/>
    <xf numFmtId="0" fontId="19" fillId="0" borderId="0"/>
    <xf numFmtId="0" fontId="3" fillId="0" borderId="0"/>
    <xf numFmtId="0" fontId="3" fillId="0" borderId="0"/>
    <xf numFmtId="0" fontId="3"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3"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40" fillId="0" borderId="0"/>
    <xf numFmtId="0" fontId="3" fillId="0" borderId="0"/>
    <xf numFmtId="0" fontId="3" fillId="0" borderId="0"/>
    <xf numFmtId="0" fontId="3" fillId="0" borderId="0"/>
    <xf numFmtId="0" fontId="3" fillId="0" borderId="0"/>
    <xf numFmtId="0" fontId="1" fillId="0" borderId="0"/>
    <xf numFmtId="0" fontId="19" fillId="0" borderId="0"/>
    <xf numFmtId="0" fontId="19"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3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20" fillId="0" borderId="0"/>
    <xf numFmtId="0" fontId="20" fillId="0" borderId="0"/>
    <xf numFmtId="0" fontId="33" fillId="0" borderId="0"/>
    <xf numFmtId="0" fontId="33" fillId="0" borderId="0"/>
    <xf numFmtId="0" fontId="3" fillId="0" borderId="0"/>
    <xf numFmtId="0" fontId="3" fillId="0" borderId="0"/>
    <xf numFmtId="0" fontId="3" fillId="0" borderId="0"/>
    <xf numFmtId="0" fontId="3" fillId="0" borderId="0"/>
    <xf numFmtId="0" fontId="20" fillId="0" borderId="0"/>
    <xf numFmtId="0" fontId="20"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3" fillId="0" borderId="0"/>
    <xf numFmtId="0" fontId="3" fillId="0" borderId="0"/>
    <xf numFmtId="0" fontId="33" fillId="0" borderId="0"/>
    <xf numFmtId="0" fontId="3" fillId="0" borderId="0"/>
    <xf numFmtId="0" fontId="3"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4" fillId="0" borderId="0"/>
    <xf numFmtId="0" fontId="19"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0"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 fillId="0" borderId="0"/>
    <xf numFmtId="0" fontId="19" fillId="0" borderId="0"/>
    <xf numFmtId="0" fontId="1" fillId="0" borderId="0"/>
    <xf numFmtId="0" fontId="3" fillId="0" borderId="0"/>
    <xf numFmtId="0" fontId="33" fillId="0" borderId="0"/>
    <xf numFmtId="0" fontId="3" fillId="0" borderId="0"/>
    <xf numFmtId="0" fontId="1" fillId="0" borderId="0"/>
    <xf numFmtId="0" fontId="1" fillId="0" borderId="0"/>
    <xf numFmtId="0" fontId="1" fillId="0" borderId="0"/>
    <xf numFmtId="0" fontId="1" fillId="0" borderId="0"/>
    <xf numFmtId="0" fontId="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1" fillId="0" borderId="0"/>
    <xf numFmtId="0" fontId="3" fillId="0" borderId="0"/>
    <xf numFmtId="0" fontId="3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19" fillId="0" borderId="0"/>
    <xf numFmtId="0" fontId="3" fillId="0" borderId="0"/>
    <xf numFmtId="0" fontId="3" fillId="0" borderId="0"/>
    <xf numFmtId="0" fontId="3" fillId="0" borderId="0"/>
    <xf numFmtId="0" fontId="38" fillId="0" borderId="0"/>
    <xf numFmtId="0" fontId="19" fillId="0" borderId="0"/>
    <xf numFmtId="0" fontId="19" fillId="0" borderId="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9" fillId="9" borderId="9" applyNumberFormat="0" applyFont="0" applyAlignment="0" applyProtection="0"/>
    <xf numFmtId="0" fontId="1" fillId="9" borderId="9" applyNumberFormat="0" applyFont="0" applyAlignment="0" applyProtection="0"/>
    <xf numFmtId="0" fontId="20" fillId="9" borderId="9" applyNumberFormat="0" applyFont="0" applyAlignment="0" applyProtection="0"/>
    <xf numFmtId="0" fontId="20" fillId="9" borderId="9" applyNumberFormat="0" applyFont="0" applyAlignment="0" applyProtection="0"/>
    <xf numFmtId="0" fontId="20" fillId="9" borderId="9" applyNumberFormat="0" applyFont="0" applyAlignment="0" applyProtection="0"/>
    <xf numFmtId="0" fontId="71" fillId="7" borderId="6"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11" fillId="7" borderId="6" applyNumberFormat="0" applyAlignment="0" applyProtection="0"/>
    <xf numFmtId="10"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73" fillId="0" borderId="28">
      <alignment horizontal="center"/>
    </xf>
    <xf numFmtId="0" fontId="73" fillId="0" borderId="28">
      <alignment horizontal="center"/>
    </xf>
    <xf numFmtId="0" fontId="73" fillId="0" borderId="28">
      <alignment horizontal="center"/>
    </xf>
    <xf numFmtId="0" fontId="73" fillId="0" borderId="28">
      <alignment horizontal="center"/>
    </xf>
    <xf numFmtId="3" fontId="33" fillId="0" borderId="0" applyFont="0" applyFill="0" applyBorder="0" applyAlignment="0" applyProtection="0"/>
    <xf numFmtId="0" fontId="33" fillId="81" borderId="0" applyNumberFormat="0" applyFont="0" applyBorder="0" applyAlignment="0" applyProtection="0"/>
    <xf numFmtId="49" fontId="32" fillId="0" borderId="0">
      <alignment horizontal="left" wrapText="1"/>
    </xf>
    <xf numFmtId="4" fontId="74" fillId="46" borderId="29" applyNumberFormat="0" applyProtection="0">
      <alignment vertical="center"/>
    </xf>
    <xf numFmtId="4" fontId="74" fillId="46" borderId="29" applyNumberFormat="0" applyProtection="0">
      <alignment vertical="center"/>
    </xf>
    <xf numFmtId="4" fontId="74" fillId="46" borderId="29" applyNumberFormat="0" applyProtection="0">
      <alignment vertical="center"/>
    </xf>
    <xf numFmtId="4" fontId="74" fillId="46" borderId="29" applyNumberFormat="0" applyProtection="0">
      <alignment vertical="center"/>
    </xf>
    <xf numFmtId="4" fontId="74" fillId="46" borderId="29" applyNumberFormat="0" applyProtection="0">
      <alignment vertical="center"/>
    </xf>
    <xf numFmtId="4" fontId="74" fillId="46" borderId="29" applyNumberFormat="0" applyProtection="0">
      <alignment vertical="center"/>
    </xf>
    <xf numFmtId="4" fontId="75" fillId="82" borderId="29" applyNumberFormat="0" applyProtection="0">
      <alignment vertical="center"/>
    </xf>
    <xf numFmtId="4" fontId="75" fillId="82" borderId="29" applyNumberFormat="0" applyProtection="0">
      <alignment vertical="center"/>
    </xf>
    <xf numFmtId="4" fontId="75" fillId="82" borderId="29" applyNumberFormat="0" applyProtection="0">
      <alignment vertical="center"/>
    </xf>
    <xf numFmtId="4" fontId="75" fillId="82" borderId="29" applyNumberFormat="0" applyProtection="0">
      <alignment vertical="center"/>
    </xf>
    <xf numFmtId="4" fontId="75" fillId="82" borderId="29" applyNumberFormat="0" applyProtection="0">
      <alignment vertical="center"/>
    </xf>
    <xf numFmtId="4" fontId="75" fillId="82" borderId="29" applyNumberFormat="0" applyProtection="0">
      <alignment vertical="center"/>
    </xf>
    <xf numFmtId="4" fontId="74" fillId="82" borderId="29" applyNumberFormat="0" applyProtection="0">
      <alignment horizontal="left" vertical="center" indent="1"/>
    </xf>
    <xf numFmtId="4" fontId="74" fillId="82" borderId="29" applyNumberFormat="0" applyProtection="0">
      <alignment horizontal="left" vertical="center" indent="1"/>
    </xf>
    <xf numFmtId="4" fontId="74" fillId="82" borderId="29" applyNumberFormat="0" applyProtection="0">
      <alignment horizontal="left" vertical="center" indent="1"/>
    </xf>
    <xf numFmtId="4" fontId="74" fillId="82" borderId="29" applyNumberFormat="0" applyProtection="0">
      <alignment horizontal="left" vertical="center" indent="1"/>
    </xf>
    <xf numFmtId="4" fontId="74" fillId="82" borderId="29" applyNumberFormat="0" applyProtection="0">
      <alignment horizontal="left" vertical="center" indent="1"/>
    </xf>
    <xf numFmtId="4" fontId="74" fillId="82" borderId="29" applyNumberFormat="0" applyProtection="0">
      <alignment horizontal="left" vertical="center" indent="1"/>
    </xf>
    <xf numFmtId="0" fontId="74" fillId="82" borderId="29" applyNumberFormat="0" applyProtection="0">
      <alignment horizontal="left" vertical="top" indent="1"/>
    </xf>
    <xf numFmtId="0" fontId="74" fillId="82" borderId="29" applyNumberFormat="0" applyProtection="0">
      <alignment horizontal="left" vertical="top" indent="1"/>
    </xf>
    <xf numFmtId="0" fontId="74" fillId="82" borderId="29" applyNumberFormat="0" applyProtection="0">
      <alignment horizontal="left" vertical="top" indent="1"/>
    </xf>
    <xf numFmtId="0" fontId="74" fillId="82" borderId="29" applyNumberFormat="0" applyProtection="0">
      <alignment horizontal="left" vertical="top" indent="1"/>
    </xf>
    <xf numFmtId="0" fontId="74" fillId="82" borderId="29" applyNumberFormat="0" applyProtection="0">
      <alignment horizontal="left" vertical="top" indent="1"/>
    </xf>
    <xf numFmtId="0" fontId="74" fillId="82" borderId="29" applyNumberFormat="0" applyProtection="0">
      <alignment horizontal="left" vertical="top" indent="1"/>
    </xf>
    <xf numFmtId="4" fontId="74" fillId="83" borderId="0" applyNumberFormat="0" applyProtection="0">
      <alignment horizontal="left" vertical="center" indent="1"/>
    </xf>
    <xf numFmtId="4" fontId="40" fillId="40" borderId="29" applyNumberFormat="0" applyProtection="0">
      <alignment horizontal="right" vertical="center"/>
    </xf>
    <xf numFmtId="4" fontId="40" fillId="40" borderId="29" applyNumberFormat="0" applyProtection="0">
      <alignment horizontal="right" vertical="center"/>
    </xf>
    <xf numFmtId="4" fontId="40" fillId="40" borderId="29" applyNumberFormat="0" applyProtection="0">
      <alignment horizontal="right" vertical="center"/>
    </xf>
    <xf numFmtId="4" fontId="40" fillId="40" borderId="29" applyNumberFormat="0" applyProtection="0">
      <alignment horizontal="right" vertical="center"/>
    </xf>
    <xf numFmtId="4" fontId="40" fillId="40" borderId="29" applyNumberFormat="0" applyProtection="0">
      <alignment horizontal="right" vertical="center"/>
    </xf>
    <xf numFmtId="4" fontId="40" fillId="40" borderId="29" applyNumberFormat="0" applyProtection="0">
      <alignment horizontal="right" vertical="center"/>
    </xf>
    <xf numFmtId="4" fontId="40" fillId="39" borderId="29" applyNumberFormat="0" applyProtection="0">
      <alignment horizontal="right" vertical="center"/>
    </xf>
    <xf numFmtId="4" fontId="40" fillId="39" borderId="29" applyNumberFormat="0" applyProtection="0">
      <alignment horizontal="right" vertical="center"/>
    </xf>
    <xf numFmtId="4" fontId="40" fillId="39" borderId="29" applyNumberFormat="0" applyProtection="0">
      <alignment horizontal="right" vertical="center"/>
    </xf>
    <xf numFmtId="4" fontId="40" fillId="39" borderId="29" applyNumberFormat="0" applyProtection="0">
      <alignment horizontal="right" vertical="center"/>
    </xf>
    <xf numFmtId="4" fontId="40" fillId="39" borderId="29" applyNumberFormat="0" applyProtection="0">
      <alignment horizontal="right" vertical="center"/>
    </xf>
    <xf numFmtId="4" fontId="40" fillId="39" borderId="29" applyNumberFormat="0" applyProtection="0">
      <alignment horizontal="right" vertical="center"/>
    </xf>
    <xf numFmtId="4" fontId="40" fillId="63" borderId="29" applyNumberFormat="0" applyProtection="0">
      <alignment horizontal="right" vertical="center"/>
    </xf>
    <xf numFmtId="4" fontId="40" fillId="63" borderId="29" applyNumberFormat="0" applyProtection="0">
      <alignment horizontal="right" vertical="center"/>
    </xf>
    <xf numFmtId="4" fontId="40" fillId="63" borderId="29" applyNumberFormat="0" applyProtection="0">
      <alignment horizontal="right" vertical="center"/>
    </xf>
    <xf numFmtId="4" fontId="40" fillId="63" borderId="29" applyNumberFormat="0" applyProtection="0">
      <alignment horizontal="right" vertical="center"/>
    </xf>
    <xf numFmtId="4" fontId="40" fillId="63" borderId="29" applyNumberFormat="0" applyProtection="0">
      <alignment horizontal="right" vertical="center"/>
    </xf>
    <xf numFmtId="4" fontId="40" fillId="63" borderId="29" applyNumberFormat="0" applyProtection="0">
      <alignment horizontal="right" vertical="center"/>
    </xf>
    <xf numFmtId="4" fontId="40" fillId="48" borderId="29" applyNumberFormat="0" applyProtection="0">
      <alignment horizontal="right" vertical="center"/>
    </xf>
    <xf numFmtId="4" fontId="40" fillId="48" borderId="29" applyNumberFormat="0" applyProtection="0">
      <alignment horizontal="right" vertical="center"/>
    </xf>
    <xf numFmtId="4" fontId="40" fillId="48" borderId="29" applyNumberFormat="0" applyProtection="0">
      <alignment horizontal="right" vertical="center"/>
    </xf>
    <xf numFmtId="4" fontId="40" fillId="48" borderId="29" applyNumberFormat="0" applyProtection="0">
      <alignment horizontal="right" vertical="center"/>
    </xf>
    <xf numFmtId="4" fontId="40" fillId="48" borderId="29" applyNumberFormat="0" applyProtection="0">
      <alignment horizontal="right" vertical="center"/>
    </xf>
    <xf numFmtId="4" fontId="40" fillId="48" borderId="29" applyNumberFormat="0" applyProtection="0">
      <alignment horizontal="right" vertical="center"/>
    </xf>
    <xf numFmtId="4" fontId="40" fillId="53" borderId="29" applyNumberFormat="0" applyProtection="0">
      <alignment horizontal="right" vertical="center"/>
    </xf>
    <xf numFmtId="4" fontId="40" fillId="53" borderId="29" applyNumberFormat="0" applyProtection="0">
      <alignment horizontal="right" vertical="center"/>
    </xf>
    <xf numFmtId="4" fontId="40" fillId="53" borderId="29" applyNumberFormat="0" applyProtection="0">
      <alignment horizontal="right" vertical="center"/>
    </xf>
    <xf numFmtId="4" fontId="40" fillId="53" borderId="29" applyNumberFormat="0" applyProtection="0">
      <alignment horizontal="right" vertical="center"/>
    </xf>
    <xf numFmtId="4" fontId="40" fillId="53" borderId="29" applyNumberFormat="0" applyProtection="0">
      <alignment horizontal="right" vertical="center"/>
    </xf>
    <xf numFmtId="4" fontId="40" fillId="53" borderId="29" applyNumberFormat="0" applyProtection="0">
      <alignment horizontal="right" vertical="center"/>
    </xf>
    <xf numFmtId="4" fontId="40" fillId="50" borderId="29" applyNumberFormat="0" applyProtection="0">
      <alignment horizontal="right" vertical="center"/>
    </xf>
    <xf numFmtId="4" fontId="40" fillId="50" borderId="29" applyNumberFormat="0" applyProtection="0">
      <alignment horizontal="right" vertical="center"/>
    </xf>
    <xf numFmtId="4" fontId="40" fillId="50" borderId="29" applyNumberFormat="0" applyProtection="0">
      <alignment horizontal="right" vertical="center"/>
    </xf>
    <xf numFmtId="4" fontId="40" fillId="50" borderId="29" applyNumberFormat="0" applyProtection="0">
      <alignment horizontal="right" vertical="center"/>
    </xf>
    <xf numFmtId="4" fontId="40" fillId="50" borderId="29" applyNumberFormat="0" applyProtection="0">
      <alignment horizontal="right" vertical="center"/>
    </xf>
    <xf numFmtId="4" fontId="40" fillId="50" borderId="29" applyNumberFormat="0" applyProtection="0">
      <alignment horizontal="right" vertical="center"/>
    </xf>
    <xf numFmtId="4" fontId="40" fillId="65" borderId="29" applyNumberFormat="0" applyProtection="0">
      <alignment horizontal="right" vertical="center"/>
    </xf>
    <xf numFmtId="4" fontId="40" fillId="65" borderId="29" applyNumberFormat="0" applyProtection="0">
      <alignment horizontal="right" vertical="center"/>
    </xf>
    <xf numFmtId="4" fontId="40" fillId="65" borderId="29" applyNumberFormat="0" applyProtection="0">
      <alignment horizontal="right" vertical="center"/>
    </xf>
    <xf numFmtId="4" fontId="40" fillId="65" borderId="29" applyNumberFormat="0" applyProtection="0">
      <alignment horizontal="right" vertical="center"/>
    </xf>
    <xf numFmtId="4" fontId="40" fillId="65" borderId="29" applyNumberFormat="0" applyProtection="0">
      <alignment horizontal="right" vertical="center"/>
    </xf>
    <xf numFmtId="4" fontId="40" fillId="65" borderId="29" applyNumberFormat="0" applyProtection="0">
      <alignment horizontal="right" vertical="center"/>
    </xf>
    <xf numFmtId="4" fontId="40" fillId="84" borderId="29" applyNumberFormat="0" applyProtection="0">
      <alignment horizontal="right" vertical="center"/>
    </xf>
    <xf numFmtId="4" fontId="40" fillId="84" borderId="29" applyNumberFormat="0" applyProtection="0">
      <alignment horizontal="right" vertical="center"/>
    </xf>
    <xf numFmtId="4" fontId="40" fillId="84" borderId="29" applyNumberFormat="0" applyProtection="0">
      <alignment horizontal="right" vertical="center"/>
    </xf>
    <xf numFmtId="4" fontId="40" fillId="84" borderId="29" applyNumberFormat="0" applyProtection="0">
      <alignment horizontal="right" vertical="center"/>
    </xf>
    <xf numFmtId="4" fontId="40" fillId="84" borderId="29" applyNumberFormat="0" applyProtection="0">
      <alignment horizontal="right" vertical="center"/>
    </xf>
    <xf numFmtId="4" fontId="40" fillId="84" borderId="29" applyNumberFormat="0" applyProtection="0">
      <alignment horizontal="right" vertical="center"/>
    </xf>
    <xf numFmtId="4" fontId="40" fillId="47" borderId="29" applyNumberFormat="0" applyProtection="0">
      <alignment horizontal="right" vertical="center"/>
    </xf>
    <xf numFmtId="4" fontId="40" fillId="47" borderId="29" applyNumberFormat="0" applyProtection="0">
      <alignment horizontal="right" vertical="center"/>
    </xf>
    <xf numFmtId="4" fontId="40" fillId="47" borderId="29" applyNumberFormat="0" applyProtection="0">
      <alignment horizontal="right" vertical="center"/>
    </xf>
    <xf numFmtId="4" fontId="40" fillId="47" borderId="29" applyNumberFormat="0" applyProtection="0">
      <alignment horizontal="right" vertical="center"/>
    </xf>
    <xf numFmtId="4" fontId="40" fillId="47" borderId="29" applyNumberFormat="0" applyProtection="0">
      <alignment horizontal="right" vertical="center"/>
    </xf>
    <xf numFmtId="4" fontId="40" fillId="47" borderId="29" applyNumberFormat="0" applyProtection="0">
      <alignment horizontal="right" vertical="center"/>
    </xf>
    <xf numFmtId="4" fontId="74" fillId="85" borderId="30" applyNumberFormat="0" applyProtection="0">
      <alignment horizontal="left" vertical="center" indent="1"/>
    </xf>
    <xf numFmtId="4" fontId="74" fillId="85" borderId="30" applyNumberFormat="0" applyProtection="0">
      <alignment horizontal="left" vertical="center" indent="1"/>
    </xf>
    <xf numFmtId="4" fontId="40" fillId="86" borderId="0" applyNumberFormat="0" applyProtection="0">
      <alignment horizontal="left" vertical="center" indent="1"/>
    </xf>
    <xf numFmtId="4" fontId="76" fillId="87" borderId="0" applyNumberFormat="0" applyProtection="0">
      <alignment horizontal="left" vertical="center" indent="1"/>
    </xf>
    <xf numFmtId="4" fontId="40" fillId="88" borderId="29" applyNumberFormat="0" applyProtection="0">
      <alignment horizontal="right" vertical="center"/>
    </xf>
    <xf numFmtId="4" fontId="40" fillId="88" borderId="29" applyNumberFormat="0" applyProtection="0">
      <alignment horizontal="right" vertical="center"/>
    </xf>
    <xf numFmtId="4" fontId="40" fillId="88" borderId="29" applyNumberFormat="0" applyProtection="0">
      <alignment horizontal="right" vertical="center"/>
    </xf>
    <xf numFmtId="4" fontId="40" fillId="88" borderId="29" applyNumberFormat="0" applyProtection="0">
      <alignment horizontal="right" vertical="center"/>
    </xf>
    <xf numFmtId="4" fontId="40" fillId="88" borderId="29" applyNumberFormat="0" applyProtection="0">
      <alignment horizontal="right" vertical="center"/>
    </xf>
    <xf numFmtId="4" fontId="40" fillId="88" borderId="29" applyNumberFormat="0" applyProtection="0">
      <alignment horizontal="right" vertical="center"/>
    </xf>
    <xf numFmtId="4" fontId="40" fillId="86" borderId="0" applyNumberFormat="0" applyProtection="0">
      <alignment horizontal="left" vertical="center" indent="1"/>
    </xf>
    <xf numFmtId="4" fontId="40" fillId="83" borderId="0"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top" indent="1"/>
    </xf>
    <xf numFmtId="0" fontId="3" fillId="87" borderId="29" applyNumberFormat="0" applyProtection="0">
      <alignment horizontal="left" vertical="top" indent="1"/>
    </xf>
    <xf numFmtId="0" fontId="3" fillId="87" borderId="29" applyNumberFormat="0" applyProtection="0">
      <alignment horizontal="left" vertical="top" indent="1"/>
    </xf>
    <xf numFmtId="0" fontId="3" fillId="87" borderId="29" applyNumberFormat="0" applyProtection="0">
      <alignment horizontal="left" vertical="top" indent="1"/>
    </xf>
    <xf numFmtId="0" fontId="3" fillId="87" borderId="29" applyNumberFormat="0" applyProtection="0">
      <alignment horizontal="left" vertical="top" indent="1"/>
    </xf>
    <xf numFmtId="0" fontId="3" fillId="87" borderId="29" applyNumberFormat="0" applyProtection="0">
      <alignment horizontal="left" vertical="top" indent="1"/>
    </xf>
    <xf numFmtId="0" fontId="3" fillId="83" borderId="29" applyNumberFormat="0" applyProtection="0">
      <alignment horizontal="left" vertical="center" indent="1"/>
    </xf>
    <xf numFmtId="0" fontId="3" fillId="83" borderId="29" applyNumberFormat="0" applyProtection="0">
      <alignment horizontal="left" vertical="center" indent="1"/>
    </xf>
    <xf numFmtId="0" fontId="3" fillId="83" borderId="29" applyNumberFormat="0" applyProtection="0">
      <alignment horizontal="left" vertical="center" indent="1"/>
    </xf>
    <xf numFmtId="0" fontId="3" fillId="83" borderId="29" applyNumberFormat="0" applyProtection="0">
      <alignment horizontal="left" vertical="center" indent="1"/>
    </xf>
    <xf numFmtId="0" fontId="3" fillId="83" borderId="29" applyNumberFormat="0" applyProtection="0">
      <alignment horizontal="left" vertical="center" indent="1"/>
    </xf>
    <xf numFmtId="0" fontId="3" fillId="83" borderId="29" applyNumberFormat="0" applyProtection="0">
      <alignment horizontal="left" vertical="center" indent="1"/>
    </xf>
    <xf numFmtId="0" fontId="3" fillId="83" borderId="29" applyNumberFormat="0" applyProtection="0">
      <alignment horizontal="left" vertical="top" indent="1"/>
    </xf>
    <xf numFmtId="0" fontId="3" fillId="83" borderId="29" applyNumberFormat="0" applyProtection="0">
      <alignment horizontal="left" vertical="top" indent="1"/>
    </xf>
    <xf numFmtId="0" fontId="3" fillId="83" borderId="29" applyNumberFormat="0" applyProtection="0">
      <alignment horizontal="left" vertical="top" indent="1"/>
    </xf>
    <xf numFmtId="0" fontId="3" fillId="83" borderId="29" applyNumberFormat="0" applyProtection="0">
      <alignment horizontal="left" vertical="top" indent="1"/>
    </xf>
    <xf numFmtId="0" fontId="3" fillId="83" borderId="29" applyNumberFormat="0" applyProtection="0">
      <alignment horizontal="left" vertical="top" indent="1"/>
    </xf>
    <xf numFmtId="0" fontId="3" fillId="83" borderId="29" applyNumberFormat="0" applyProtection="0">
      <alignment horizontal="left" vertical="top" indent="1"/>
    </xf>
    <xf numFmtId="0" fontId="3" fillId="89" borderId="29" applyNumberFormat="0" applyProtection="0">
      <alignment horizontal="left" vertical="center" indent="1"/>
    </xf>
    <xf numFmtId="0" fontId="3" fillId="89" borderId="29" applyNumberFormat="0" applyProtection="0">
      <alignment horizontal="left" vertical="center" indent="1"/>
    </xf>
    <xf numFmtId="0" fontId="3" fillId="89" borderId="29" applyNumberFormat="0" applyProtection="0">
      <alignment horizontal="left" vertical="center" indent="1"/>
    </xf>
    <xf numFmtId="0" fontId="3" fillId="89" borderId="29" applyNumberFormat="0" applyProtection="0">
      <alignment horizontal="left" vertical="center" indent="1"/>
    </xf>
    <xf numFmtId="0" fontId="3" fillId="89" borderId="29" applyNumberFormat="0" applyProtection="0">
      <alignment horizontal="left" vertical="center" indent="1"/>
    </xf>
    <xf numFmtId="0" fontId="3" fillId="89" borderId="29" applyNumberFormat="0" applyProtection="0">
      <alignment horizontal="left" vertical="center" indent="1"/>
    </xf>
    <xf numFmtId="0" fontId="3" fillId="89" borderId="29" applyNumberFormat="0" applyProtection="0">
      <alignment horizontal="left" vertical="top" indent="1"/>
    </xf>
    <xf numFmtId="0" fontId="3" fillId="89" borderId="29" applyNumberFormat="0" applyProtection="0">
      <alignment horizontal="left" vertical="top" indent="1"/>
    </xf>
    <xf numFmtId="0" fontId="3" fillId="89" borderId="29" applyNumberFormat="0" applyProtection="0">
      <alignment horizontal="left" vertical="top" indent="1"/>
    </xf>
    <xf numFmtId="0" fontId="3" fillId="89" borderId="29" applyNumberFormat="0" applyProtection="0">
      <alignment horizontal="left" vertical="top" indent="1"/>
    </xf>
    <xf numFmtId="0" fontId="3" fillId="89" borderId="29" applyNumberFormat="0" applyProtection="0">
      <alignment horizontal="left" vertical="top" indent="1"/>
    </xf>
    <xf numFmtId="0" fontId="3" fillId="89" borderId="29" applyNumberFormat="0" applyProtection="0">
      <alignment horizontal="left" vertical="top" indent="1"/>
    </xf>
    <xf numFmtId="0" fontId="3" fillId="90" borderId="29" applyNumberFormat="0" applyProtection="0">
      <alignment horizontal="left" vertical="center" indent="1"/>
    </xf>
    <xf numFmtId="0" fontId="3" fillId="90" borderId="29" applyNumberFormat="0" applyProtection="0">
      <alignment horizontal="left" vertical="center" indent="1"/>
    </xf>
    <xf numFmtId="0" fontId="3" fillId="90" borderId="29" applyNumberFormat="0" applyProtection="0">
      <alignment horizontal="left" vertical="center" indent="1"/>
    </xf>
    <xf numFmtId="0" fontId="3" fillId="90" borderId="29" applyNumberFormat="0" applyProtection="0">
      <alignment horizontal="left" vertical="center" indent="1"/>
    </xf>
    <xf numFmtId="0" fontId="3" fillId="90" borderId="29" applyNumberFormat="0" applyProtection="0">
      <alignment horizontal="left" vertical="center" indent="1"/>
    </xf>
    <xf numFmtId="0" fontId="3" fillId="90" borderId="29" applyNumberFormat="0" applyProtection="0">
      <alignment horizontal="left" vertical="center" indent="1"/>
    </xf>
    <xf numFmtId="0" fontId="3" fillId="90" borderId="29" applyNumberFormat="0" applyProtection="0">
      <alignment horizontal="left" vertical="top" indent="1"/>
    </xf>
    <xf numFmtId="0" fontId="3" fillId="90" borderId="29" applyNumberFormat="0" applyProtection="0">
      <alignment horizontal="left" vertical="top" indent="1"/>
    </xf>
    <xf numFmtId="0" fontId="3" fillId="90" borderId="29" applyNumberFormat="0" applyProtection="0">
      <alignment horizontal="left" vertical="top" indent="1"/>
    </xf>
    <xf numFmtId="0" fontId="3" fillId="90" borderId="29" applyNumberFormat="0" applyProtection="0">
      <alignment horizontal="left" vertical="top" indent="1"/>
    </xf>
    <xf numFmtId="0" fontId="3" fillId="90" borderId="29" applyNumberFormat="0" applyProtection="0">
      <alignment horizontal="left" vertical="top" indent="1"/>
    </xf>
    <xf numFmtId="0" fontId="3" fillId="90" borderId="29" applyNumberFormat="0" applyProtection="0">
      <alignment horizontal="left" vertical="top" indent="1"/>
    </xf>
    <xf numFmtId="4" fontId="40" fillId="91" borderId="29" applyNumberFormat="0" applyProtection="0">
      <alignment vertical="center"/>
    </xf>
    <xf numFmtId="4" fontId="40" fillId="91" borderId="29" applyNumberFormat="0" applyProtection="0">
      <alignment vertical="center"/>
    </xf>
    <xf numFmtId="4" fontId="40" fillId="91" borderId="29" applyNumberFormat="0" applyProtection="0">
      <alignment vertical="center"/>
    </xf>
    <xf numFmtId="4" fontId="40" fillId="91" borderId="29" applyNumberFormat="0" applyProtection="0">
      <alignment vertical="center"/>
    </xf>
    <xf numFmtId="4" fontId="40" fillId="91" borderId="29" applyNumberFormat="0" applyProtection="0">
      <alignment vertical="center"/>
    </xf>
    <xf numFmtId="4" fontId="40" fillId="91" borderId="29" applyNumberFormat="0" applyProtection="0">
      <alignment vertical="center"/>
    </xf>
    <xf numFmtId="4" fontId="77" fillId="91" borderId="29" applyNumberFormat="0" applyProtection="0">
      <alignment vertical="center"/>
    </xf>
    <xf numFmtId="4" fontId="77" fillId="91" borderId="29" applyNumberFormat="0" applyProtection="0">
      <alignment vertical="center"/>
    </xf>
    <xf numFmtId="4" fontId="77" fillId="91" borderId="29" applyNumberFormat="0" applyProtection="0">
      <alignment vertical="center"/>
    </xf>
    <xf numFmtId="4" fontId="77" fillId="91" borderId="29" applyNumberFormat="0" applyProtection="0">
      <alignment vertical="center"/>
    </xf>
    <xf numFmtId="4" fontId="77" fillId="91" borderId="29" applyNumberFormat="0" applyProtection="0">
      <alignment vertical="center"/>
    </xf>
    <xf numFmtId="4" fontId="77" fillId="91" borderId="29" applyNumberFormat="0" applyProtection="0">
      <alignment vertical="center"/>
    </xf>
    <xf numFmtId="4" fontId="40" fillId="91" borderId="29" applyNumberFormat="0" applyProtection="0">
      <alignment horizontal="left" vertical="center" indent="1"/>
    </xf>
    <xf numFmtId="4" fontId="40" fillId="91" borderId="29" applyNumberFormat="0" applyProtection="0">
      <alignment horizontal="left" vertical="center" indent="1"/>
    </xf>
    <xf numFmtId="4" fontId="40" fillId="91" borderId="29" applyNumberFormat="0" applyProtection="0">
      <alignment horizontal="left" vertical="center" indent="1"/>
    </xf>
    <xf numFmtId="4" fontId="40" fillId="91" borderId="29" applyNumberFormat="0" applyProtection="0">
      <alignment horizontal="left" vertical="center" indent="1"/>
    </xf>
    <xf numFmtId="4" fontId="40" fillId="91" borderId="29" applyNumberFormat="0" applyProtection="0">
      <alignment horizontal="left" vertical="center" indent="1"/>
    </xf>
    <xf numFmtId="4" fontId="40" fillId="91" borderId="29" applyNumberFormat="0" applyProtection="0">
      <alignment horizontal="left" vertical="center" indent="1"/>
    </xf>
    <xf numFmtId="0" fontId="40" fillId="91" borderId="29" applyNumberFormat="0" applyProtection="0">
      <alignment horizontal="left" vertical="top" indent="1"/>
    </xf>
    <xf numFmtId="0" fontId="40" fillId="91" borderId="29" applyNumberFormat="0" applyProtection="0">
      <alignment horizontal="left" vertical="top" indent="1"/>
    </xf>
    <xf numFmtId="0" fontId="40" fillId="91" borderId="29" applyNumberFormat="0" applyProtection="0">
      <alignment horizontal="left" vertical="top" indent="1"/>
    </xf>
    <xf numFmtId="0" fontId="40" fillId="91" borderId="29" applyNumberFormat="0" applyProtection="0">
      <alignment horizontal="left" vertical="top" indent="1"/>
    </xf>
    <xf numFmtId="0" fontId="40" fillId="91" borderId="29" applyNumberFormat="0" applyProtection="0">
      <alignment horizontal="left" vertical="top" indent="1"/>
    </xf>
    <xf numFmtId="0" fontId="40" fillId="91" borderId="29" applyNumberFormat="0" applyProtection="0">
      <alignment horizontal="left" vertical="top" indent="1"/>
    </xf>
    <xf numFmtId="4" fontId="40" fillId="92" borderId="27" applyNumberFormat="0" applyProtection="0">
      <alignment horizontal="right" vertical="center"/>
    </xf>
    <xf numFmtId="4" fontId="40" fillId="92" borderId="27" applyNumberFormat="0" applyProtection="0">
      <alignment horizontal="right" vertical="center"/>
    </xf>
    <xf numFmtId="4" fontId="40" fillId="92" borderId="27" applyNumberFormat="0" applyProtection="0">
      <alignment horizontal="right" vertical="center"/>
    </xf>
    <xf numFmtId="4" fontId="40" fillId="92" borderId="27" applyNumberFormat="0" applyProtection="0">
      <alignment horizontal="right" vertical="center"/>
    </xf>
    <xf numFmtId="4" fontId="40" fillId="92" borderId="27" applyNumberFormat="0" applyProtection="0">
      <alignment horizontal="right" vertical="center"/>
    </xf>
    <xf numFmtId="4" fontId="40" fillId="92" borderId="27" applyNumberFormat="0" applyProtection="0">
      <alignment horizontal="right" vertical="center"/>
    </xf>
    <xf numFmtId="4" fontId="77" fillId="86" borderId="29" applyNumberFormat="0" applyProtection="0">
      <alignment horizontal="right" vertical="center"/>
    </xf>
    <xf numFmtId="4" fontId="77" fillId="86" borderId="29" applyNumberFormat="0" applyProtection="0">
      <alignment horizontal="right" vertical="center"/>
    </xf>
    <xf numFmtId="4" fontId="77" fillId="86" borderId="29" applyNumberFormat="0" applyProtection="0">
      <alignment horizontal="right" vertical="center"/>
    </xf>
    <xf numFmtId="4" fontId="77" fillId="86" borderId="29" applyNumberFormat="0" applyProtection="0">
      <alignment horizontal="right" vertical="center"/>
    </xf>
    <xf numFmtId="4" fontId="77" fillId="86" borderId="29" applyNumberFormat="0" applyProtection="0">
      <alignment horizontal="right" vertical="center"/>
    </xf>
    <xf numFmtId="4" fontId="77" fillId="86" borderId="29" applyNumberFormat="0" applyProtection="0">
      <alignment horizontal="right" vertical="center"/>
    </xf>
    <xf numFmtId="0" fontId="3" fillId="93" borderId="27" applyNumberFormat="0" applyProtection="0">
      <alignment horizontal="left" vertical="center" indent="1"/>
    </xf>
    <xf numFmtId="0" fontId="3" fillId="93" borderId="27" applyNumberFormat="0" applyProtection="0">
      <alignment horizontal="left" vertical="center" indent="1"/>
    </xf>
    <xf numFmtId="0" fontId="3" fillId="93" borderId="27" applyNumberFormat="0" applyProtection="0">
      <alignment horizontal="left" vertical="center" indent="1"/>
    </xf>
    <xf numFmtId="0" fontId="3" fillId="93" borderId="27" applyNumberFormat="0" applyProtection="0">
      <alignment horizontal="left" vertical="center" indent="1"/>
    </xf>
    <xf numFmtId="0" fontId="3" fillId="93" borderId="27" applyNumberFormat="0" applyProtection="0">
      <alignment horizontal="left" vertical="center" indent="1"/>
    </xf>
    <xf numFmtId="0" fontId="3" fillId="93" borderId="27" applyNumberFormat="0" applyProtection="0">
      <alignment horizontal="left" vertical="center" indent="1"/>
    </xf>
    <xf numFmtId="0" fontId="40" fillId="83" borderId="29" applyNumberFormat="0" applyProtection="0">
      <alignment horizontal="left" vertical="top" indent="1"/>
    </xf>
    <xf numFmtId="0" fontId="40" fillId="83" borderId="29" applyNumberFormat="0" applyProtection="0">
      <alignment horizontal="left" vertical="top" indent="1"/>
    </xf>
    <xf numFmtId="0" fontId="40" fillId="83" borderId="29" applyNumberFormat="0" applyProtection="0">
      <alignment horizontal="left" vertical="top" indent="1"/>
    </xf>
    <xf numFmtId="0" fontId="40" fillId="83" borderId="29" applyNumberFormat="0" applyProtection="0">
      <alignment horizontal="left" vertical="top" indent="1"/>
    </xf>
    <xf numFmtId="0" fontId="40" fillId="83" borderId="29" applyNumberFormat="0" applyProtection="0">
      <alignment horizontal="left" vertical="top" indent="1"/>
    </xf>
    <xf numFmtId="0" fontId="40" fillId="83" borderId="29" applyNumberFormat="0" applyProtection="0">
      <alignment horizontal="left" vertical="top" indent="1"/>
    </xf>
    <xf numFmtId="4" fontId="78" fillId="94" borderId="0" applyNumberFormat="0" applyProtection="0">
      <alignment horizontal="left" vertical="center" indent="1"/>
    </xf>
    <xf numFmtId="4" fontId="79" fillId="86" borderId="29" applyNumberFormat="0" applyProtection="0">
      <alignment horizontal="right" vertical="center"/>
    </xf>
    <xf numFmtId="4" fontId="79" fillId="86" borderId="29" applyNumberFormat="0" applyProtection="0">
      <alignment horizontal="right" vertical="center"/>
    </xf>
    <xf numFmtId="4" fontId="79" fillId="86" borderId="29" applyNumberFormat="0" applyProtection="0">
      <alignment horizontal="right" vertical="center"/>
    </xf>
    <xf numFmtId="4" fontId="79" fillId="86" borderId="29" applyNumberFormat="0" applyProtection="0">
      <alignment horizontal="right" vertical="center"/>
    </xf>
    <xf numFmtId="4" fontId="79" fillId="86" borderId="29" applyNumberFormat="0" applyProtection="0">
      <alignment horizontal="right" vertical="center"/>
    </xf>
    <xf numFmtId="4" fontId="79" fillId="86" borderId="29" applyNumberFormat="0" applyProtection="0">
      <alignment horizontal="right" vertical="center"/>
    </xf>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39" fillId="0" borderId="12"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7" fillId="0" borderId="10"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39" fillId="0" borderId="1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0" fontId="54" fillId="0" borderId="20"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0" fontId="73" fillId="0" borderId="57">
      <alignment horizontal="center"/>
    </xf>
    <xf numFmtId="0" fontId="73" fillId="0" borderId="57">
      <alignment horizontal="center"/>
    </xf>
    <xf numFmtId="0" fontId="39" fillId="0" borderId="12" applyNumberFormat="0" applyFill="0" applyAlignment="0" applyProtection="0"/>
    <xf numFmtId="0" fontId="20" fillId="38" borderId="0" applyNumberFormat="0" applyBorder="0" applyAlignment="0" applyProtection="0"/>
    <xf numFmtId="0" fontId="1" fillId="11" borderId="0" applyNumberFormat="0" applyBorder="0" applyAlignment="0" applyProtection="0"/>
    <xf numFmtId="0" fontId="20" fillId="40"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20" fillId="44"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0" fillId="43" borderId="0" applyNumberFormat="0" applyBorder="0" applyAlignment="0" applyProtection="0"/>
    <xf numFmtId="0" fontId="1" fillId="31" borderId="0" applyNumberFormat="0" applyBorder="0" applyAlignment="0" applyProtection="0"/>
    <xf numFmtId="0" fontId="20" fillId="37"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20" fillId="47" borderId="0" applyNumberFormat="0" applyBorder="0" applyAlignment="0" applyProtection="0"/>
    <xf numFmtId="0" fontId="1" fillId="20" borderId="0" applyNumberFormat="0" applyBorder="0" applyAlignment="0" applyProtection="0"/>
    <xf numFmtId="0" fontId="20" fillId="44" borderId="0" applyNumberFormat="0" applyBorder="0" applyAlignment="0" applyProtection="0"/>
    <xf numFmtId="0" fontId="1" fillId="24" borderId="0" applyNumberFormat="0" applyBorder="0" applyAlignment="0" applyProtection="0"/>
    <xf numFmtId="0" fontId="20" fillId="37" borderId="0" applyNumberFormat="0" applyBorder="0" applyAlignment="0" applyProtection="0"/>
    <xf numFmtId="0" fontId="1" fillId="28" borderId="0" applyNumberFormat="0" applyBorder="0" applyAlignment="0" applyProtection="0"/>
    <xf numFmtId="0" fontId="20" fillId="48" borderId="0" applyNumberFormat="0" applyBorder="0" applyAlignment="0" applyProtection="0"/>
    <xf numFmtId="0" fontId="1" fillId="32" borderId="0" applyNumberFormat="0" applyBorder="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7" fillId="72" borderId="73" applyNumberFormat="0" applyAlignment="0" applyProtection="0"/>
    <xf numFmtId="0" fontId="27" fillId="72" borderId="73" applyNumberFormat="0" applyAlignment="0" applyProtection="0"/>
    <xf numFmtId="0" fontId="27" fillId="72" borderId="73" applyNumberFormat="0" applyAlignment="0" applyProtection="0"/>
    <xf numFmtId="0" fontId="27" fillId="72"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8" fillId="73"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0" fontId="29" fillId="74" borderId="73" applyNumberFormat="0" applyAlignment="0" applyProtection="0"/>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9" fontId="32" fillId="0" borderId="74">
      <alignment horizontal="right" wrapText="1"/>
    </xf>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0" fontId="46" fillId="0" borderId="72">
      <alignment horizontal="left" vertical="center"/>
    </xf>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10" fontId="45" fillId="79" borderId="75" applyNumberFormat="0" applyBorder="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46" borderId="73" applyNumberFormat="0" applyAlignment="0" applyProtection="0"/>
    <xf numFmtId="0" fontId="60" fillId="46" borderId="73" applyNumberFormat="0" applyAlignment="0" applyProtection="0"/>
    <xf numFmtId="0" fontId="60" fillId="46" borderId="73" applyNumberFormat="0" applyAlignment="0" applyProtection="0"/>
    <xf numFmtId="0" fontId="60" fillId="46"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69"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60" fillId="43" borderId="73" applyNumberFormat="0" applyAlignment="0" applyProtection="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40" fillId="0" borderId="0"/>
    <xf numFmtId="0" fontId="1" fillId="0" borderId="0"/>
    <xf numFmtId="0" fontId="1" fillId="0" borderId="0"/>
    <xf numFmtId="0" fontId="3"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9" fillId="0" borderId="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3" fillId="41" borderId="76" applyNumberFormat="0" applyFont="0" applyAlignment="0" applyProtection="0"/>
    <xf numFmtId="0" fontId="33" fillId="41" borderId="76" applyNumberFormat="0" applyFont="0" applyAlignment="0" applyProtection="0"/>
    <xf numFmtId="0" fontId="33" fillId="41" borderId="76" applyNumberFormat="0" applyFont="0" applyAlignment="0" applyProtection="0"/>
    <xf numFmtId="0" fontId="33" fillId="41" borderId="76" applyNumberFormat="0" applyFont="0" applyAlignment="0" applyProtection="0"/>
    <xf numFmtId="0" fontId="33" fillId="41"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39" fillId="59"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20" fillId="41" borderId="76" applyNumberFormat="0" applyFont="0" applyAlignment="0" applyProtection="0"/>
    <xf numFmtId="0" fontId="40" fillId="0" borderId="0"/>
    <xf numFmtId="43" fontId="40" fillId="0" borderId="0" applyFont="0" applyFill="0" applyBorder="0" applyAlignment="0" applyProtection="0"/>
  </cellStyleXfs>
  <cellXfs count="318">
    <xf numFmtId="0" fontId="0" fillId="0" borderId="0" xfId="0"/>
    <xf numFmtId="164" fontId="2" fillId="2" borderId="1" xfId="1" applyNumberFormat="1" applyFont="1" applyFill="1" applyBorder="1" applyAlignment="1">
      <alignment vertical="top" wrapText="1"/>
    </xf>
    <xf numFmtId="164" fontId="2" fillId="2" borderId="1" xfId="1" applyNumberFormat="1" applyFont="1" applyFill="1" applyBorder="1" applyAlignment="1">
      <alignment horizontal="center" vertical="top" wrapText="1"/>
    </xf>
    <xf numFmtId="0" fontId="0" fillId="0" borderId="0" xfId="0" applyAlignment="1">
      <alignment horizontal="center"/>
    </xf>
    <xf numFmtId="0" fontId="0" fillId="0" borderId="0" xfId="0" applyAlignment="1" applyProtection="1">
      <alignment horizontal="center"/>
      <protection locked="0"/>
    </xf>
    <xf numFmtId="0" fontId="2" fillId="2" borderId="1" xfId="1" applyNumberFormat="1" applyFont="1" applyFill="1" applyBorder="1" applyAlignment="1">
      <alignment horizontal="center" vertical="top" wrapText="1"/>
    </xf>
    <xf numFmtId="0" fontId="0" fillId="0" borderId="0" xfId="0" applyNumberFormat="1" applyAlignment="1">
      <alignment horizontal="center"/>
    </xf>
    <xf numFmtId="165" fontId="0" fillId="0" borderId="0" xfId="0" applyNumberFormat="1"/>
    <xf numFmtId="0" fontId="0" fillId="0" borderId="0" xfId="0"/>
    <xf numFmtId="0" fontId="83" fillId="0" borderId="0" xfId="0" applyFont="1"/>
    <xf numFmtId="168" fontId="0" fillId="0" borderId="0" xfId="0" applyNumberFormat="1"/>
    <xf numFmtId="168" fontId="0" fillId="0" borderId="0" xfId="0" applyNumberFormat="1" applyAlignment="1">
      <alignment horizontal="right"/>
    </xf>
    <xf numFmtId="0" fontId="17" fillId="0" borderId="38" xfId="0" applyFont="1" applyBorder="1" applyAlignment="1">
      <alignment horizontal="center"/>
    </xf>
    <xf numFmtId="0" fontId="0" fillId="0" borderId="39" xfId="0" applyBorder="1"/>
    <xf numFmtId="0" fontId="17" fillId="0" borderId="40" xfId="0" applyFont="1" applyBorder="1" applyAlignment="1">
      <alignment horizontal="center"/>
    </xf>
    <xf numFmtId="0" fontId="17" fillId="0" borderId="41" xfId="0" applyFont="1" applyBorder="1"/>
    <xf numFmtId="168" fontId="17" fillId="0" borderId="42" xfId="0" applyNumberFormat="1" applyFont="1" applyBorder="1" applyAlignment="1">
      <alignment horizontal="center"/>
    </xf>
    <xf numFmtId="168" fontId="17" fillId="0" borderId="43" xfId="0" applyNumberFormat="1" applyFont="1" applyBorder="1" applyAlignment="1">
      <alignment horizontal="center"/>
    </xf>
    <xf numFmtId="0" fontId="0" fillId="0" borderId="1" xfId="0" applyNumberFormat="1" applyFont="1" applyBorder="1" applyAlignment="1">
      <alignment horizontal="center"/>
    </xf>
    <xf numFmtId="0" fontId="85" fillId="0" borderId="1" xfId="26418" applyNumberFormat="1" applyFont="1" applyBorder="1" applyAlignment="1">
      <alignment horizontal="center"/>
    </xf>
    <xf numFmtId="0" fontId="85" fillId="0" borderId="44" xfId="26418" applyNumberFormat="1" applyFont="1" applyBorder="1" applyAlignment="1">
      <alignment horizontal="center"/>
    </xf>
    <xf numFmtId="169" fontId="2" fillId="0" borderId="45" xfId="40193" applyNumberFormat="1" applyFont="1" applyBorder="1"/>
    <xf numFmtId="0" fontId="0" fillId="0" borderId="35" xfId="0" applyBorder="1"/>
    <xf numFmtId="0" fontId="0" fillId="0" borderId="36" xfId="0" applyBorder="1"/>
    <xf numFmtId="0" fontId="0" fillId="0" borderId="37" xfId="0" applyBorder="1"/>
    <xf numFmtId="0" fontId="0" fillId="0" borderId="46" xfId="0" applyBorder="1"/>
    <xf numFmtId="0" fontId="0" fillId="0" borderId="0" xfId="0" applyBorder="1"/>
    <xf numFmtId="168" fontId="17" fillId="0" borderId="45" xfId="0" applyNumberFormat="1" applyFont="1" applyBorder="1"/>
    <xf numFmtId="168" fontId="17" fillId="34" borderId="45" xfId="0" applyNumberFormat="1" applyFont="1" applyFill="1" applyBorder="1"/>
    <xf numFmtId="0" fontId="0" fillId="0" borderId="47" xfId="0" applyBorder="1"/>
    <xf numFmtId="0" fontId="0" fillId="0" borderId="28" xfId="0" applyBorder="1"/>
    <xf numFmtId="168" fontId="17" fillId="0" borderId="48" xfId="0" applyNumberFormat="1" applyFont="1" applyBorder="1"/>
    <xf numFmtId="168" fontId="17" fillId="0" borderId="49" xfId="0" applyNumberFormat="1" applyFont="1" applyBorder="1"/>
    <xf numFmtId="0" fontId="0" fillId="0" borderId="50" xfId="0" applyBorder="1"/>
    <xf numFmtId="168" fontId="0" fillId="34" borderId="51" xfId="0" applyNumberFormat="1" applyFill="1" applyBorder="1"/>
    <xf numFmtId="0" fontId="0" fillId="0" borderId="52" xfId="0" applyBorder="1"/>
    <xf numFmtId="168" fontId="0" fillId="34" borderId="53" xfId="0" applyNumberFormat="1" applyFill="1" applyBorder="1"/>
    <xf numFmtId="168" fontId="0" fillId="34" borderId="43" xfId="0" applyNumberFormat="1" applyFill="1" applyBorder="1"/>
    <xf numFmtId="0" fontId="0" fillId="0" borderId="23" xfId="0" applyNumberFormat="1" applyFont="1" applyBorder="1" applyAlignment="1">
      <alignment horizontal="center"/>
    </xf>
    <xf numFmtId="0" fontId="0" fillId="0" borderId="23" xfId="0" applyNumberFormat="1" applyBorder="1" applyAlignment="1" applyProtection="1">
      <alignment horizontal="center"/>
      <protection locked="0"/>
    </xf>
    <xf numFmtId="164" fontId="2" fillId="2" borderId="23" xfId="1" applyNumberFormat="1" applyFont="1" applyFill="1" applyBorder="1" applyAlignment="1">
      <alignment horizontal="center" vertical="top" wrapText="1"/>
    </xf>
    <xf numFmtId="49" fontId="0" fillId="0" borderId="23" xfId="0" applyNumberFormat="1" applyBorder="1" applyProtection="1">
      <protection locked="0"/>
    </xf>
    <xf numFmtId="0" fontId="0" fillId="0" borderId="23" xfId="0" applyBorder="1" applyProtection="1">
      <protection locked="0"/>
    </xf>
    <xf numFmtId="0" fontId="0" fillId="0" borderId="23" xfId="0" applyBorder="1" applyAlignment="1" applyProtection="1">
      <alignment horizontal="center"/>
      <protection locked="0"/>
    </xf>
    <xf numFmtId="165" fontId="0" fillId="0" borderId="23" xfId="0" applyNumberFormat="1" applyBorder="1" applyProtection="1">
      <protection locked="0"/>
    </xf>
    <xf numFmtId="0" fontId="0" fillId="0" borderId="23" xfId="0" applyBorder="1"/>
    <xf numFmtId="0" fontId="0" fillId="0" borderId="23" xfId="0" applyBorder="1" applyAlignment="1">
      <alignment horizontal="center"/>
    </xf>
    <xf numFmtId="0" fontId="0" fillId="35" borderId="23" xfId="0" applyFill="1" applyBorder="1" applyAlignment="1">
      <alignment horizontal="center"/>
    </xf>
    <xf numFmtId="0" fontId="0" fillId="0" borderId="23" xfId="0" applyBorder="1" applyAlignment="1">
      <alignment horizontal="left"/>
    </xf>
    <xf numFmtId="165" fontId="0" fillId="0" borderId="23" xfId="0" applyNumberFormat="1" applyBorder="1"/>
    <xf numFmtId="165" fontId="2" fillId="2" borderId="23" xfId="1" applyNumberFormat="1" applyFont="1" applyFill="1" applyBorder="1" applyAlignment="1">
      <alignment horizontal="center" vertical="top" wrapText="1"/>
    </xf>
    <xf numFmtId="168" fontId="0" fillId="0" borderId="23" xfId="0" applyNumberFormat="1" applyBorder="1"/>
    <xf numFmtId="0" fontId="0" fillId="96" borderId="23" xfId="0" applyFill="1" applyBorder="1"/>
    <xf numFmtId="168" fontId="0" fillId="96" borderId="23" xfId="0" applyNumberFormat="1" applyFill="1" applyBorder="1"/>
    <xf numFmtId="169" fontId="0" fillId="0" borderId="23" xfId="44392" applyNumberFormat="1" applyFont="1" applyBorder="1"/>
    <xf numFmtId="168" fontId="0" fillId="99" borderId="23" xfId="0" applyNumberFormat="1" applyFill="1" applyBorder="1"/>
    <xf numFmtId="168" fontId="0" fillId="101" borderId="23" xfId="0" applyNumberFormat="1" applyFill="1" applyBorder="1"/>
    <xf numFmtId="0" fontId="0" fillId="0" borderId="23" xfId="0" applyBorder="1" applyAlignment="1">
      <alignment horizontal="left" wrapText="1"/>
    </xf>
    <xf numFmtId="0" fontId="0" fillId="0" borderId="23" xfId="0" applyBorder="1" applyAlignment="1">
      <alignment horizontal="center" wrapText="1"/>
    </xf>
    <xf numFmtId="0" fontId="0" fillId="99" borderId="23" xfId="0" applyFill="1" applyBorder="1" applyAlignment="1">
      <alignment horizontal="center" wrapText="1"/>
    </xf>
    <xf numFmtId="0" fontId="0" fillId="101" borderId="23" xfId="0" applyFill="1" applyBorder="1" applyAlignment="1">
      <alignment horizontal="center" wrapText="1"/>
    </xf>
    <xf numFmtId="0" fontId="0" fillId="35" borderId="23" xfId="0" applyFill="1" applyBorder="1" applyAlignment="1">
      <alignment horizontal="left" indent="2"/>
    </xf>
    <xf numFmtId="168" fontId="0" fillId="35" borderId="23" xfId="0" applyNumberFormat="1" applyFill="1" applyBorder="1"/>
    <xf numFmtId="168" fontId="3" fillId="35" borderId="23" xfId="26418" applyNumberFormat="1" applyFont="1" applyFill="1" applyBorder="1"/>
    <xf numFmtId="169" fontId="0" fillId="35" borderId="23" xfId="44392" applyNumberFormat="1" applyFont="1" applyFill="1" applyBorder="1"/>
    <xf numFmtId="0" fontId="17" fillId="0" borderId="23" xfId="0" applyFont="1" applyBorder="1" applyAlignment="1">
      <alignment horizontal="left"/>
    </xf>
    <xf numFmtId="168" fontId="2" fillId="0" borderId="23" xfId="26418" applyNumberFormat="1" applyFont="1" applyBorder="1"/>
    <xf numFmtId="169" fontId="2" fillId="0" borderId="23" xfId="44392" applyNumberFormat="1" applyFont="1" applyBorder="1"/>
    <xf numFmtId="168" fontId="2" fillId="0" borderId="23" xfId="44392" applyNumberFormat="1" applyFont="1" applyBorder="1"/>
    <xf numFmtId="168" fontId="0" fillId="102" borderId="23" xfId="0" applyNumberFormat="1" applyFill="1" applyBorder="1"/>
    <xf numFmtId="168" fontId="0" fillId="0" borderId="23" xfId="0" applyNumberFormat="1" applyBorder="1" applyAlignment="1" applyProtection="1">
      <alignment horizontal="center"/>
      <protection locked="0"/>
    </xf>
    <xf numFmtId="168" fontId="0" fillId="0" borderId="23" xfId="0" applyNumberFormat="1" applyBorder="1" applyAlignment="1">
      <alignment horizontal="center"/>
    </xf>
    <xf numFmtId="168" fontId="0" fillId="0" borderId="23" xfId="0" applyNumberFormat="1" applyBorder="1" applyAlignment="1">
      <alignment horizontal="right"/>
    </xf>
    <xf numFmtId="0" fontId="0" fillId="0" borderId="54" xfId="0" applyBorder="1"/>
    <xf numFmtId="168" fontId="0" fillId="0" borderId="54" xfId="0" applyNumberFormat="1" applyBorder="1"/>
    <xf numFmtId="164" fontId="2" fillId="101" borderId="23" xfId="1" applyNumberFormat="1" applyFont="1" applyFill="1" applyBorder="1" applyAlignment="1">
      <alignment horizontal="center" vertical="top" wrapText="1"/>
    </xf>
    <xf numFmtId="170" fontId="0" fillId="0" borderId="0" xfId="44393" applyNumberFormat="1" applyFont="1"/>
    <xf numFmtId="43" fontId="0" fillId="0" borderId="0" xfId="44393" applyFont="1" applyAlignment="1">
      <alignment horizontal="center"/>
    </xf>
    <xf numFmtId="168" fontId="0" fillId="0" borderId="0" xfId="0" applyNumberFormat="1" applyAlignment="1">
      <alignment horizontal="center"/>
    </xf>
    <xf numFmtId="0" fontId="0" fillId="0" borderId="23" xfId="0" applyFill="1" applyBorder="1" applyProtection="1">
      <protection locked="0"/>
    </xf>
    <xf numFmtId="43" fontId="0" fillId="0" borderId="0" xfId="44393" applyNumberFormat="1" applyFont="1" applyAlignment="1">
      <alignment horizontal="center"/>
    </xf>
    <xf numFmtId="171" fontId="0" fillId="0" borderId="23" xfId="44392" applyNumberFormat="1" applyFont="1" applyBorder="1"/>
    <xf numFmtId="0" fontId="3" fillId="0" borderId="0" xfId="26418"/>
    <xf numFmtId="0" fontId="3" fillId="0" borderId="0" xfId="26418" quotePrefix="1" applyFill="1"/>
    <xf numFmtId="8" fontId="0" fillId="0" borderId="0" xfId="0" applyNumberFormat="1" applyAlignment="1">
      <alignment horizontal="center"/>
    </xf>
    <xf numFmtId="165" fontId="0" fillId="0" borderId="23" xfId="0" applyNumberFormat="1" applyBorder="1" applyAlignment="1">
      <alignment horizontal="right"/>
    </xf>
    <xf numFmtId="0" fontId="0" fillId="0" borderId="23" xfId="0" applyBorder="1" applyAlignment="1">
      <alignment horizontal="right"/>
    </xf>
    <xf numFmtId="0" fontId="85" fillId="0" borderId="23" xfId="26418" applyNumberFormat="1" applyFont="1" applyFill="1" applyBorder="1" applyAlignment="1">
      <alignment horizontal="center"/>
    </xf>
    <xf numFmtId="0" fontId="0" fillId="0" borderId="41" xfId="0" applyFill="1" applyBorder="1"/>
    <xf numFmtId="0" fontId="0" fillId="0" borderId="0" xfId="0" applyAlignment="1">
      <alignment wrapText="1"/>
    </xf>
    <xf numFmtId="0" fontId="0" fillId="0" borderId="23" xfId="0" applyBorder="1" applyAlignment="1">
      <alignment wrapText="1"/>
    </xf>
    <xf numFmtId="168" fontId="0" fillId="0" borderId="55" xfId="0" applyNumberFormat="1" applyBorder="1" applyAlignment="1">
      <alignment horizontal="right" wrapText="1"/>
    </xf>
    <xf numFmtId="40" fontId="0" fillId="0" borderId="0" xfId="0" applyNumberFormat="1"/>
    <xf numFmtId="168" fontId="0" fillId="0" borderId="23" xfId="44392" applyNumberFormat="1" applyFont="1" applyBorder="1" applyAlignment="1" applyProtection="1">
      <alignment horizontal="center"/>
      <protection locked="0"/>
    </xf>
    <xf numFmtId="164" fontId="2" fillId="101" borderId="55" xfId="1" applyNumberFormat="1" applyFont="1" applyFill="1" applyBorder="1" applyAlignment="1">
      <alignment horizontal="center" vertical="top" wrapText="1"/>
    </xf>
    <xf numFmtId="164" fontId="2" fillId="101" borderId="56" xfId="1" applyNumberFormat="1" applyFont="1" applyFill="1" applyBorder="1" applyAlignment="1">
      <alignment horizontal="center" vertical="top" wrapText="1"/>
    </xf>
    <xf numFmtId="165" fontId="0" fillId="0" borderId="0" xfId="0" applyNumberFormat="1" applyAlignment="1">
      <alignment horizontal="center"/>
    </xf>
    <xf numFmtId="170" fontId="0" fillId="0" borderId="0" xfId="44393" applyNumberFormat="1" applyFont="1" applyAlignment="1">
      <alignment horizontal="center"/>
    </xf>
    <xf numFmtId="6" fontId="2" fillId="2" borderId="23" xfId="1" applyNumberFormat="1" applyFont="1" applyFill="1" applyBorder="1" applyAlignment="1">
      <alignment horizontal="center" vertical="top" wrapText="1"/>
    </xf>
    <xf numFmtId="6" fontId="0" fillId="0" borderId="23" xfId="0" applyNumberFormat="1" applyBorder="1" applyAlignment="1" applyProtection="1">
      <alignment horizontal="center"/>
      <protection locked="0"/>
    </xf>
    <xf numFmtId="6" fontId="0" fillId="0" borderId="0" xfId="0" applyNumberFormat="1" applyAlignment="1">
      <alignment horizontal="center"/>
    </xf>
    <xf numFmtId="165" fontId="2" fillId="2" borderId="0" xfId="1" applyNumberFormat="1" applyFont="1" applyFill="1" applyBorder="1" applyAlignment="1">
      <alignment horizontal="center" vertical="top" wrapText="1"/>
    </xf>
    <xf numFmtId="168" fontId="0" fillId="0" borderId="38" xfId="0" applyNumberFormat="1" applyBorder="1"/>
    <xf numFmtId="165" fontId="0" fillId="0" borderId="0" xfId="0" applyNumberFormat="1" applyBorder="1" applyAlignment="1">
      <alignment horizontal="center"/>
    </xf>
    <xf numFmtId="168" fontId="0" fillId="0" borderId="23" xfId="0" applyNumberFormat="1" applyBorder="1" applyAlignment="1" applyProtection="1">
      <alignment horizontal="center" vertical="center"/>
      <protection locked="0"/>
    </xf>
    <xf numFmtId="168" fontId="0" fillId="0" borderId="23" xfId="44392" applyNumberFormat="1" applyFont="1" applyBorder="1" applyAlignment="1" applyProtection="1">
      <alignment horizontal="center" vertical="center"/>
      <protection locked="0"/>
    </xf>
    <xf numFmtId="168" fontId="0" fillId="0" borderId="23" xfId="0" applyNumberFormat="1" applyBorder="1" applyAlignment="1">
      <alignment vertical="center"/>
    </xf>
    <xf numFmtId="0" fontId="0" fillId="0" borderId="0" xfId="0" applyAlignment="1">
      <alignment vertical="center"/>
    </xf>
    <xf numFmtId="0" fontId="0" fillId="0" borderId="23" xfId="0" applyFill="1" applyBorder="1" applyAlignment="1">
      <alignment wrapText="1"/>
    </xf>
    <xf numFmtId="0" fontId="17" fillId="0" borderId="0" xfId="0" applyFont="1"/>
    <xf numFmtId="8" fontId="0" fillId="0" borderId="23" xfId="0" applyNumberFormat="1" applyBorder="1" applyProtection="1">
      <protection locked="0"/>
    </xf>
    <xf numFmtId="8" fontId="0" fillId="0" borderId="0" xfId="0" applyNumberFormat="1"/>
    <xf numFmtId="8" fontId="17" fillId="0" borderId="0" xfId="0" applyNumberFormat="1" applyFont="1"/>
    <xf numFmtId="8" fontId="2" fillId="100" borderId="58" xfId="1" applyNumberFormat="1" applyFont="1" applyFill="1" applyBorder="1" applyAlignment="1">
      <alignment horizontal="center" vertical="top" wrapText="1"/>
    </xf>
    <xf numFmtId="0" fontId="17" fillId="0" borderId="58" xfId="0" applyFont="1" applyBorder="1"/>
    <xf numFmtId="0" fontId="0" fillId="0" borderId="59" xfId="0" applyBorder="1"/>
    <xf numFmtId="165" fontId="0" fillId="0" borderId="59" xfId="0" applyNumberFormat="1" applyBorder="1"/>
    <xf numFmtId="0" fontId="0" fillId="0" borderId="59" xfId="0" applyBorder="1" applyAlignment="1">
      <alignment wrapText="1"/>
    </xf>
    <xf numFmtId="49" fontId="0" fillId="0" borderId="59" xfId="0" applyNumberFormat="1" applyBorder="1" applyProtection="1">
      <protection locked="0"/>
    </xf>
    <xf numFmtId="0" fontId="0" fillId="0" borderId="59" xfId="0" applyNumberFormat="1" applyFont="1" applyBorder="1" applyAlignment="1">
      <alignment horizontal="center"/>
    </xf>
    <xf numFmtId="0" fontId="0" fillId="0" borderId="59" xfId="0" applyNumberFormat="1" applyBorder="1" applyAlignment="1" applyProtection="1">
      <alignment horizontal="center"/>
      <protection locked="0"/>
    </xf>
    <xf numFmtId="0" fontId="0" fillId="0" borderId="59" xfId="0" applyBorder="1" applyProtection="1">
      <protection locked="0"/>
    </xf>
    <xf numFmtId="0" fontId="0" fillId="0" borderId="59" xfId="0" applyBorder="1" applyAlignment="1" applyProtection="1">
      <alignment horizontal="center"/>
      <protection locked="0"/>
    </xf>
    <xf numFmtId="168" fontId="0" fillId="0" borderId="59" xfId="0" applyNumberFormat="1" applyBorder="1" applyAlignment="1" applyProtection="1">
      <alignment horizontal="center"/>
      <protection locked="0"/>
    </xf>
    <xf numFmtId="168" fontId="0" fillId="0" borderId="59" xfId="0" applyNumberFormat="1" applyBorder="1"/>
    <xf numFmtId="168" fontId="0" fillId="0" borderId="59" xfId="0" applyNumberFormat="1" applyBorder="1" applyAlignment="1">
      <alignment horizontal="center"/>
    </xf>
    <xf numFmtId="165" fontId="0" fillId="35" borderId="59" xfId="0" applyNumberFormat="1" applyFill="1" applyBorder="1" applyAlignment="1" applyProtection="1">
      <alignment horizontal="center"/>
      <protection locked="0"/>
    </xf>
    <xf numFmtId="164" fontId="2" fillId="2" borderId="59" xfId="1" applyNumberFormat="1" applyFont="1" applyFill="1" applyBorder="1" applyAlignment="1">
      <alignment vertical="top" wrapText="1"/>
    </xf>
    <xf numFmtId="164" fontId="2" fillId="2" borderId="59" xfId="1" applyNumberFormat="1" applyFont="1" applyFill="1" applyBorder="1" applyAlignment="1">
      <alignment horizontal="center" vertical="top" wrapText="1"/>
    </xf>
    <xf numFmtId="0" fontId="2" fillId="2" borderId="59" xfId="1" applyNumberFormat="1" applyFont="1" applyFill="1" applyBorder="1" applyAlignment="1">
      <alignment horizontal="center" vertical="top" wrapText="1"/>
    </xf>
    <xf numFmtId="0" fontId="0" fillId="0" borderId="59" xfId="0" applyFill="1" applyBorder="1" applyProtection="1">
      <protection locked="0"/>
    </xf>
    <xf numFmtId="49" fontId="0" fillId="0" borderId="59" xfId="0" applyNumberFormat="1" applyBorder="1" applyAlignment="1" applyProtection="1">
      <alignment vertical="center"/>
      <protection locked="0"/>
    </xf>
    <xf numFmtId="0" fontId="0" fillId="0" borderId="59" xfId="0" applyNumberFormat="1" applyFont="1" applyBorder="1" applyAlignment="1">
      <alignment horizontal="center" vertical="center"/>
    </xf>
    <xf numFmtId="0" fontId="0" fillId="0" borderId="59" xfId="0" applyNumberFormat="1" applyBorder="1" applyAlignment="1" applyProtection="1">
      <alignment horizontal="center" vertical="center"/>
      <protection locked="0"/>
    </xf>
    <xf numFmtId="0" fontId="0" fillId="0" borderId="59" xfId="0" applyBorder="1" applyAlignment="1" applyProtection="1">
      <alignment vertical="center"/>
      <protection locked="0"/>
    </xf>
    <xf numFmtId="0" fontId="0" fillId="0" borderId="59" xfId="0" applyBorder="1" applyAlignment="1" applyProtection="1">
      <alignment horizontal="center" vertical="center"/>
      <protection locked="0"/>
    </xf>
    <xf numFmtId="168" fontId="0" fillId="0" borderId="59" xfId="0" applyNumberFormat="1" applyBorder="1" applyAlignment="1" applyProtection="1">
      <alignment horizontal="center" vertical="center"/>
      <protection locked="0"/>
    </xf>
    <xf numFmtId="0" fontId="0" fillId="0" borderId="59" xfId="0" applyNumberFormat="1" applyBorder="1" applyAlignment="1">
      <alignment horizontal="center"/>
    </xf>
    <xf numFmtId="0" fontId="0" fillId="0" borderId="59" xfId="0" applyBorder="1" applyAlignment="1">
      <alignment horizontal="center"/>
    </xf>
    <xf numFmtId="49" fontId="0" fillId="0" borderId="59" xfId="0" applyNumberFormat="1" applyFill="1" applyBorder="1" applyProtection="1">
      <protection locked="0"/>
    </xf>
    <xf numFmtId="0" fontId="0" fillId="0" borderId="59" xfId="0" quotePrefix="1" applyFill="1" applyBorder="1"/>
    <xf numFmtId="0" fontId="0" fillId="0" borderId="59" xfId="0" applyNumberFormat="1" applyFont="1" applyFill="1" applyBorder="1" applyAlignment="1">
      <alignment horizontal="center"/>
    </xf>
    <xf numFmtId="0" fontId="0" fillId="0" borderId="59" xfId="0" applyNumberFormat="1" applyFill="1" applyBorder="1" applyAlignment="1">
      <alignment horizontal="center"/>
    </xf>
    <xf numFmtId="0" fontId="0" fillId="0" borderId="59" xfId="0" applyFill="1" applyBorder="1"/>
    <xf numFmtId="0" fontId="0" fillId="0" borderId="59" xfId="0" applyFill="1" applyBorder="1" applyAlignment="1" applyProtection="1">
      <alignment horizontal="center"/>
      <protection locked="0"/>
    </xf>
    <xf numFmtId="168" fontId="0" fillId="0" borderId="59" xfId="0" applyNumberFormat="1" applyFill="1" applyBorder="1" applyAlignment="1">
      <alignment horizontal="center"/>
    </xf>
    <xf numFmtId="0" fontId="0" fillId="0" borderId="59" xfId="0" quotePrefix="1" applyBorder="1"/>
    <xf numFmtId="0" fontId="0" fillId="0" borderId="59" xfId="0" applyFill="1" applyBorder="1" applyAlignment="1">
      <alignment horizontal="left"/>
    </xf>
    <xf numFmtId="0" fontId="0" fillId="0" borderId="59" xfId="0" applyBorder="1" applyAlignment="1">
      <alignment horizontal="left"/>
    </xf>
    <xf numFmtId="168" fontId="0" fillId="0" borderId="59" xfId="0" applyNumberFormat="1" applyFill="1" applyBorder="1" applyAlignment="1" applyProtection="1">
      <alignment horizontal="center"/>
      <protection locked="0"/>
    </xf>
    <xf numFmtId="0" fontId="0" fillId="35" borderId="59" xfId="0" applyFill="1" applyBorder="1" applyAlignment="1">
      <alignment horizontal="center"/>
    </xf>
    <xf numFmtId="168" fontId="0" fillId="35" borderId="59" xfId="0" applyNumberFormat="1" applyFill="1" applyBorder="1" applyAlignment="1">
      <alignment horizontal="center"/>
    </xf>
    <xf numFmtId="165" fontId="0" fillId="0" borderId="59" xfId="0" applyNumberFormat="1" applyBorder="1" applyAlignment="1">
      <alignment horizontal="center"/>
    </xf>
    <xf numFmtId="6" fontId="0" fillId="0" borderId="59" xfId="0" applyNumberFormat="1" applyBorder="1" applyAlignment="1">
      <alignment horizontal="center"/>
    </xf>
    <xf numFmtId="165" fontId="0" fillId="35" borderId="59" xfId="0" applyNumberFormat="1" applyFill="1" applyBorder="1" applyAlignment="1">
      <alignment horizontal="center"/>
    </xf>
    <xf numFmtId="164" fontId="2" fillId="2" borderId="60" xfId="1" applyNumberFormat="1" applyFont="1" applyFill="1" applyBorder="1" applyAlignment="1">
      <alignment horizontal="center" vertical="top" wrapText="1"/>
    </xf>
    <xf numFmtId="0" fontId="14" fillId="103" borderId="0" xfId="0" applyFont="1" applyFill="1" applyAlignment="1">
      <alignment horizontal="centerContinuous" vertical="top" wrapText="1"/>
    </xf>
    <xf numFmtId="0" fontId="18" fillId="103" borderId="0" xfId="0" applyFont="1" applyFill="1" applyAlignment="1">
      <alignment horizontal="centerContinuous" vertical="top" wrapText="1"/>
    </xf>
    <xf numFmtId="168" fontId="1" fillId="0" borderId="0" xfId="0" applyNumberFormat="1" applyFont="1" applyAlignment="1">
      <alignment vertical="top"/>
    </xf>
    <xf numFmtId="0" fontId="1" fillId="0" borderId="0" xfId="0" applyFont="1" applyAlignment="1">
      <alignment vertical="top"/>
    </xf>
    <xf numFmtId="0" fontId="1" fillId="0" borderId="0" xfId="0" applyFont="1" applyAlignment="1">
      <alignment horizontal="right" vertical="top"/>
    </xf>
    <xf numFmtId="0" fontId="17" fillId="0" borderId="0" xfId="0" applyFont="1" applyAlignment="1">
      <alignment horizontal="center" vertical="top"/>
    </xf>
    <xf numFmtId="0" fontId="1" fillId="0" borderId="61" xfId="0" applyFont="1" applyBorder="1" applyAlignment="1">
      <alignment vertical="top"/>
    </xf>
    <xf numFmtId="10" fontId="3" fillId="0" borderId="61" xfId="40193" applyNumberFormat="1" applyFont="1" applyFill="1" applyBorder="1" applyAlignment="1">
      <alignment vertical="top"/>
    </xf>
    <xf numFmtId="10" fontId="3" fillId="0" borderId="61" xfId="40193" applyNumberFormat="1" applyFont="1" applyFill="1" applyBorder="1" applyAlignment="1">
      <alignment horizontal="right" vertical="top"/>
    </xf>
    <xf numFmtId="0" fontId="1" fillId="0" borderId="62" xfId="0" applyFont="1" applyBorder="1" applyAlignment="1">
      <alignment vertical="top"/>
    </xf>
    <xf numFmtId="168" fontId="3" fillId="0" borderId="62" xfId="0" applyNumberFormat="1" applyFont="1" applyFill="1" applyBorder="1" applyAlignment="1">
      <alignment vertical="top"/>
    </xf>
    <xf numFmtId="168" fontId="3" fillId="0" borderId="62" xfId="0" applyNumberFormat="1" applyFont="1" applyFill="1" applyBorder="1" applyAlignment="1">
      <alignment horizontal="right" vertical="top"/>
    </xf>
    <xf numFmtId="10" fontId="1" fillId="0" borderId="0" xfId="40193" applyNumberFormat="1" applyFont="1" applyAlignment="1">
      <alignment vertical="top"/>
    </xf>
    <xf numFmtId="168" fontId="1" fillId="34" borderId="0" xfId="0" applyNumberFormat="1" applyFont="1" applyFill="1" applyAlignment="1">
      <alignment vertical="top"/>
    </xf>
    <xf numFmtId="168" fontId="17" fillId="0" borderId="0" xfId="0" applyNumberFormat="1" applyFont="1" applyAlignment="1">
      <alignment horizontal="left" vertical="top"/>
    </xf>
    <xf numFmtId="168" fontId="1" fillId="0" borderId="62" xfId="0" applyNumberFormat="1" applyFont="1" applyBorder="1" applyAlignment="1">
      <alignment vertical="top"/>
    </xf>
    <xf numFmtId="0" fontId="1" fillId="0" borderId="62" xfId="0" applyFont="1" applyBorder="1" applyAlignment="1">
      <alignment horizontal="right" vertical="top"/>
    </xf>
    <xf numFmtId="168" fontId="1" fillId="0" borderId="62" xfId="0" applyNumberFormat="1" applyFont="1" applyBorder="1" applyAlignment="1">
      <alignment horizontal="right" vertical="top"/>
    </xf>
    <xf numFmtId="168" fontId="88" fillId="0" borderId="62" xfId="0" applyNumberFormat="1" applyFont="1" applyBorder="1" applyAlignment="1">
      <alignment vertical="top"/>
    </xf>
    <xf numFmtId="168" fontId="88" fillId="0" borderId="62" xfId="0" applyNumberFormat="1" applyFont="1" applyBorder="1" applyAlignment="1">
      <alignment horizontal="right" vertical="top"/>
    </xf>
    <xf numFmtId="0" fontId="17" fillId="0" borderId="62" xfId="0" applyFont="1" applyBorder="1" applyAlignment="1">
      <alignment vertical="top"/>
    </xf>
    <xf numFmtId="168" fontId="17" fillId="0" borderId="62" xfId="0" applyNumberFormat="1" applyFont="1" applyBorder="1" applyAlignment="1">
      <alignment vertical="top"/>
    </xf>
    <xf numFmtId="168" fontId="89" fillId="34" borderId="62" xfId="0" applyNumberFormat="1" applyFont="1" applyFill="1" applyBorder="1" applyAlignment="1">
      <alignment horizontal="right" vertical="top"/>
    </xf>
    <xf numFmtId="168" fontId="90" fillId="0" borderId="62" xfId="0" applyNumberFormat="1" applyFont="1" applyFill="1" applyBorder="1" applyAlignment="1">
      <alignment horizontal="right" vertical="top"/>
    </xf>
    <xf numFmtId="0" fontId="17" fillId="0" borderId="63" xfId="0" applyFont="1" applyBorder="1" applyAlignment="1">
      <alignment vertical="top"/>
    </xf>
    <xf numFmtId="168" fontId="17" fillId="0" borderId="63" xfId="0" applyNumberFormat="1" applyFont="1" applyBorder="1" applyAlignment="1">
      <alignment vertical="top"/>
    </xf>
    <xf numFmtId="0" fontId="17" fillId="0" borderId="60" xfId="0" applyFont="1" applyBorder="1" applyAlignment="1">
      <alignment vertical="top"/>
    </xf>
    <xf numFmtId="168" fontId="17" fillId="0" borderId="60" xfId="0" applyNumberFormat="1" applyFont="1" applyBorder="1" applyAlignment="1">
      <alignment vertical="top"/>
    </xf>
    <xf numFmtId="0" fontId="17" fillId="0" borderId="0" xfId="0" applyFont="1" applyAlignment="1">
      <alignment vertical="top"/>
    </xf>
    <xf numFmtId="0" fontId="1" fillId="0" borderId="64" xfId="0" applyFont="1" applyBorder="1" applyAlignment="1">
      <alignment vertical="top"/>
    </xf>
    <xf numFmtId="168" fontId="1" fillId="0" borderId="65" xfId="0" applyNumberFormat="1" applyFont="1" applyBorder="1" applyAlignment="1">
      <alignment vertical="top"/>
    </xf>
    <xf numFmtId="0" fontId="1" fillId="0" borderId="66" xfId="0" applyFont="1" applyBorder="1" applyAlignment="1">
      <alignment vertical="top"/>
    </xf>
    <xf numFmtId="168" fontId="1" fillId="0" borderId="67" xfId="0" applyNumberFormat="1" applyFont="1" applyBorder="1" applyAlignment="1">
      <alignment vertical="top"/>
    </xf>
    <xf numFmtId="0" fontId="17" fillId="0" borderId="68" xfId="0" applyFont="1" applyBorder="1" applyAlignment="1">
      <alignment vertical="top"/>
    </xf>
    <xf numFmtId="168" fontId="89" fillId="34" borderId="65" xfId="0" applyNumberFormat="1" applyFont="1" applyFill="1" applyBorder="1" applyAlignment="1">
      <alignment vertical="top"/>
    </xf>
    <xf numFmtId="168" fontId="89" fillId="34" borderId="67" xfId="0" applyNumberFormat="1" applyFont="1" applyFill="1" applyBorder="1" applyAlignment="1">
      <alignment vertical="top"/>
    </xf>
    <xf numFmtId="168" fontId="1" fillId="0" borderId="60" xfId="0" applyNumberFormat="1" applyFont="1" applyBorder="1" applyAlignment="1">
      <alignment vertical="top"/>
    </xf>
    <xf numFmtId="0" fontId="1" fillId="0" borderId="68" xfId="0" applyFont="1" applyBorder="1" applyAlignment="1">
      <alignment vertical="top"/>
    </xf>
    <xf numFmtId="168" fontId="1" fillId="0" borderId="69" xfId="0" applyNumberFormat="1" applyFont="1" applyBorder="1" applyAlignment="1">
      <alignment vertical="top"/>
    </xf>
    <xf numFmtId="0" fontId="1" fillId="0" borderId="70" xfId="0" applyFont="1" applyBorder="1" applyAlignment="1">
      <alignment vertical="top"/>
    </xf>
    <xf numFmtId="9" fontId="89" fillId="34" borderId="71" xfId="0" applyNumberFormat="1" applyFont="1" applyFill="1" applyBorder="1" applyAlignment="1">
      <alignment vertical="top"/>
    </xf>
    <xf numFmtId="4" fontId="89" fillId="34" borderId="71" xfId="0" applyNumberFormat="1" applyFont="1" applyFill="1" applyBorder="1" applyAlignment="1">
      <alignment vertical="top"/>
    </xf>
    <xf numFmtId="165" fontId="1" fillId="0" borderId="0" xfId="0" applyNumberFormat="1" applyFont="1" applyAlignment="1">
      <alignment vertical="top"/>
    </xf>
    <xf numFmtId="9" fontId="89" fillId="34" borderId="65" xfId="0" applyNumberFormat="1" applyFont="1" applyFill="1" applyBorder="1" applyAlignment="1">
      <alignment vertical="top"/>
    </xf>
    <xf numFmtId="9" fontId="89" fillId="34" borderId="69" xfId="0" applyNumberFormat="1" applyFont="1" applyFill="1" applyBorder="1" applyAlignment="1">
      <alignment vertical="top"/>
    </xf>
    <xf numFmtId="168" fontId="89" fillId="34" borderId="0" xfId="0" applyNumberFormat="1" applyFont="1" applyFill="1" applyAlignment="1">
      <alignment horizontal="center" vertical="top"/>
    </xf>
    <xf numFmtId="0" fontId="17" fillId="0" borderId="60" xfId="0" applyFont="1" applyBorder="1" applyAlignment="1">
      <alignment horizontal="center" vertical="top"/>
    </xf>
    <xf numFmtId="9" fontId="1" fillId="0" borderId="61" xfId="40193" applyFont="1" applyBorder="1" applyAlignment="1">
      <alignment horizontal="center" vertical="top"/>
    </xf>
    <xf numFmtId="9" fontId="89" fillId="34" borderId="61" xfId="40193" applyNumberFormat="1" applyFont="1" applyFill="1" applyBorder="1" applyAlignment="1">
      <alignment horizontal="center" vertical="top"/>
    </xf>
    <xf numFmtId="9" fontId="1" fillId="0" borderId="62" xfId="40193" applyFont="1" applyBorder="1" applyAlignment="1">
      <alignment horizontal="center" vertical="top"/>
    </xf>
    <xf numFmtId="9" fontId="89" fillId="34" borderId="62" xfId="40193" applyNumberFormat="1" applyFont="1" applyFill="1" applyBorder="1" applyAlignment="1">
      <alignment horizontal="center" vertical="top"/>
    </xf>
    <xf numFmtId="0" fontId="1" fillId="0" borderId="63" xfId="0" applyFont="1" applyBorder="1" applyAlignment="1">
      <alignment vertical="top"/>
    </xf>
    <xf numFmtId="9" fontId="1" fillId="0" borderId="63" xfId="40193" applyFont="1" applyBorder="1" applyAlignment="1">
      <alignment horizontal="center" vertical="top"/>
    </xf>
    <xf numFmtId="9" fontId="89" fillId="34" borderId="63" xfId="40193" applyNumberFormat="1" applyFont="1" applyFill="1" applyBorder="1" applyAlignment="1">
      <alignment horizontal="center" vertical="top"/>
    </xf>
    <xf numFmtId="9" fontId="1" fillId="0" borderId="0" xfId="0" applyNumberFormat="1" applyFont="1" applyAlignment="1">
      <alignment horizontal="center" vertical="top"/>
    </xf>
    <xf numFmtId="0" fontId="3" fillId="0" borderId="0" xfId="2"/>
    <xf numFmtId="0" fontId="1" fillId="0" borderId="60" xfId="0" applyFont="1" applyBorder="1" applyAlignment="1">
      <alignment horizontal="right" vertical="top"/>
    </xf>
    <xf numFmtId="0" fontId="89" fillId="34" borderId="60" xfId="0" applyFont="1" applyFill="1" applyBorder="1" applyAlignment="1">
      <alignment vertical="top"/>
    </xf>
    <xf numFmtId="49" fontId="1" fillId="0" borderId="0" xfId="0" applyNumberFormat="1" applyFont="1" applyAlignment="1">
      <alignment vertical="top"/>
    </xf>
    <xf numFmtId="164" fontId="2" fillId="101" borderId="60" xfId="1" applyNumberFormat="1" applyFont="1" applyFill="1" applyBorder="1" applyAlignment="1">
      <alignment horizontal="center" vertical="top" wrapText="1"/>
    </xf>
    <xf numFmtId="44" fontId="0" fillId="0" borderId="0" xfId="1" applyFont="1"/>
    <xf numFmtId="0" fontId="0" fillId="0" borderId="77" xfId="0" applyBorder="1" applyAlignment="1" applyProtection="1">
      <alignment horizontal="center"/>
      <protection locked="0"/>
    </xf>
    <xf numFmtId="0" fontId="0" fillId="0" borderId="0" xfId="0" applyAlignment="1">
      <alignment horizontal="center" wrapText="1"/>
    </xf>
    <xf numFmtId="10" fontId="0" fillId="0" borderId="38" xfId="44392" applyNumberFormat="1" applyFont="1" applyBorder="1"/>
    <xf numFmtId="165" fontId="2" fillId="104" borderId="23" xfId="1" applyNumberFormat="1" applyFont="1" applyFill="1" applyBorder="1" applyAlignment="1">
      <alignment horizontal="center" vertical="top" wrapText="1"/>
    </xf>
    <xf numFmtId="168" fontId="0" fillId="34" borderId="23" xfId="0" applyNumberFormat="1" applyFill="1" applyBorder="1" applyAlignment="1" applyProtection="1">
      <alignment horizontal="center"/>
      <protection locked="0"/>
    </xf>
    <xf numFmtId="168" fontId="0" fillId="0" borderId="23" xfId="0" applyNumberFormat="1" applyFill="1" applyBorder="1" applyAlignment="1" applyProtection="1">
      <alignment horizontal="center"/>
      <protection locked="0"/>
    </xf>
    <xf numFmtId="44" fontId="0" fillId="0" borderId="0" xfId="0" applyNumberFormat="1"/>
    <xf numFmtId="168" fontId="0" fillId="0" borderId="77" xfId="0" applyNumberFormat="1" applyBorder="1" applyAlignment="1" applyProtection="1">
      <alignment horizontal="center"/>
      <protection locked="0"/>
    </xf>
    <xf numFmtId="0" fontId="0" fillId="0" borderId="77" xfId="0" applyBorder="1" applyAlignment="1">
      <alignment wrapText="1"/>
    </xf>
    <xf numFmtId="165" fontId="0" fillId="35" borderId="77" xfId="0" applyNumberFormat="1" applyFill="1" applyBorder="1" applyAlignment="1" applyProtection="1">
      <alignment horizontal="center"/>
      <protection locked="0"/>
    </xf>
    <xf numFmtId="165" fontId="0" fillId="0" borderId="77" xfId="0" applyNumberFormat="1" applyBorder="1" applyProtection="1">
      <protection locked="0"/>
    </xf>
    <xf numFmtId="0" fontId="0" fillId="0" borderId="77" xfId="0" applyBorder="1"/>
    <xf numFmtId="0" fontId="0" fillId="0" borderId="77" xfId="0" applyBorder="1" applyAlignment="1">
      <alignment horizontal="center"/>
    </xf>
    <xf numFmtId="0" fontId="0" fillId="0" borderId="77" xfId="0" applyNumberFormat="1" applyBorder="1" applyAlignment="1">
      <alignment horizontal="center"/>
    </xf>
    <xf numFmtId="168" fontId="0" fillId="0" borderId="77" xfId="0" applyNumberFormat="1" applyBorder="1" applyAlignment="1">
      <alignment horizontal="center"/>
    </xf>
    <xf numFmtId="168" fontId="0" fillId="0" borderId="77" xfId="44392" applyNumberFormat="1" applyFont="1" applyBorder="1" applyAlignment="1" applyProtection="1">
      <alignment horizontal="center"/>
      <protection locked="0"/>
    </xf>
    <xf numFmtId="49" fontId="0" fillId="0" borderId="77" xfId="0" applyNumberFormat="1" applyBorder="1" applyProtection="1">
      <protection locked="0"/>
    </xf>
    <xf numFmtId="0" fontId="0" fillId="0" borderId="77" xfId="0" applyBorder="1" applyProtection="1">
      <protection locked="0"/>
    </xf>
    <xf numFmtId="0" fontId="0" fillId="0" borderId="77" xfId="0" applyBorder="1" applyAlignment="1">
      <alignment horizontal="left"/>
    </xf>
    <xf numFmtId="0" fontId="0" fillId="0" borderId="0" xfId="0" quotePrefix="1"/>
    <xf numFmtId="49" fontId="0" fillId="0" borderId="59" xfId="0" quotePrefix="1" applyNumberFormat="1" applyBorder="1" applyProtection="1">
      <protection locked="0"/>
    </xf>
    <xf numFmtId="0" fontId="0" fillId="0" borderId="0" xfId="0" applyBorder="1" applyAlignment="1">
      <alignment horizontal="center"/>
    </xf>
    <xf numFmtId="168" fontId="0" fillId="0" borderId="0" xfId="0" applyNumberFormat="1" applyBorder="1" applyAlignment="1" applyProtection="1">
      <alignment horizontal="center" wrapText="1"/>
      <protection locked="0"/>
    </xf>
    <xf numFmtId="0" fontId="0" fillId="0" borderId="77" xfId="0" applyBorder="1" applyAlignment="1">
      <alignment horizontal="center" wrapText="1"/>
    </xf>
    <xf numFmtId="0" fontId="91" fillId="0" borderId="58" xfId="0" applyFont="1" applyBorder="1"/>
    <xf numFmtId="165" fontId="92" fillId="34" borderId="58" xfId="1" applyNumberFormat="1" applyFont="1" applyFill="1" applyBorder="1" applyAlignment="1">
      <alignment horizontal="center" vertical="top" wrapText="1"/>
    </xf>
    <xf numFmtId="0" fontId="93" fillId="0" borderId="0" xfId="0" applyFont="1"/>
    <xf numFmtId="49" fontId="93" fillId="0" borderId="38" xfId="0" applyNumberFormat="1" applyFont="1" applyBorder="1" applyProtection="1">
      <protection locked="0"/>
    </xf>
    <xf numFmtId="0" fontId="93" fillId="0" borderId="38" xfId="0" applyFont="1" applyBorder="1" applyProtection="1">
      <protection locked="0"/>
    </xf>
    <xf numFmtId="0" fontId="93" fillId="0" borderId="38" xfId="0" applyFont="1" applyBorder="1"/>
    <xf numFmtId="44" fontId="93" fillId="0" borderId="38" xfId="1" applyFont="1" applyBorder="1"/>
    <xf numFmtId="44" fontId="93" fillId="0" borderId="77" xfId="1" applyFont="1" applyBorder="1"/>
    <xf numFmtId="44" fontId="93" fillId="0" borderId="0" xfId="0" applyNumberFormat="1" applyFont="1"/>
    <xf numFmtId="49" fontId="93" fillId="0" borderId="77" xfId="0" applyNumberFormat="1" applyFont="1" applyBorder="1" applyProtection="1">
      <protection locked="0"/>
    </xf>
    <xf numFmtId="0" fontId="93" fillId="0" borderId="77" xfId="0" applyFont="1" applyBorder="1" applyProtection="1">
      <protection locked="0"/>
    </xf>
    <xf numFmtId="0" fontId="93" fillId="105" borderId="38" xfId="0" applyFont="1" applyFill="1" applyBorder="1"/>
    <xf numFmtId="8" fontId="93" fillId="0" borderId="77" xfId="1" applyNumberFormat="1" applyFont="1" applyBorder="1"/>
    <xf numFmtId="0" fontId="93" fillId="0" borderId="77" xfId="0" applyFont="1" applyBorder="1"/>
    <xf numFmtId="0" fontId="93" fillId="0" borderId="77" xfId="0" applyFont="1" applyFill="1" applyBorder="1" applyProtection="1">
      <protection locked="0"/>
    </xf>
    <xf numFmtId="49" fontId="93" fillId="34" borderId="77" xfId="0" applyNumberFormat="1" applyFont="1" applyFill="1" applyBorder="1" applyProtection="1">
      <protection locked="0"/>
    </xf>
    <xf numFmtId="0" fontId="93" fillId="34" borderId="77" xfId="0" applyFont="1" applyFill="1" applyBorder="1" applyProtection="1">
      <protection locked="0"/>
    </xf>
    <xf numFmtId="0" fontId="93" fillId="34" borderId="77" xfId="0" applyFont="1" applyFill="1" applyBorder="1"/>
    <xf numFmtId="6" fontId="93" fillId="0" borderId="77" xfId="1" applyNumberFormat="1" applyFont="1" applyBorder="1"/>
    <xf numFmtId="0" fontId="85" fillId="0" borderId="77" xfId="64898" applyFont="1" applyFill="1" applyBorder="1" applyAlignment="1">
      <alignment horizontal="left"/>
    </xf>
    <xf numFmtId="0" fontId="93" fillId="105" borderId="77" xfId="0" applyFont="1" applyFill="1" applyBorder="1"/>
    <xf numFmtId="49" fontId="93" fillId="0" borderId="77" xfId="0" quotePrefix="1" applyNumberFormat="1" applyFont="1" applyBorder="1" applyProtection="1">
      <protection locked="0"/>
    </xf>
    <xf numFmtId="0" fontId="85" fillId="0" borderId="77" xfId="26422" applyFont="1" applyFill="1" applyBorder="1" applyAlignment="1">
      <alignment horizontal="left" vertical="center"/>
    </xf>
    <xf numFmtId="49" fontId="93" fillId="34" borderId="77" xfId="0" quotePrefix="1" applyNumberFormat="1" applyFont="1" applyFill="1" applyBorder="1" applyProtection="1">
      <protection locked="0"/>
    </xf>
    <xf numFmtId="8" fontId="0" fillId="0" borderId="77" xfId="0" applyNumberFormat="1" applyBorder="1" applyProtection="1">
      <protection locked="0"/>
    </xf>
    <xf numFmtId="8" fontId="0" fillId="0" borderId="77" xfId="0" applyNumberFormat="1" applyBorder="1" applyAlignment="1" applyProtection="1">
      <alignment wrapText="1"/>
      <protection locked="0"/>
    </xf>
    <xf numFmtId="44" fontId="93" fillId="0" borderId="0" xfId="1" applyFont="1"/>
    <xf numFmtId="44" fontId="93" fillId="34" borderId="0" xfId="1" applyFont="1" applyFill="1"/>
    <xf numFmtId="0" fontId="2" fillId="2" borderId="77" xfId="1" applyNumberFormat="1" applyFont="1" applyFill="1" applyBorder="1" applyAlignment="1">
      <alignment vertical="top" wrapText="1"/>
    </xf>
    <xf numFmtId="0" fontId="0" fillId="0" borderId="77" xfId="0" applyNumberFormat="1" applyBorder="1" applyProtection="1">
      <protection locked="0"/>
    </xf>
    <xf numFmtId="0" fontId="0" fillId="0" borderId="77" xfId="0" applyNumberFormat="1" applyBorder="1"/>
    <xf numFmtId="0" fontId="0" fillId="0" borderId="69" xfId="0" applyNumberFormat="1" applyBorder="1"/>
    <xf numFmtId="0" fontId="0" fillId="0" borderId="78" xfId="0" applyNumberFormat="1" applyBorder="1"/>
    <xf numFmtId="0" fontId="0" fillId="0" borderId="0" xfId="0" applyNumberFormat="1"/>
    <xf numFmtId="164" fontId="2" fillId="101" borderId="77" xfId="1" applyNumberFormat="1" applyFont="1" applyFill="1" applyBorder="1" applyAlignment="1">
      <alignment horizontal="center" vertical="top" wrapText="1"/>
    </xf>
    <xf numFmtId="168" fontId="0" fillId="0" borderId="77" xfId="44392" applyNumberFormat="1" applyFont="1" applyBorder="1" applyAlignment="1" applyProtection="1">
      <alignment horizontal="center" vertical="center"/>
      <protection locked="0"/>
    </xf>
    <xf numFmtId="0" fontId="17" fillId="0" borderId="77" xfId="0" applyFont="1" applyBorder="1"/>
    <xf numFmtId="0" fontId="17" fillId="0" borderId="77" xfId="0" applyFont="1" applyBorder="1" applyAlignment="1">
      <alignment wrapText="1"/>
    </xf>
    <xf numFmtId="168" fontId="0" fillId="0" borderId="77" xfId="0" applyNumberFormat="1" applyBorder="1"/>
    <xf numFmtId="6" fontId="0" fillId="0" borderId="0" xfId="0" applyNumberFormat="1"/>
    <xf numFmtId="6" fontId="0" fillId="0" borderId="0" xfId="0" applyNumberFormat="1" applyAlignment="1">
      <alignment wrapText="1"/>
    </xf>
    <xf numFmtId="6" fontId="0" fillId="0" borderId="0" xfId="0" applyNumberFormat="1" applyAlignment="1">
      <alignment horizontal="center" wrapText="1"/>
    </xf>
    <xf numFmtId="6" fontId="2" fillId="104" borderId="23" xfId="1" applyNumberFormat="1" applyFont="1" applyFill="1" applyBorder="1" applyAlignment="1">
      <alignment horizontal="center" vertical="top" wrapText="1"/>
    </xf>
    <xf numFmtId="6" fontId="2" fillId="101" borderId="23" xfId="1" applyNumberFormat="1" applyFont="1" applyFill="1" applyBorder="1" applyAlignment="1">
      <alignment horizontal="center" vertical="top" wrapText="1"/>
    </xf>
    <xf numFmtId="6" fontId="2" fillId="100" borderId="23" xfId="1" applyNumberFormat="1" applyFont="1" applyFill="1" applyBorder="1" applyAlignment="1">
      <alignment horizontal="center" vertical="top" wrapText="1"/>
    </xf>
    <xf numFmtId="6" fontId="2" fillId="106" borderId="0" xfId="1" applyNumberFormat="1" applyFont="1" applyFill="1" applyBorder="1" applyAlignment="1">
      <alignment horizontal="center" vertical="top" wrapText="1"/>
    </xf>
    <xf numFmtId="6" fontId="0" fillId="0" borderId="23" xfId="0" applyNumberFormat="1" applyBorder="1" applyProtection="1">
      <protection locked="0"/>
    </xf>
    <xf numFmtId="6" fontId="0" fillId="0" borderId="77" xfId="0" applyNumberFormat="1" applyBorder="1" applyAlignment="1" applyProtection="1">
      <alignment horizontal="center"/>
      <protection locked="0"/>
    </xf>
    <xf numFmtId="6" fontId="0" fillId="0" borderId="77" xfId="0" applyNumberFormat="1" applyBorder="1" applyProtection="1">
      <protection locked="0"/>
    </xf>
    <xf numFmtId="6" fontId="0" fillId="0" borderId="23" xfId="0" applyNumberFormat="1" applyFill="1" applyBorder="1" applyProtection="1">
      <protection locked="0"/>
    </xf>
    <xf numFmtId="6" fontId="0" fillId="0" borderId="59" xfId="0" applyNumberFormat="1" applyBorder="1" applyProtection="1">
      <protection locked="0"/>
    </xf>
    <xf numFmtId="6" fontId="0" fillId="0" borderId="59" xfId="0" applyNumberFormat="1" applyFill="1" applyBorder="1" applyProtection="1">
      <protection locked="0"/>
    </xf>
    <xf numFmtId="6" fontId="0" fillId="0" borderId="59" xfId="0" applyNumberFormat="1" applyBorder="1"/>
    <xf numFmtId="6" fontId="0" fillId="0" borderId="59" xfId="0" applyNumberFormat="1" applyBorder="1" applyAlignment="1">
      <alignment horizontal="right"/>
    </xf>
    <xf numFmtId="6" fontId="0" fillId="0" borderId="59" xfId="0" applyNumberFormat="1" applyFill="1" applyBorder="1" applyAlignment="1">
      <alignment horizontal="right"/>
    </xf>
    <xf numFmtId="6" fontId="0" fillId="0" borderId="0" xfId="44392" applyNumberFormat="1" applyFont="1"/>
    <xf numFmtId="6" fontId="0" fillId="0" borderId="0" xfId="44392" applyNumberFormat="1" applyFont="1" applyFill="1"/>
    <xf numFmtId="6" fontId="0" fillId="0" borderId="0" xfId="44392" applyNumberFormat="1" applyFont="1" applyAlignment="1">
      <alignment horizontal="center"/>
    </xf>
    <xf numFmtId="6" fontId="0" fillId="0" borderId="0" xfId="0" applyNumberFormat="1" applyFill="1"/>
    <xf numFmtId="6" fontId="0" fillId="0" borderId="0" xfId="0" applyNumberFormat="1" applyFill="1" applyAlignment="1">
      <alignment horizontal="center"/>
    </xf>
    <xf numFmtId="164" fontId="2" fillId="2" borderId="77" xfId="1" applyNumberFormat="1" applyFont="1" applyFill="1" applyBorder="1" applyAlignment="1">
      <alignment vertical="top" wrapText="1"/>
    </xf>
    <xf numFmtId="164" fontId="2" fillId="2" borderId="77" xfId="1" applyNumberFormat="1" applyFont="1" applyFill="1" applyBorder="1" applyAlignment="1">
      <alignment horizontal="center" vertical="top" wrapText="1"/>
    </xf>
    <xf numFmtId="0" fontId="2" fillId="2" borderId="77" xfId="1" applyNumberFormat="1" applyFont="1" applyFill="1" applyBorder="1" applyAlignment="1">
      <alignment horizontal="center" vertical="top" wrapText="1"/>
    </xf>
    <xf numFmtId="6" fontId="2" fillId="2" borderId="77" xfId="1" applyNumberFormat="1" applyFont="1" applyFill="1" applyBorder="1" applyAlignment="1">
      <alignment horizontal="center" vertical="top" wrapText="1"/>
    </xf>
    <xf numFmtId="0" fontId="0" fillId="0" borderId="77" xfId="0" applyNumberFormat="1" applyFont="1" applyBorder="1" applyAlignment="1">
      <alignment horizontal="center"/>
    </xf>
    <xf numFmtId="0" fontId="0" fillId="0" borderId="77" xfId="0" applyNumberFormat="1" applyBorder="1" applyAlignment="1" applyProtection="1">
      <alignment horizontal="center"/>
      <protection locked="0"/>
    </xf>
    <xf numFmtId="0" fontId="0" fillId="0" borderId="77" xfId="0" applyFill="1" applyBorder="1" applyProtection="1">
      <protection locked="0"/>
    </xf>
    <xf numFmtId="44" fontId="0" fillId="0" borderId="0" xfId="1" applyFont="1" applyAlignment="1">
      <alignment horizontal="center"/>
    </xf>
    <xf numFmtId="0" fontId="3" fillId="0" borderId="77" xfId="26717" applyFont="1" applyFill="1" applyBorder="1" applyAlignment="1" applyProtection="1">
      <alignment vertical="top"/>
      <protection locked="0"/>
    </xf>
    <xf numFmtId="0" fontId="17" fillId="97" borderId="33" xfId="0" applyFont="1" applyFill="1" applyBorder="1" applyAlignment="1">
      <alignment horizontal="center"/>
    </xf>
    <xf numFmtId="0" fontId="17" fillId="97" borderId="34" xfId="0" applyFont="1" applyFill="1" applyBorder="1" applyAlignment="1">
      <alignment horizontal="center"/>
    </xf>
    <xf numFmtId="0" fontId="17" fillId="99" borderId="33" xfId="0" applyFont="1" applyFill="1" applyBorder="1" applyAlignment="1">
      <alignment horizontal="center"/>
    </xf>
    <xf numFmtId="0" fontId="17" fillId="99" borderId="16" xfId="0" applyFont="1" applyFill="1" applyBorder="1" applyAlignment="1">
      <alignment horizontal="center"/>
    </xf>
    <xf numFmtId="0" fontId="17" fillId="99" borderId="34" xfId="0" applyFont="1" applyFill="1" applyBorder="1" applyAlignment="1">
      <alignment horizontal="center"/>
    </xf>
    <xf numFmtId="0" fontId="17" fillId="98" borderId="35" xfId="0" applyFont="1" applyFill="1" applyBorder="1" applyAlignment="1">
      <alignment horizontal="center"/>
    </xf>
    <xf numFmtId="0" fontId="17" fillId="98" borderId="37" xfId="0" applyFont="1" applyFill="1" applyBorder="1" applyAlignment="1">
      <alignment horizontal="center"/>
    </xf>
    <xf numFmtId="0" fontId="14" fillId="95" borderId="0" xfId="0" applyFont="1" applyFill="1" applyAlignment="1">
      <alignment horizontal="left" wrapText="1"/>
    </xf>
  </cellXfs>
  <cellStyles count="64900">
    <cellStyle name="20% - Accent1 2" xfId="11"/>
    <cellStyle name="20% - Accent1 2 2" xfId="12"/>
    <cellStyle name="20% - Accent1 2 2 2" xfId="13"/>
    <cellStyle name="20% - Accent1 2 2 3" xfId="14"/>
    <cellStyle name="20% - Accent1 2 2 4" xfId="15"/>
    <cellStyle name="20% - Accent1 2 2 5" xfId="16"/>
    <cellStyle name="20% - Accent1 2 2 6" xfId="17"/>
    <cellStyle name="20% - Accent1 2 2 7" xfId="44648"/>
    <cellStyle name="20% - Accent1 2 3" xfId="18"/>
    <cellStyle name="20% - Accent1 2 3 2" xfId="19"/>
    <cellStyle name="20% - Accent1 2 3 3" xfId="20"/>
    <cellStyle name="20% - Accent1 2 3 4" xfId="21"/>
    <cellStyle name="20% - Accent1 2 4" xfId="22"/>
    <cellStyle name="20% - Accent1 2 5" xfId="23"/>
    <cellStyle name="20% - Accent1 2 6" xfId="24"/>
    <cellStyle name="20% - Accent1 3" xfId="25"/>
    <cellStyle name="20% - Accent1 3 2" xfId="26"/>
    <cellStyle name="20% - Accent1 3 2 2" xfId="27"/>
    <cellStyle name="20% - Accent1 3 2 2 2" xfId="28"/>
    <cellStyle name="20% - Accent1 3 2 2 2 2" xfId="29"/>
    <cellStyle name="20% - Accent1 3 2 2 3" xfId="30"/>
    <cellStyle name="20% - Accent1 3 2 2 3 2" xfId="31"/>
    <cellStyle name="20% - Accent1 3 2 2 4" xfId="32"/>
    <cellStyle name="20% - Accent1 3 2 3" xfId="33"/>
    <cellStyle name="20% - Accent1 3 2 4" xfId="34"/>
    <cellStyle name="20% - Accent1 3 2 4 2" xfId="35"/>
    <cellStyle name="20% - Accent1 3 2 5" xfId="36"/>
    <cellStyle name="20% - Accent1 3 2 6" xfId="37"/>
    <cellStyle name="20% - Accent1 3 2 7" xfId="38"/>
    <cellStyle name="20% - Accent1 3 3" xfId="39"/>
    <cellStyle name="20% - Accent1 3 3 2" xfId="40"/>
    <cellStyle name="20% - Accent1 3 3 2 2" xfId="41"/>
    <cellStyle name="20% - Accent1 3 3 2 2 2" xfId="42"/>
    <cellStyle name="20% - Accent1 3 3 2 3" xfId="43"/>
    <cellStyle name="20% - Accent1 3 3 3" xfId="44"/>
    <cellStyle name="20% - Accent1 3 3 3 2" xfId="45"/>
    <cellStyle name="20% - Accent1 3 3 4" xfId="46"/>
    <cellStyle name="20% - Accent1 3 3 4 2" xfId="47"/>
    <cellStyle name="20% - Accent1 3 3 5" xfId="48"/>
    <cellStyle name="20% - Accent1 3 4" xfId="49"/>
    <cellStyle name="20% - Accent1 3 4 2" xfId="50"/>
    <cellStyle name="20% - Accent1 3 4 2 2" xfId="51"/>
    <cellStyle name="20% - Accent1 3 4 3" xfId="52"/>
    <cellStyle name="20% - Accent1 3 4 3 2" xfId="53"/>
    <cellStyle name="20% - Accent1 3 4 4" xfId="54"/>
    <cellStyle name="20% - Accent1 3 5" xfId="55"/>
    <cellStyle name="20% - Accent1 3 5 2" xfId="56"/>
    <cellStyle name="20% - Accent1 3 5 2 2" xfId="57"/>
    <cellStyle name="20% - Accent1 3 5 3" xfId="58"/>
    <cellStyle name="20% - Accent1 3 5 4" xfId="59"/>
    <cellStyle name="20% - Accent1 3 6" xfId="60"/>
    <cellStyle name="20% - Accent1 3 6 2" xfId="61"/>
    <cellStyle name="20% - Accent1 3 7" xfId="62"/>
    <cellStyle name="20% - Accent1 3 8" xfId="63"/>
    <cellStyle name="20% - Accent1 3 8 2" xfId="64"/>
    <cellStyle name="20% - Accent1 3 9" xfId="65"/>
    <cellStyle name="20% - Accent1 4" xfId="66"/>
    <cellStyle name="20% - Accent1 4 2" xfId="67"/>
    <cellStyle name="20% - Accent1 5" xfId="68"/>
    <cellStyle name="20% - Accent1 6" xfId="69"/>
    <cellStyle name="20% - Accent1 7" xfId="70"/>
    <cellStyle name="20% - Accent1 8" xfId="44649"/>
    <cellStyle name="20% - Accent2 2" xfId="71"/>
    <cellStyle name="20% - Accent2 2 2" xfId="72"/>
    <cellStyle name="20% - Accent2 2 2 2" xfId="73"/>
    <cellStyle name="20% - Accent2 2 2 3" xfId="74"/>
    <cellStyle name="20% - Accent2 2 2 4" xfId="75"/>
    <cellStyle name="20% - Accent2 2 2 5" xfId="76"/>
    <cellStyle name="20% - Accent2 2 2 6" xfId="77"/>
    <cellStyle name="20% - Accent2 2 2 7" xfId="44650"/>
    <cellStyle name="20% - Accent2 2 3" xfId="78"/>
    <cellStyle name="20% - Accent2 2 3 2" xfId="79"/>
    <cellStyle name="20% - Accent2 2 3 3" xfId="80"/>
    <cellStyle name="20% - Accent2 2 3 4" xfId="81"/>
    <cellStyle name="20% - Accent2 2 4" xfId="82"/>
    <cellStyle name="20% - Accent2 2 5" xfId="83"/>
    <cellStyle name="20% - Accent2 2 6" xfId="84"/>
    <cellStyle name="20% - Accent2 3" xfId="85"/>
    <cellStyle name="20% - Accent2 3 2" xfId="86"/>
    <cellStyle name="20% - Accent2 3 2 2" xfId="87"/>
    <cellStyle name="20% - Accent2 3 2 2 2" xfId="88"/>
    <cellStyle name="20% - Accent2 3 2 2 2 2" xfId="89"/>
    <cellStyle name="20% - Accent2 3 2 2 3" xfId="90"/>
    <cellStyle name="20% - Accent2 3 2 2 3 2" xfId="91"/>
    <cellStyle name="20% - Accent2 3 2 2 4" xfId="92"/>
    <cellStyle name="20% - Accent2 3 2 3" xfId="93"/>
    <cellStyle name="20% - Accent2 3 2 4" xfId="94"/>
    <cellStyle name="20% - Accent2 3 2 4 2" xfId="95"/>
    <cellStyle name="20% - Accent2 3 2 5" xfId="96"/>
    <cellStyle name="20% - Accent2 3 2 6" xfId="97"/>
    <cellStyle name="20% - Accent2 3 2 7" xfId="98"/>
    <cellStyle name="20% - Accent2 3 3" xfId="99"/>
    <cellStyle name="20% - Accent2 3 3 2" xfId="100"/>
    <cellStyle name="20% - Accent2 3 3 2 2" xfId="101"/>
    <cellStyle name="20% - Accent2 3 3 2 2 2" xfId="102"/>
    <cellStyle name="20% - Accent2 3 3 2 3" xfId="103"/>
    <cellStyle name="20% - Accent2 3 3 3" xfId="104"/>
    <cellStyle name="20% - Accent2 3 3 3 2" xfId="105"/>
    <cellStyle name="20% - Accent2 3 3 4" xfId="106"/>
    <cellStyle name="20% - Accent2 3 3 4 2" xfId="107"/>
    <cellStyle name="20% - Accent2 3 3 5" xfId="108"/>
    <cellStyle name="20% - Accent2 3 4" xfId="109"/>
    <cellStyle name="20% - Accent2 3 4 2" xfId="110"/>
    <cellStyle name="20% - Accent2 3 4 2 2" xfId="111"/>
    <cellStyle name="20% - Accent2 3 4 3" xfId="112"/>
    <cellStyle name="20% - Accent2 3 4 3 2" xfId="113"/>
    <cellStyle name="20% - Accent2 3 4 4" xfId="114"/>
    <cellStyle name="20% - Accent2 3 5" xfId="115"/>
    <cellStyle name="20% - Accent2 3 5 2" xfId="116"/>
    <cellStyle name="20% - Accent2 3 5 2 2" xfId="117"/>
    <cellStyle name="20% - Accent2 3 5 3" xfId="118"/>
    <cellStyle name="20% - Accent2 3 5 4" xfId="119"/>
    <cellStyle name="20% - Accent2 3 6" xfId="120"/>
    <cellStyle name="20% - Accent2 3 6 2" xfId="121"/>
    <cellStyle name="20% - Accent2 3 7" xfId="122"/>
    <cellStyle name="20% - Accent2 3 8" xfId="123"/>
    <cellStyle name="20% - Accent2 3 8 2" xfId="124"/>
    <cellStyle name="20% - Accent2 3 9" xfId="125"/>
    <cellStyle name="20% - Accent2 4" xfId="126"/>
    <cellStyle name="20% - Accent2 4 2" xfId="127"/>
    <cellStyle name="20% - Accent2 5" xfId="128"/>
    <cellStyle name="20% - Accent2 6" xfId="129"/>
    <cellStyle name="20% - Accent2 7" xfId="44651"/>
    <cellStyle name="20% - Accent3 2" xfId="130"/>
    <cellStyle name="20% - Accent3 2 2" xfId="131"/>
    <cellStyle name="20% - Accent3 2 2 2" xfId="132"/>
    <cellStyle name="20% - Accent3 2 2 3" xfId="133"/>
    <cellStyle name="20% - Accent3 2 2 4" xfId="134"/>
    <cellStyle name="20% - Accent3 2 2 5" xfId="135"/>
    <cellStyle name="20% - Accent3 2 2 6" xfId="136"/>
    <cellStyle name="20% - Accent3 2 2 7" xfId="44652"/>
    <cellStyle name="20% - Accent3 2 3" xfId="137"/>
    <cellStyle name="20% - Accent3 2 3 2" xfId="138"/>
    <cellStyle name="20% - Accent3 2 3 3" xfId="139"/>
    <cellStyle name="20% - Accent3 2 3 4" xfId="140"/>
    <cellStyle name="20% - Accent3 2 4" xfId="141"/>
    <cellStyle name="20% - Accent3 2 5" xfId="142"/>
    <cellStyle name="20% - Accent3 2 6" xfId="143"/>
    <cellStyle name="20% - Accent3 3" xfId="144"/>
    <cellStyle name="20% - Accent3 3 2" xfId="145"/>
    <cellStyle name="20% - Accent3 3 2 2" xfId="146"/>
    <cellStyle name="20% - Accent3 3 2 2 2" xfId="147"/>
    <cellStyle name="20% - Accent3 3 2 2 2 2" xfId="148"/>
    <cellStyle name="20% - Accent3 3 2 2 3" xfId="149"/>
    <cellStyle name="20% - Accent3 3 2 2 3 2" xfId="150"/>
    <cellStyle name="20% - Accent3 3 2 2 4" xfId="151"/>
    <cellStyle name="20% - Accent3 3 2 3" xfId="152"/>
    <cellStyle name="20% - Accent3 3 2 4" xfId="153"/>
    <cellStyle name="20% - Accent3 3 2 4 2" xfId="154"/>
    <cellStyle name="20% - Accent3 3 2 5" xfId="155"/>
    <cellStyle name="20% - Accent3 3 2 6" xfId="156"/>
    <cellStyle name="20% - Accent3 3 2 7" xfId="157"/>
    <cellStyle name="20% - Accent3 3 3" xfId="158"/>
    <cellStyle name="20% - Accent3 3 3 2" xfId="159"/>
    <cellStyle name="20% - Accent3 3 3 2 2" xfId="160"/>
    <cellStyle name="20% - Accent3 3 3 2 2 2" xfId="161"/>
    <cellStyle name="20% - Accent3 3 3 2 3" xfId="162"/>
    <cellStyle name="20% - Accent3 3 3 3" xfId="163"/>
    <cellStyle name="20% - Accent3 3 3 3 2" xfId="164"/>
    <cellStyle name="20% - Accent3 3 3 4" xfId="165"/>
    <cellStyle name="20% - Accent3 3 3 4 2" xfId="166"/>
    <cellStyle name="20% - Accent3 3 3 5" xfId="167"/>
    <cellStyle name="20% - Accent3 3 4" xfId="168"/>
    <cellStyle name="20% - Accent3 3 4 2" xfId="169"/>
    <cellStyle name="20% - Accent3 3 4 2 2" xfId="170"/>
    <cellStyle name="20% - Accent3 3 4 3" xfId="171"/>
    <cellStyle name="20% - Accent3 3 4 3 2" xfId="172"/>
    <cellStyle name="20% - Accent3 3 4 4" xfId="173"/>
    <cellStyle name="20% - Accent3 3 5" xfId="174"/>
    <cellStyle name="20% - Accent3 3 5 2" xfId="175"/>
    <cellStyle name="20% - Accent3 3 5 2 2" xfId="176"/>
    <cellStyle name="20% - Accent3 3 5 3" xfId="177"/>
    <cellStyle name="20% - Accent3 3 5 4" xfId="178"/>
    <cellStyle name="20% - Accent3 3 6" xfId="179"/>
    <cellStyle name="20% - Accent3 3 6 2" xfId="180"/>
    <cellStyle name="20% - Accent3 3 7" xfId="181"/>
    <cellStyle name="20% - Accent3 3 8" xfId="182"/>
    <cellStyle name="20% - Accent3 3 8 2" xfId="183"/>
    <cellStyle name="20% - Accent3 3 9" xfId="184"/>
    <cellStyle name="20% - Accent3 4" xfId="185"/>
    <cellStyle name="20% - Accent3 4 2" xfId="186"/>
    <cellStyle name="20% - Accent3 5" xfId="187"/>
    <cellStyle name="20% - Accent3 6" xfId="188"/>
    <cellStyle name="20% - Accent3 7" xfId="44653"/>
    <cellStyle name="20% - Accent4 2" xfId="189"/>
    <cellStyle name="20% - Accent4 2 2" xfId="190"/>
    <cellStyle name="20% - Accent4 2 2 2" xfId="191"/>
    <cellStyle name="20% - Accent4 2 2 3" xfId="192"/>
    <cellStyle name="20% - Accent4 2 2 4" xfId="193"/>
    <cellStyle name="20% - Accent4 2 2 5" xfId="194"/>
    <cellStyle name="20% - Accent4 2 2 6" xfId="195"/>
    <cellStyle name="20% - Accent4 2 2 7" xfId="44654"/>
    <cellStyle name="20% - Accent4 2 3" xfId="196"/>
    <cellStyle name="20% - Accent4 2 3 2" xfId="197"/>
    <cellStyle name="20% - Accent4 2 3 3" xfId="198"/>
    <cellStyle name="20% - Accent4 2 3 4" xfId="199"/>
    <cellStyle name="20% - Accent4 2 4" xfId="200"/>
    <cellStyle name="20% - Accent4 2 5" xfId="201"/>
    <cellStyle name="20% - Accent4 2 6" xfId="202"/>
    <cellStyle name="20% - Accent4 3" xfId="203"/>
    <cellStyle name="20% - Accent4 3 2" xfId="204"/>
    <cellStyle name="20% - Accent4 3 2 2" xfId="205"/>
    <cellStyle name="20% - Accent4 3 2 2 2" xfId="206"/>
    <cellStyle name="20% - Accent4 3 2 2 2 2" xfId="207"/>
    <cellStyle name="20% - Accent4 3 2 2 3" xfId="208"/>
    <cellStyle name="20% - Accent4 3 2 2 3 2" xfId="209"/>
    <cellStyle name="20% - Accent4 3 2 2 4" xfId="210"/>
    <cellStyle name="20% - Accent4 3 2 3" xfId="211"/>
    <cellStyle name="20% - Accent4 3 2 4" xfId="212"/>
    <cellStyle name="20% - Accent4 3 2 4 2" xfId="213"/>
    <cellStyle name="20% - Accent4 3 2 5" xfId="214"/>
    <cellStyle name="20% - Accent4 3 2 6" xfId="215"/>
    <cellStyle name="20% - Accent4 3 2 7" xfId="216"/>
    <cellStyle name="20% - Accent4 3 3" xfId="217"/>
    <cellStyle name="20% - Accent4 3 3 2" xfId="218"/>
    <cellStyle name="20% - Accent4 3 3 2 2" xfId="219"/>
    <cellStyle name="20% - Accent4 3 3 2 2 2" xfId="220"/>
    <cellStyle name="20% - Accent4 3 3 2 3" xfId="221"/>
    <cellStyle name="20% - Accent4 3 3 3" xfId="222"/>
    <cellStyle name="20% - Accent4 3 3 3 2" xfId="223"/>
    <cellStyle name="20% - Accent4 3 3 4" xfId="224"/>
    <cellStyle name="20% - Accent4 3 3 4 2" xfId="225"/>
    <cellStyle name="20% - Accent4 3 3 5" xfId="226"/>
    <cellStyle name="20% - Accent4 3 4" xfId="227"/>
    <cellStyle name="20% - Accent4 3 4 2" xfId="228"/>
    <cellStyle name="20% - Accent4 3 4 2 2" xfId="229"/>
    <cellStyle name="20% - Accent4 3 4 3" xfId="230"/>
    <cellStyle name="20% - Accent4 3 4 3 2" xfId="231"/>
    <cellStyle name="20% - Accent4 3 4 4" xfId="232"/>
    <cellStyle name="20% - Accent4 3 5" xfId="233"/>
    <cellStyle name="20% - Accent4 3 5 2" xfId="234"/>
    <cellStyle name="20% - Accent4 3 5 2 2" xfId="235"/>
    <cellStyle name="20% - Accent4 3 5 3" xfId="236"/>
    <cellStyle name="20% - Accent4 3 5 4" xfId="237"/>
    <cellStyle name="20% - Accent4 3 6" xfId="238"/>
    <cellStyle name="20% - Accent4 3 6 2" xfId="239"/>
    <cellStyle name="20% - Accent4 3 7" xfId="240"/>
    <cellStyle name="20% - Accent4 3 8" xfId="241"/>
    <cellStyle name="20% - Accent4 3 8 2" xfId="242"/>
    <cellStyle name="20% - Accent4 3 9" xfId="243"/>
    <cellStyle name="20% - Accent4 4" xfId="244"/>
    <cellStyle name="20% - Accent4 4 2" xfId="245"/>
    <cellStyle name="20% - Accent4 5" xfId="246"/>
    <cellStyle name="20% - Accent4 6" xfId="247"/>
    <cellStyle name="20% - Accent4 7" xfId="44655"/>
    <cellStyle name="20% - Accent5 2" xfId="248"/>
    <cellStyle name="20% - Accent5 2 2" xfId="249"/>
    <cellStyle name="20% - Accent5 2 2 2" xfId="250"/>
    <cellStyle name="20% - Accent5 2 3" xfId="251"/>
    <cellStyle name="20% - Accent5 2 4" xfId="252"/>
    <cellStyle name="20% - Accent5 2 5" xfId="253"/>
    <cellStyle name="20% - Accent5 2 6" xfId="254"/>
    <cellStyle name="20% - Accent5 3" xfId="255"/>
    <cellStyle name="20% - Accent5 3 2" xfId="256"/>
    <cellStyle name="20% - Accent5 3 2 2" xfId="257"/>
    <cellStyle name="20% - Accent5 3 2 2 2" xfId="258"/>
    <cellStyle name="20% - Accent5 3 2 2 2 2" xfId="259"/>
    <cellStyle name="20% - Accent5 3 2 2 3" xfId="260"/>
    <cellStyle name="20% - Accent5 3 2 2 3 2" xfId="261"/>
    <cellStyle name="20% - Accent5 3 2 2 4" xfId="262"/>
    <cellStyle name="20% - Accent5 3 2 3" xfId="263"/>
    <cellStyle name="20% - Accent5 3 2 4" xfId="264"/>
    <cellStyle name="20% - Accent5 3 2 4 2" xfId="265"/>
    <cellStyle name="20% - Accent5 3 2 5" xfId="266"/>
    <cellStyle name="20% - Accent5 3 2 6" xfId="267"/>
    <cellStyle name="20% - Accent5 3 2 7" xfId="268"/>
    <cellStyle name="20% - Accent5 3 3" xfId="269"/>
    <cellStyle name="20% - Accent5 3 3 2" xfId="270"/>
    <cellStyle name="20% - Accent5 3 3 2 2" xfId="271"/>
    <cellStyle name="20% - Accent5 3 3 2 2 2" xfId="272"/>
    <cellStyle name="20% - Accent5 3 3 2 3" xfId="273"/>
    <cellStyle name="20% - Accent5 3 3 3" xfId="274"/>
    <cellStyle name="20% - Accent5 3 3 3 2" xfId="275"/>
    <cellStyle name="20% - Accent5 3 3 4" xfId="276"/>
    <cellStyle name="20% - Accent5 3 3 4 2" xfId="277"/>
    <cellStyle name="20% - Accent5 3 3 5" xfId="278"/>
    <cellStyle name="20% - Accent5 3 4" xfId="279"/>
    <cellStyle name="20% - Accent5 3 4 2" xfId="280"/>
    <cellStyle name="20% - Accent5 3 4 2 2" xfId="281"/>
    <cellStyle name="20% - Accent5 3 4 3" xfId="282"/>
    <cellStyle name="20% - Accent5 3 4 3 2" xfId="283"/>
    <cellStyle name="20% - Accent5 3 4 4" xfId="284"/>
    <cellStyle name="20% - Accent5 3 5" xfId="285"/>
    <cellStyle name="20% - Accent5 3 5 2" xfId="286"/>
    <cellStyle name="20% - Accent5 3 5 2 2" xfId="287"/>
    <cellStyle name="20% - Accent5 3 5 3" xfId="288"/>
    <cellStyle name="20% - Accent5 3 5 4" xfId="289"/>
    <cellStyle name="20% - Accent5 3 6" xfId="290"/>
    <cellStyle name="20% - Accent5 3 6 2" xfId="291"/>
    <cellStyle name="20% - Accent5 3 7" xfId="292"/>
    <cellStyle name="20% - Accent5 3 8" xfId="293"/>
    <cellStyle name="20% - Accent5 3 8 2" xfId="294"/>
    <cellStyle name="20% - Accent5 3 9" xfId="295"/>
    <cellStyle name="20% - Accent5 4" xfId="296"/>
    <cellStyle name="20% - Accent5 4 2" xfId="297"/>
    <cellStyle name="20% - Accent5 5" xfId="44656"/>
    <cellStyle name="20% - Accent6 2" xfId="298"/>
    <cellStyle name="20% - Accent6 2 2" xfId="299"/>
    <cellStyle name="20% - Accent6 2 2 2" xfId="300"/>
    <cellStyle name="20% - Accent6 2 2 3" xfId="301"/>
    <cellStyle name="20% - Accent6 2 2 4" xfId="44657"/>
    <cellStyle name="20% - Accent6 2 3" xfId="302"/>
    <cellStyle name="20% - Accent6 2 4" xfId="303"/>
    <cellStyle name="20% - Accent6 2 5" xfId="304"/>
    <cellStyle name="20% - Accent6 2 6" xfId="305"/>
    <cellStyle name="20% - Accent6 3" xfId="306"/>
    <cellStyle name="20% - Accent6 3 2" xfId="307"/>
    <cellStyle name="20% - Accent6 3 2 2" xfId="308"/>
    <cellStyle name="20% - Accent6 3 2 2 2" xfId="309"/>
    <cellStyle name="20% - Accent6 3 2 2 2 2" xfId="310"/>
    <cellStyle name="20% - Accent6 3 2 2 3" xfId="311"/>
    <cellStyle name="20% - Accent6 3 2 2 3 2" xfId="312"/>
    <cellStyle name="20% - Accent6 3 2 2 4" xfId="313"/>
    <cellStyle name="20% - Accent6 3 2 3" xfId="314"/>
    <cellStyle name="20% - Accent6 3 2 4" xfId="315"/>
    <cellStyle name="20% - Accent6 3 2 4 2" xfId="316"/>
    <cellStyle name="20% - Accent6 3 2 5" xfId="317"/>
    <cellStyle name="20% - Accent6 3 2 6" xfId="318"/>
    <cellStyle name="20% - Accent6 3 2 7" xfId="319"/>
    <cellStyle name="20% - Accent6 3 3" xfId="320"/>
    <cellStyle name="20% - Accent6 3 3 2" xfId="321"/>
    <cellStyle name="20% - Accent6 3 3 2 2" xfId="322"/>
    <cellStyle name="20% - Accent6 3 3 2 2 2" xfId="323"/>
    <cellStyle name="20% - Accent6 3 3 2 3" xfId="324"/>
    <cellStyle name="20% - Accent6 3 3 3" xfId="325"/>
    <cellStyle name="20% - Accent6 3 3 3 2" xfId="326"/>
    <cellStyle name="20% - Accent6 3 3 4" xfId="327"/>
    <cellStyle name="20% - Accent6 3 3 4 2" xfId="328"/>
    <cellStyle name="20% - Accent6 3 3 5" xfId="329"/>
    <cellStyle name="20% - Accent6 3 4" xfId="330"/>
    <cellStyle name="20% - Accent6 3 4 2" xfId="331"/>
    <cellStyle name="20% - Accent6 3 4 2 2" xfId="332"/>
    <cellStyle name="20% - Accent6 3 4 3" xfId="333"/>
    <cellStyle name="20% - Accent6 3 4 3 2" xfId="334"/>
    <cellStyle name="20% - Accent6 3 4 4" xfId="335"/>
    <cellStyle name="20% - Accent6 3 5" xfId="336"/>
    <cellStyle name="20% - Accent6 3 5 2" xfId="337"/>
    <cellStyle name="20% - Accent6 3 5 2 2" xfId="338"/>
    <cellStyle name="20% - Accent6 3 5 3" xfId="339"/>
    <cellStyle name="20% - Accent6 3 5 4" xfId="340"/>
    <cellStyle name="20% - Accent6 3 6" xfId="341"/>
    <cellStyle name="20% - Accent6 3 6 2" xfId="342"/>
    <cellStyle name="20% - Accent6 3 7" xfId="343"/>
    <cellStyle name="20% - Accent6 3 8" xfId="344"/>
    <cellStyle name="20% - Accent6 3 8 2" xfId="345"/>
    <cellStyle name="20% - Accent6 3 9" xfId="346"/>
    <cellStyle name="20% - Accent6 4" xfId="347"/>
    <cellStyle name="20% - Accent6 4 2" xfId="348"/>
    <cellStyle name="20% - Accent6 5" xfId="44658"/>
    <cellStyle name="40% - Accent1 2" xfId="349"/>
    <cellStyle name="40% - Accent1 2 2" xfId="350"/>
    <cellStyle name="40% - Accent1 2 2 2" xfId="351"/>
    <cellStyle name="40% - Accent1 2 2 3" xfId="352"/>
    <cellStyle name="40% - Accent1 2 2 4" xfId="44659"/>
    <cellStyle name="40% - Accent1 2 3" xfId="353"/>
    <cellStyle name="40% - Accent1 2 4" xfId="354"/>
    <cellStyle name="40% - Accent1 2 5" xfId="355"/>
    <cellStyle name="40% - Accent1 2 6" xfId="356"/>
    <cellStyle name="40% - Accent1 3" xfId="357"/>
    <cellStyle name="40% - Accent1 3 2" xfId="358"/>
    <cellStyle name="40% - Accent1 3 2 2" xfId="359"/>
    <cellStyle name="40% - Accent1 3 2 2 2" xfId="360"/>
    <cellStyle name="40% - Accent1 3 2 2 2 2" xfId="361"/>
    <cellStyle name="40% - Accent1 3 2 2 3" xfId="362"/>
    <cellStyle name="40% - Accent1 3 2 2 3 2" xfId="363"/>
    <cellStyle name="40% - Accent1 3 2 2 4" xfId="364"/>
    <cellStyle name="40% - Accent1 3 2 3" xfId="365"/>
    <cellStyle name="40% - Accent1 3 2 4" xfId="366"/>
    <cellStyle name="40% - Accent1 3 2 4 2" xfId="367"/>
    <cellStyle name="40% - Accent1 3 2 5" xfId="368"/>
    <cellStyle name="40% - Accent1 3 2 6" xfId="369"/>
    <cellStyle name="40% - Accent1 3 2 7" xfId="370"/>
    <cellStyle name="40% - Accent1 3 3" xfId="371"/>
    <cellStyle name="40% - Accent1 3 3 2" xfId="372"/>
    <cellStyle name="40% - Accent1 3 3 2 2" xfId="373"/>
    <cellStyle name="40% - Accent1 3 3 2 2 2" xfId="374"/>
    <cellStyle name="40% - Accent1 3 3 2 3" xfId="375"/>
    <cellStyle name="40% - Accent1 3 3 3" xfId="376"/>
    <cellStyle name="40% - Accent1 3 3 3 2" xfId="377"/>
    <cellStyle name="40% - Accent1 3 3 4" xfId="378"/>
    <cellStyle name="40% - Accent1 3 3 4 2" xfId="379"/>
    <cellStyle name="40% - Accent1 3 3 5" xfId="380"/>
    <cellStyle name="40% - Accent1 3 4" xfId="381"/>
    <cellStyle name="40% - Accent1 3 4 2" xfId="382"/>
    <cellStyle name="40% - Accent1 3 4 2 2" xfId="383"/>
    <cellStyle name="40% - Accent1 3 4 3" xfId="384"/>
    <cellStyle name="40% - Accent1 3 4 3 2" xfId="385"/>
    <cellStyle name="40% - Accent1 3 4 4" xfId="386"/>
    <cellStyle name="40% - Accent1 3 5" xfId="387"/>
    <cellStyle name="40% - Accent1 3 5 2" xfId="388"/>
    <cellStyle name="40% - Accent1 3 5 2 2" xfId="389"/>
    <cellStyle name="40% - Accent1 3 5 3" xfId="390"/>
    <cellStyle name="40% - Accent1 3 5 4" xfId="391"/>
    <cellStyle name="40% - Accent1 3 6" xfId="392"/>
    <cellStyle name="40% - Accent1 3 6 2" xfId="393"/>
    <cellStyle name="40% - Accent1 3 7" xfId="394"/>
    <cellStyle name="40% - Accent1 3 8" xfId="395"/>
    <cellStyle name="40% - Accent1 3 8 2" xfId="396"/>
    <cellStyle name="40% - Accent1 3 9" xfId="397"/>
    <cellStyle name="40% - Accent1 4" xfId="398"/>
    <cellStyle name="40% - Accent1 4 2" xfId="399"/>
    <cellStyle name="40% - Accent1 5" xfId="44660"/>
    <cellStyle name="40% - Accent2 2" xfId="400"/>
    <cellStyle name="40% - Accent2 2 2" xfId="401"/>
    <cellStyle name="40% - Accent2 2 2 2" xfId="402"/>
    <cellStyle name="40% - Accent2 2 3" xfId="403"/>
    <cellStyle name="40% - Accent2 2 4" xfId="404"/>
    <cellStyle name="40% - Accent2 2 5" xfId="405"/>
    <cellStyle name="40% - Accent2 2 6" xfId="406"/>
    <cellStyle name="40% - Accent2 3" xfId="407"/>
    <cellStyle name="40% - Accent2 3 2" xfId="408"/>
    <cellStyle name="40% - Accent2 3 2 2" xfId="409"/>
    <cellStyle name="40% - Accent2 3 2 2 2" xfId="410"/>
    <cellStyle name="40% - Accent2 3 2 2 2 2" xfId="411"/>
    <cellStyle name="40% - Accent2 3 2 2 3" xfId="412"/>
    <cellStyle name="40% - Accent2 3 2 2 3 2" xfId="413"/>
    <cellStyle name="40% - Accent2 3 2 2 4" xfId="414"/>
    <cellStyle name="40% - Accent2 3 2 3" xfId="415"/>
    <cellStyle name="40% - Accent2 3 2 4" xfId="416"/>
    <cellStyle name="40% - Accent2 3 2 4 2" xfId="417"/>
    <cellStyle name="40% - Accent2 3 2 5" xfId="418"/>
    <cellStyle name="40% - Accent2 3 2 6" xfId="419"/>
    <cellStyle name="40% - Accent2 3 2 7" xfId="420"/>
    <cellStyle name="40% - Accent2 3 3" xfId="421"/>
    <cellStyle name="40% - Accent2 3 3 2" xfId="422"/>
    <cellStyle name="40% - Accent2 3 3 2 2" xfId="423"/>
    <cellStyle name="40% - Accent2 3 3 2 2 2" xfId="424"/>
    <cellStyle name="40% - Accent2 3 3 2 3" xfId="425"/>
    <cellStyle name="40% - Accent2 3 3 3" xfId="426"/>
    <cellStyle name="40% - Accent2 3 3 3 2" xfId="427"/>
    <cellStyle name="40% - Accent2 3 3 4" xfId="428"/>
    <cellStyle name="40% - Accent2 3 3 4 2" xfId="429"/>
    <cellStyle name="40% - Accent2 3 3 5" xfId="430"/>
    <cellStyle name="40% - Accent2 3 4" xfId="431"/>
    <cellStyle name="40% - Accent2 3 4 2" xfId="432"/>
    <cellStyle name="40% - Accent2 3 4 2 2" xfId="433"/>
    <cellStyle name="40% - Accent2 3 4 3" xfId="434"/>
    <cellStyle name="40% - Accent2 3 4 3 2" xfId="435"/>
    <cellStyle name="40% - Accent2 3 4 4" xfId="436"/>
    <cellStyle name="40% - Accent2 3 5" xfId="437"/>
    <cellStyle name="40% - Accent2 3 5 2" xfId="438"/>
    <cellStyle name="40% - Accent2 3 5 2 2" xfId="439"/>
    <cellStyle name="40% - Accent2 3 5 3" xfId="440"/>
    <cellStyle name="40% - Accent2 3 5 4" xfId="441"/>
    <cellStyle name="40% - Accent2 3 6" xfId="442"/>
    <cellStyle name="40% - Accent2 3 6 2" xfId="443"/>
    <cellStyle name="40% - Accent2 3 7" xfId="444"/>
    <cellStyle name="40% - Accent2 3 8" xfId="445"/>
    <cellStyle name="40% - Accent2 3 8 2" xfId="446"/>
    <cellStyle name="40% - Accent2 3 9" xfId="447"/>
    <cellStyle name="40% - Accent2 4" xfId="448"/>
    <cellStyle name="40% - Accent2 4 2" xfId="449"/>
    <cellStyle name="40% - Accent2 5" xfId="44661"/>
    <cellStyle name="40% - Accent3 2" xfId="450"/>
    <cellStyle name="40% - Accent3 2 2" xfId="451"/>
    <cellStyle name="40% - Accent3 2 2 2" xfId="452"/>
    <cellStyle name="40% - Accent3 2 2 3" xfId="453"/>
    <cellStyle name="40% - Accent3 2 2 4" xfId="454"/>
    <cellStyle name="40% - Accent3 2 2 5" xfId="455"/>
    <cellStyle name="40% - Accent3 2 2 6" xfId="456"/>
    <cellStyle name="40% - Accent3 2 2 7" xfId="44662"/>
    <cellStyle name="40% - Accent3 2 3" xfId="457"/>
    <cellStyle name="40% - Accent3 2 3 2" xfId="458"/>
    <cellStyle name="40% - Accent3 2 3 3" xfId="459"/>
    <cellStyle name="40% - Accent3 2 3 4" xfId="460"/>
    <cellStyle name="40% - Accent3 2 4" xfId="461"/>
    <cellStyle name="40% - Accent3 2 5" xfId="462"/>
    <cellStyle name="40% - Accent3 2 6" xfId="463"/>
    <cellStyle name="40% - Accent3 3" xfId="464"/>
    <cellStyle name="40% - Accent3 3 2" xfId="465"/>
    <cellStyle name="40% - Accent3 3 2 2" xfId="466"/>
    <cellStyle name="40% - Accent3 3 2 2 2" xfId="467"/>
    <cellStyle name="40% - Accent3 3 2 2 2 2" xfId="468"/>
    <cellStyle name="40% - Accent3 3 2 2 3" xfId="469"/>
    <cellStyle name="40% - Accent3 3 2 2 3 2" xfId="470"/>
    <cellStyle name="40% - Accent3 3 2 2 4" xfId="471"/>
    <cellStyle name="40% - Accent3 3 2 3" xfId="472"/>
    <cellStyle name="40% - Accent3 3 2 4" xfId="473"/>
    <cellStyle name="40% - Accent3 3 2 4 2" xfId="474"/>
    <cellStyle name="40% - Accent3 3 2 5" xfId="475"/>
    <cellStyle name="40% - Accent3 3 2 6" xfId="476"/>
    <cellStyle name="40% - Accent3 3 2 7" xfId="477"/>
    <cellStyle name="40% - Accent3 3 3" xfId="478"/>
    <cellStyle name="40% - Accent3 3 3 2" xfId="479"/>
    <cellStyle name="40% - Accent3 3 3 2 2" xfId="480"/>
    <cellStyle name="40% - Accent3 3 3 2 2 2" xfId="481"/>
    <cellStyle name="40% - Accent3 3 3 2 3" xfId="482"/>
    <cellStyle name="40% - Accent3 3 3 3" xfId="483"/>
    <cellStyle name="40% - Accent3 3 3 3 2" xfId="484"/>
    <cellStyle name="40% - Accent3 3 3 4" xfId="485"/>
    <cellStyle name="40% - Accent3 3 3 4 2" xfId="486"/>
    <cellStyle name="40% - Accent3 3 3 5" xfId="487"/>
    <cellStyle name="40% - Accent3 3 4" xfId="488"/>
    <cellStyle name="40% - Accent3 3 4 2" xfId="489"/>
    <cellStyle name="40% - Accent3 3 4 2 2" xfId="490"/>
    <cellStyle name="40% - Accent3 3 4 3" xfId="491"/>
    <cellStyle name="40% - Accent3 3 4 3 2" xfId="492"/>
    <cellStyle name="40% - Accent3 3 4 4" xfId="493"/>
    <cellStyle name="40% - Accent3 3 5" xfId="494"/>
    <cellStyle name="40% - Accent3 3 5 2" xfId="495"/>
    <cellStyle name="40% - Accent3 3 5 2 2" xfId="496"/>
    <cellStyle name="40% - Accent3 3 5 3" xfId="497"/>
    <cellStyle name="40% - Accent3 3 5 4" xfId="498"/>
    <cellStyle name="40% - Accent3 3 6" xfId="499"/>
    <cellStyle name="40% - Accent3 3 6 2" xfId="500"/>
    <cellStyle name="40% - Accent3 3 7" xfId="501"/>
    <cellStyle name="40% - Accent3 3 8" xfId="502"/>
    <cellStyle name="40% - Accent3 3 8 2" xfId="503"/>
    <cellStyle name="40% - Accent3 3 9" xfId="504"/>
    <cellStyle name="40% - Accent3 4" xfId="505"/>
    <cellStyle name="40% - Accent3 4 2" xfId="506"/>
    <cellStyle name="40% - Accent3 5" xfId="507"/>
    <cellStyle name="40% - Accent3 6" xfId="508"/>
    <cellStyle name="40% - Accent3 7" xfId="44663"/>
    <cellStyle name="40% - Accent4 2" xfId="509"/>
    <cellStyle name="40% - Accent4 2 2" xfId="510"/>
    <cellStyle name="40% - Accent4 2 2 2" xfId="511"/>
    <cellStyle name="40% - Accent4 2 2 3" xfId="512"/>
    <cellStyle name="40% - Accent4 2 2 4" xfId="44664"/>
    <cellStyle name="40% - Accent4 2 3" xfId="513"/>
    <cellStyle name="40% - Accent4 2 4" xfId="514"/>
    <cellStyle name="40% - Accent4 2 5" xfId="515"/>
    <cellStyle name="40% - Accent4 2 6" xfId="516"/>
    <cellStyle name="40% - Accent4 3" xfId="517"/>
    <cellStyle name="40% - Accent4 3 2" xfId="518"/>
    <cellStyle name="40% - Accent4 3 2 2" xfId="519"/>
    <cellStyle name="40% - Accent4 3 2 2 2" xfId="520"/>
    <cellStyle name="40% - Accent4 3 2 2 2 2" xfId="521"/>
    <cellStyle name="40% - Accent4 3 2 2 3" xfId="522"/>
    <cellStyle name="40% - Accent4 3 2 2 3 2" xfId="523"/>
    <cellStyle name="40% - Accent4 3 2 2 4" xfId="524"/>
    <cellStyle name="40% - Accent4 3 2 3" xfId="525"/>
    <cellStyle name="40% - Accent4 3 2 4" xfId="526"/>
    <cellStyle name="40% - Accent4 3 2 4 2" xfId="527"/>
    <cellStyle name="40% - Accent4 3 2 5" xfId="528"/>
    <cellStyle name="40% - Accent4 3 2 6" xfId="529"/>
    <cellStyle name="40% - Accent4 3 2 7" xfId="530"/>
    <cellStyle name="40% - Accent4 3 3" xfId="531"/>
    <cellStyle name="40% - Accent4 3 3 2" xfId="532"/>
    <cellStyle name="40% - Accent4 3 3 2 2" xfId="533"/>
    <cellStyle name="40% - Accent4 3 3 2 2 2" xfId="534"/>
    <cellStyle name="40% - Accent4 3 3 2 3" xfId="535"/>
    <cellStyle name="40% - Accent4 3 3 3" xfId="536"/>
    <cellStyle name="40% - Accent4 3 3 3 2" xfId="537"/>
    <cellStyle name="40% - Accent4 3 3 4" xfId="538"/>
    <cellStyle name="40% - Accent4 3 3 4 2" xfId="539"/>
    <cellStyle name="40% - Accent4 3 3 5" xfId="540"/>
    <cellStyle name="40% - Accent4 3 4" xfId="541"/>
    <cellStyle name="40% - Accent4 3 4 2" xfId="542"/>
    <cellStyle name="40% - Accent4 3 4 2 2" xfId="543"/>
    <cellStyle name="40% - Accent4 3 4 3" xfId="544"/>
    <cellStyle name="40% - Accent4 3 4 3 2" xfId="545"/>
    <cellStyle name="40% - Accent4 3 4 4" xfId="546"/>
    <cellStyle name="40% - Accent4 3 5" xfId="547"/>
    <cellStyle name="40% - Accent4 3 5 2" xfId="548"/>
    <cellStyle name="40% - Accent4 3 5 2 2" xfId="549"/>
    <cellStyle name="40% - Accent4 3 5 3" xfId="550"/>
    <cellStyle name="40% - Accent4 3 5 4" xfId="551"/>
    <cellStyle name="40% - Accent4 3 6" xfId="552"/>
    <cellStyle name="40% - Accent4 3 6 2" xfId="553"/>
    <cellStyle name="40% - Accent4 3 7" xfId="554"/>
    <cellStyle name="40% - Accent4 3 8" xfId="555"/>
    <cellStyle name="40% - Accent4 3 8 2" xfId="556"/>
    <cellStyle name="40% - Accent4 3 9" xfId="557"/>
    <cellStyle name="40% - Accent4 4" xfId="558"/>
    <cellStyle name="40% - Accent4 4 2" xfId="559"/>
    <cellStyle name="40% - Accent4 5" xfId="44665"/>
    <cellStyle name="40% - Accent5 2" xfId="560"/>
    <cellStyle name="40% - Accent5 2 2" xfId="561"/>
    <cellStyle name="40% - Accent5 2 2 2" xfId="562"/>
    <cellStyle name="40% - Accent5 2 2 3" xfId="563"/>
    <cellStyle name="40% - Accent5 2 2 4" xfId="44666"/>
    <cellStyle name="40% - Accent5 2 3" xfId="564"/>
    <cellStyle name="40% - Accent5 2 4" xfId="565"/>
    <cellStyle name="40% - Accent5 2 5" xfId="566"/>
    <cellStyle name="40% - Accent5 2 6" xfId="567"/>
    <cellStyle name="40% - Accent5 3" xfId="568"/>
    <cellStyle name="40% - Accent5 3 2" xfId="569"/>
    <cellStyle name="40% - Accent5 3 2 2" xfId="570"/>
    <cellStyle name="40% - Accent5 3 2 2 2" xfId="571"/>
    <cellStyle name="40% - Accent5 3 2 2 2 2" xfId="572"/>
    <cellStyle name="40% - Accent5 3 2 2 3" xfId="573"/>
    <cellStyle name="40% - Accent5 3 2 2 3 2" xfId="574"/>
    <cellStyle name="40% - Accent5 3 2 2 4" xfId="575"/>
    <cellStyle name="40% - Accent5 3 2 3" xfId="576"/>
    <cellStyle name="40% - Accent5 3 2 4" xfId="577"/>
    <cellStyle name="40% - Accent5 3 2 4 2" xfId="578"/>
    <cellStyle name="40% - Accent5 3 2 5" xfId="579"/>
    <cellStyle name="40% - Accent5 3 2 6" xfId="580"/>
    <cellStyle name="40% - Accent5 3 2 7" xfId="581"/>
    <cellStyle name="40% - Accent5 3 3" xfId="582"/>
    <cellStyle name="40% - Accent5 3 3 2" xfId="583"/>
    <cellStyle name="40% - Accent5 3 3 2 2" xfId="584"/>
    <cellStyle name="40% - Accent5 3 3 2 2 2" xfId="585"/>
    <cellStyle name="40% - Accent5 3 3 2 3" xfId="586"/>
    <cellStyle name="40% - Accent5 3 3 3" xfId="587"/>
    <cellStyle name="40% - Accent5 3 3 3 2" xfId="588"/>
    <cellStyle name="40% - Accent5 3 3 4" xfId="589"/>
    <cellStyle name="40% - Accent5 3 3 4 2" xfId="590"/>
    <cellStyle name="40% - Accent5 3 3 5" xfId="591"/>
    <cellStyle name="40% - Accent5 3 4" xfId="592"/>
    <cellStyle name="40% - Accent5 3 4 2" xfId="593"/>
    <cellStyle name="40% - Accent5 3 4 2 2" xfId="594"/>
    <cellStyle name="40% - Accent5 3 4 3" xfId="595"/>
    <cellStyle name="40% - Accent5 3 4 3 2" xfId="596"/>
    <cellStyle name="40% - Accent5 3 4 4" xfId="597"/>
    <cellStyle name="40% - Accent5 3 5" xfId="598"/>
    <cellStyle name="40% - Accent5 3 5 2" xfId="599"/>
    <cellStyle name="40% - Accent5 3 5 2 2" xfId="600"/>
    <cellStyle name="40% - Accent5 3 5 3" xfId="601"/>
    <cellStyle name="40% - Accent5 3 5 4" xfId="602"/>
    <cellStyle name="40% - Accent5 3 6" xfId="603"/>
    <cellStyle name="40% - Accent5 3 6 2" xfId="604"/>
    <cellStyle name="40% - Accent5 3 7" xfId="605"/>
    <cellStyle name="40% - Accent5 3 8" xfId="606"/>
    <cellStyle name="40% - Accent5 3 8 2" xfId="607"/>
    <cellStyle name="40% - Accent5 3 9" xfId="608"/>
    <cellStyle name="40% - Accent5 4" xfId="609"/>
    <cellStyle name="40% - Accent5 4 2" xfId="610"/>
    <cellStyle name="40% - Accent5 5" xfId="44667"/>
    <cellStyle name="40% - Accent6 2" xfId="611"/>
    <cellStyle name="40% - Accent6 2 2" xfId="612"/>
    <cellStyle name="40% - Accent6 2 2 2" xfId="613"/>
    <cellStyle name="40% - Accent6 2 2 3" xfId="614"/>
    <cellStyle name="40% - Accent6 2 2 4" xfId="44668"/>
    <cellStyle name="40% - Accent6 2 3" xfId="615"/>
    <cellStyle name="40% - Accent6 2 4" xfId="616"/>
    <cellStyle name="40% - Accent6 2 5" xfId="617"/>
    <cellStyle name="40% - Accent6 2 6" xfId="618"/>
    <cellStyle name="40% - Accent6 3" xfId="619"/>
    <cellStyle name="40% - Accent6 3 2" xfId="620"/>
    <cellStyle name="40% - Accent6 3 2 2" xfId="621"/>
    <cellStyle name="40% - Accent6 3 2 2 2" xfId="622"/>
    <cellStyle name="40% - Accent6 3 2 2 2 2" xfId="623"/>
    <cellStyle name="40% - Accent6 3 2 2 3" xfId="624"/>
    <cellStyle name="40% - Accent6 3 2 2 3 2" xfId="625"/>
    <cellStyle name="40% - Accent6 3 2 2 4" xfId="626"/>
    <cellStyle name="40% - Accent6 3 2 3" xfId="627"/>
    <cellStyle name="40% - Accent6 3 2 4" xfId="628"/>
    <cellStyle name="40% - Accent6 3 2 4 2" xfId="629"/>
    <cellStyle name="40% - Accent6 3 2 5" xfId="630"/>
    <cellStyle name="40% - Accent6 3 2 6" xfId="631"/>
    <cellStyle name="40% - Accent6 3 2 7" xfId="632"/>
    <cellStyle name="40% - Accent6 3 3" xfId="633"/>
    <cellStyle name="40% - Accent6 3 3 2" xfId="634"/>
    <cellStyle name="40% - Accent6 3 3 2 2" xfId="635"/>
    <cellStyle name="40% - Accent6 3 3 2 2 2" xfId="636"/>
    <cellStyle name="40% - Accent6 3 3 2 3" xfId="637"/>
    <cellStyle name="40% - Accent6 3 3 3" xfId="638"/>
    <cellStyle name="40% - Accent6 3 3 3 2" xfId="639"/>
    <cellStyle name="40% - Accent6 3 3 4" xfId="640"/>
    <cellStyle name="40% - Accent6 3 3 4 2" xfId="641"/>
    <cellStyle name="40% - Accent6 3 3 5" xfId="642"/>
    <cellStyle name="40% - Accent6 3 4" xfId="643"/>
    <cellStyle name="40% - Accent6 3 4 2" xfId="644"/>
    <cellStyle name="40% - Accent6 3 4 2 2" xfId="645"/>
    <cellStyle name="40% - Accent6 3 4 3" xfId="646"/>
    <cellStyle name="40% - Accent6 3 4 3 2" xfId="647"/>
    <cellStyle name="40% - Accent6 3 4 4" xfId="648"/>
    <cellStyle name="40% - Accent6 3 5" xfId="649"/>
    <cellStyle name="40% - Accent6 3 5 2" xfId="650"/>
    <cellStyle name="40% - Accent6 3 5 2 2" xfId="651"/>
    <cellStyle name="40% - Accent6 3 5 3" xfId="652"/>
    <cellStyle name="40% - Accent6 3 5 4" xfId="653"/>
    <cellStyle name="40% - Accent6 3 6" xfId="654"/>
    <cellStyle name="40% - Accent6 3 6 2" xfId="655"/>
    <cellStyle name="40% - Accent6 3 7" xfId="656"/>
    <cellStyle name="40% - Accent6 3 8" xfId="657"/>
    <cellStyle name="40% - Accent6 3 8 2" xfId="658"/>
    <cellStyle name="40% - Accent6 3 9" xfId="659"/>
    <cellStyle name="40% - Accent6 4" xfId="660"/>
    <cellStyle name="40% - Accent6 4 2" xfId="661"/>
    <cellStyle name="40% - Accent6 5" xfId="44669"/>
    <cellStyle name="60% - Accent1 2" xfId="662"/>
    <cellStyle name="60% - Accent1 2 2" xfId="663"/>
    <cellStyle name="60% - Accent1 2 2 2" xfId="664"/>
    <cellStyle name="60% - Accent1 2 3" xfId="665"/>
    <cellStyle name="60% - Accent1 2 4" xfId="666"/>
    <cellStyle name="60% - Accent1 3" xfId="667"/>
    <cellStyle name="60% - Accent1 3 2" xfId="668"/>
    <cellStyle name="60% - Accent1 3 3" xfId="669"/>
    <cellStyle name="60% - Accent1 3 4" xfId="670"/>
    <cellStyle name="60% - Accent2 2" xfId="671"/>
    <cellStyle name="60% - Accent2 2 2" xfId="672"/>
    <cellStyle name="60% - Accent2 2 2 2" xfId="673"/>
    <cellStyle name="60% - Accent2 2 3" xfId="674"/>
    <cellStyle name="60% - Accent2 2 4" xfId="675"/>
    <cellStyle name="60% - Accent2 3" xfId="676"/>
    <cellStyle name="60% - Accent2 3 2" xfId="677"/>
    <cellStyle name="60% - Accent2 3 3" xfId="678"/>
    <cellStyle name="60% - Accent2 3 4" xfId="679"/>
    <cellStyle name="60% - Accent3 2" xfId="680"/>
    <cellStyle name="60% - Accent3 2 2" xfId="681"/>
    <cellStyle name="60% - Accent3 2 2 2" xfId="682"/>
    <cellStyle name="60% - Accent3 2 3" xfId="683"/>
    <cellStyle name="60% - Accent3 2 4" xfId="684"/>
    <cellStyle name="60% - Accent3 2 5" xfId="685"/>
    <cellStyle name="60% - Accent3 2 6" xfId="686"/>
    <cellStyle name="60% - Accent3 3" xfId="687"/>
    <cellStyle name="60% - Accent3 3 2" xfId="688"/>
    <cellStyle name="60% - Accent3 3 3" xfId="689"/>
    <cellStyle name="60% - Accent3 3 4" xfId="690"/>
    <cellStyle name="60% - Accent3 4" xfId="691"/>
    <cellStyle name="60% - Accent3 5" xfId="692"/>
    <cellStyle name="60% - Accent3 6" xfId="693"/>
    <cellStyle name="60% - Accent4 2" xfId="694"/>
    <cellStyle name="60% - Accent4 2 2" xfId="695"/>
    <cellStyle name="60% - Accent4 2 2 2" xfId="696"/>
    <cellStyle name="60% - Accent4 2 3" xfId="697"/>
    <cellStyle name="60% - Accent4 2 4" xfId="698"/>
    <cellStyle name="60% - Accent4 2 5" xfId="699"/>
    <cellStyle name="60% - Accent4 2 6" xfId="700"/>
    <cellStyle name="60% - Accent4 3" xfId="701"/>
    <cellStyle name="60% - Accent4 3 2" xfId="702"/>
    <cellStyle name="60% - Accent4 3 3" xfId="703"/>
    <cellStyle name="60% - Accent4 3 4" xfId="704"/>
    <cellStyle name="60% - Accent4 4" xfId="705"/>
    <cellStyle name="60% - Accent4 5" xfId="706"/>
    <cellStyle name="60% - Accent4 6" xfId="707"/>
    <cellStyle name="60% - Accent5 2" xfId="708"/>
    <cellStyle name="60% - Accent5 2 2" xfId="709"/>
    <cellStyle name="60% - Accent5 2 2 2" xfId="710"/>
    <cellStyle name="60% - Accent5 2 3" xfId="711"/>
    <cellStyle name="60% - Accent5 2 4" xfId="712"/>
    <cellStyle name="60% - Accent5 3" xfId="713"/>
    <cellStyle name="60% - Accent5 3 2" xfId="714"/>
    <cellStyle name="60% - Accent5 3 3" xfId="715"/>
    <cellStyle name="60% - Accent5 3 4" xfId="716"/>
    <cellStyle name="60% - Accent6 2" xfId="717"/>
    <cellStyle name="60% - Accent6 2 2" xfId="718"/>
    <cellStyle name="60% - Accent6 2 2 2" xfId="719"/>
    <cellStyle name="60% - Accent6 2 3" xfId="720"/>
    <cellStyle name="60% - Accent6 2 4" xfId="721"/>
    <cellStyle name="60% - Accent6 2 5" xfId="722"/>
    <cellStyle name="60% - Accent6 2 6" xfId="723"/>
    <cellStyle name="60% - Accent6 3" xfId="724"/>
    <cellStyle name="60% - Accent6 3 2" xfId="725"/>
    <cellStyle name="60% - Accent6 3 3" xfId="726"/>
    <cellStyle name="60% - Accent6 3 4" xfId="727"/>
    <cellStyle name="60% - Accent6 4" xfId="728"/>
    <cellStyle name="60% - Accent6 5" xfId="729"/>
    <cellStyle name="60% - Accent6 6" xfId="730"/>
    <cellStyle name="Accent1 - 20%" xfId="731"/>
    <cellStyle name="Accent1 - 20% 2" xfId="732"/>
    <cellStyle name="Accent1 - 40%" xfId="733"/>
    <cellStyle name="Accent1 - 40% 2" xfId="734"/>
    <cellStyle name="Accent1 - 60%" xfId="735"/>
    <cellStyle name="Accent1 2" xfId="736"/>
    <cellStyle name="Accent1 2 2" xfId="737"/>
    <cellStyle name="Accent1 2 2 2" xfId="738"/>
    <cellStyle name="Accent1 2 3" xfId="739"/>
    <cellStyle name="Accent1 2 4" xfId="740"/>
    <cellStyle name="Accent1 3" xfId="741"/>
    <cellStyle name="Accent1 3 2" xfId="742"/>
    <cellStyle name="Accent1 3 3" xfId="743"/>
    <cellStyle name="Accent1 3 4" xfId="744"/>
    <cellStyle name="Accent1 3 5" xfId="745"/>
    <cellStyle name="Accent1 4" xfId="746"/>
    <cellStyle name="Accent1 5" xfId="747"/>
    <cellStyle name="Accent2 - 20%" xfId="748"/>
    <cellStyle name="Accent2 - 20% 2" xfId="749"/>
    <cellStyle name="Accent2 - 40%" xfId="750"/>
    <cellStyle name="Accent2 - 40% 2" xfId="751"/>
    <cellStyle name="Accent2 - 60%" xfId="752"/>
    <cellStyle name="Accent2 2" xfId="753"/>
    <cellStyle name="Accent2 2 2" xfId="754"/>
    <cellStyle name="Accent2 2 2 2" xfId="755"/>
    <cellStyle name="Accent2 2 3" xfId="756"/>
    <cellStyle name="Accent2 2 4" xfId="757"/>
    <cellStyle name="Accent2 3" xfId="758"/>
    <cellStyle name="Accent2 3 2" xfId="759"/>
    <cellStyle name="Accent2 3 3" xfId="760"/>
    <cellStyle name="Accent2 3 4" xfId="761"/>
    <cellStyle name="Accent2 3 5" xfId="762"/>
    <cellStyle name="Accent2 4" xfId="763"/>
    <cellStyle name="Accent2 5" xfId="764"/>
    <cellStyle name="Accent3 - 20%" xfId="765"/>
    <cellStyle name="Accent3 - 20% 2" xfId="766"/>
    <cellStyle name="Accent3 - 40%" xfId="767"/>
    <cellStyle name="Accent3 - 40% 2" xfId="768"/>
    <cellStyle name="Accent3 - 60%" xfId="769"/>
    <cellStyle name="Accent3 2" xfId="770"/>
    <cellStyle name="Accent3 2 2" xfId="771"/>
    <cellStyle name="Accent3 2 2 2" xfId="772"/>
    <cellStyle name="Accent3 2 3" xfId="773"/>
    <cellStyle name="Accent3 2 4" xfId="774"/>
    <cellStyle name="Accent3 3" xfId="775"/>
    <cellStyle name="Accent3 3 2" xfId="776"/>
    <cellStyle name="Accent3 3 3" xfId="777"/>
    <cellStyle name="Accent3 3 4" xfId="778"/>
    <cellStyle name="Accent3 3 5" xfId="779"/>
    <cellStyle name="Accent3 4" xfId="780"/>
    <cellStyle name="Accent3 5" xfId="781"/>
    <cellStyle name="Accent4 - 20%" xfId="782"/>
    <cellStyle name="Accent4 - 20% 2" xfId="783"/>
    <cellStyle name="Accent4 - 40%" xfId="784"/>
    <cellStyle name="Accent4 - 40% 2" xfId="785"/>
    <cellStyle name="Accent4 - 60%" xfId="786"/>
    <cellStyle name="Accent4 2" xfId="787"/>
    <cellStyle name="Accent4 2 2" xfId="788"/>
    <cellStyle name="Accent4 2 2 2" xfId="789"/>
    <cellStyle name="Accent4 2 3" xfId="790"/>
    <cellStyle name="Accent4 2 4" xfId="791"/>
    <cellStyle name="Accent4 3" xfId="792"/>
    <cellStyle name="Accent4 3 2" xfId="793"/>
    <cellStyle name="Accent4 3 3" xfId="794"/>
    <cellStyle name="Accent4 3 4" xfId="795"/>
    <cellStyle name="Accent4 3 5" xfId="796"/>
    <cellStyle name="Accent4 4" xfId="797"/>
    <cellStyle name="Accent4 5" xfId="798"/>
    <cellStyle name="Accent5 - 20%" xfId="799"/>
    <cellStyle name="Accent5 - 20% 2" xfId="800"/>
    <cellStyle name="Accent5 - 40%" xfId="801"/>
    <cellStyle name="Accent5 - 40% 2" xfId="802"/>
    <cellStyle name="Accent5 - 60%" xfId="803"/>
    <cellStyle name="Accent5 2" xfId="804"/>
    <cellStyle name="Accent5 2 2" xfId="805"/>
    <cellStyle name="Accent5 2 2 2" xfId="806"/>
    <cellStyle name="Accent5 2 3" xfId="807"/>
    <cellStyle name="Accent5 2 4" xfId="808"/>
    <cellStyle name="Accent5 3" xfId="809"/>
    <cellStyle name="Accent5 3 2" xfId="810"/>
    <cellStyle name="Accent5 3 3" xfId="811"/>
    <cellStyle name="Accent5 3 4" xfId="812"/>
    <cellStyle name="Accent5 3 5" xfId="813"/>
    <cellStyle name="Accent5 4" xfId="814"/>
    <cellStyle name="Accent5 5" xfId="815"/>
    <cellStyle name="Accent6 - 20%" xfId="816"/>
    <cellStyle name="Accent6 - 20% 2" xfId="817"/>
    <cellStyle name="Accent6 - 40%" xfId="818"/>
    <cellStyle name="Accent6 - 40% 2" xfId="819"/>
    <cellStyle name="Accent6 - 60%" xfId="820"/>
    <cellStyle name="Accent6 2" xfId="821"/>
    <cellStyle name="Accent6 2 2" xfId="822"/>
    <cellStyle name="Accent6 2 2 2" xfId="823"/>
    <cellStyle name="Accent6 2 3" xfId="824"/>
    <cellStyle name="Accent6 2 4" xfId="825"/>
    <cellStyle name="Accent6 3" xfId="826"/>
    <cellStyle name="Accent6 3 2" xfId="827"/>
    <cellStyle name="Accent6 3 3" xfId="828"/>
    <cellStyle name="Accent6 3 4" xfId="829"/>
    <cellStyle name="Accent6 3 5" xfId="830"/>
    <cellStyle name="Accent6 4" xfId="831"/>
    <cellStyle name="Accent6 5" xfId="832"/>
    <cellStyle name="Bad 2" xfId="833"/>
    <cellStyle name="Bad 2 2" xfId="834"/>
    <cellStyle name="Bad 2 2 2" xfId="835"/>
    <cellStyle name="Bad 2 3" xfId="836"/>
    <cellStyle name="Bad 2 4" xfId="837"/>
    <cellStyle name="Bad 3" xfId="838"/>
    <cellStyle name="Bad 3 2" xfId="839"/>
    <cellStyle name="Bad 3 3" xfId="840"/>
    <cellStyle name="Bad 3 4" xfId="841"/>
    <cellStyle name="Bad 3 5" xfId="842"/>
    <cellStyle name="Bad 4" xfId="843"/>
    <cellStyle name="Calculation 2" xfId="844"/>
    <cellStyle name="Calculation 2 10" xfId="845"/>
    <cellStyle name="Calculation 2 10 2" xfId="846"/>
    <cellStyle name="Calculation 2 10 2 2" xfId="847"/>
    <cellStyle name="Calculation 2 10 2 3" xfId="848"/>
    <cellStyle name="Calculation 2 10 2 4" xfId="849"/>
    <cellStyle name="Calculation 2 10 2 5" xfId="850"/>
    <cellStyle name="Calculation 2 10 2 6" xfId="851"/>
    <cellStyle name="Calculation 2 10 3" xfId="852"/>
    <cellStyle name="Calculation 2 10 3 2" xfId="44670"/>
    <cellStyle name="Calculation 2 10 3 3" xfId="44671"/>
    <cellStyle name="Calculation 2 10 4" xfId="853"/>
    <cellStyle name="Calculation 2 10 4 2" xfId="44672"/>
    <cellStyle name="Calculation 2 10 4 3" xfId="44673"/>
    <cellStyle name="Calculation 2 10 5" xfId="854"/>
    <cellStyle name="Calculation 2 10 5 2" xfId="44674"/>
    <cellStyle name="Calculation 2 10 5 3" xfId="44675"/>
    <cellStyle name="Calculation 2 10 6" xfId="855"/>
    <cellStyle name="Calculation 2 10 6 2" xfId="44676"/>
    <cellStyle name="Calculation 2 10 6 3" xfId="44677"/>
    <cellStyle name="Calculation 2 10 7" xfId="856"/>
    <cellStyle name="Calculation 2 10 8" xfId="44678"/>
    <cellStyle name="Calculation 2 11" xfId="857"/>
    <cellStyle name="Calculation 2 11 2" xfId="858"/>
    <cellStyle name="Calculation 2 11 2 2" xfId="859"/>
    <cellStyle name="Calculation 2 11 2 3" xfId="860"/>
    <cellStyle name="Calculation 2 11 2 4" xfId="861"/>
    <cellStyle name="Calculation 2 11 2 5" xfId="862"/>
    <cellStyle name="Calculation 2 11 2 6" xfId="863"/>
    <cellStyle name="Calculation 2 11 3" xfId="864"/>
    <cellStyle name="Calculation 2 11 3 2" xfId="44679"/>
    <cellStyle name="Calculation 2 11 3 3" xfId="44680"/>
    <cellStyle name="Calculation 2 11 4" xfId="865"/>
    <cellStyle name="Calculation 2 11 4 2" xfId="44681"/>
    <cellStyle name="Calculation 2 11 4 3" xfId="44682"/>
    <cellStyle name="Calculation 2 11 5" xfId="866"/>
    <cellStyle name="Calculation 2 11 5 2" xfId="44683"/>
    <cellStyle name="Calculation 2 11 5 3" xfId="44684"/>
    <cellStyle name="Calculation 2 11 6" xfId="867"/>
    <cellStyle name="Calculation 2 11 6 2" xfId="44685"/>
    <cellStyle name="Calculation 2 11 6 3" xfId="44686"/>
    <cellStyle name="Calculation 2 11 7" xfId="868"/>
    <cellStyle name="Calculation 2 11 8" xfId="44687"/>
    <cellStyle name="Calculation 2 12" xfId="869"/>
    <cellStyle name="Calculation 2 12 2" xfId="870"/>
    <cellStyle name="Calculation 2 12 2 2" xfId="871"/>
    <cellStyle name="Calculation 2 12 2 3" xfId="872"/>
    <cellStyle name="Calculation 2 12 2 4" xfId="873"/>
    <cellStyle name="Calculation 2 12 2 5" xfId="874"/>
    <cellStyle name="Calculation 2 12 2 6" xfId="875"/>
    <cellStyle name="Calculation 2 12 3" xfId="876"/>
    <cellStyle name="Calculation 2 12 3 2" xfId="44688"/>
    <cellStyle name="Calculation 2 12 3 3" xfId="44689"/>
    <cellStyle name="Calculation 2 12 4" xfId="877"/>
    <cellStyle name="Calculation 2 12 4 2" xfId="44690"/>
    <cellStyle name="Calculation 2 12 4 3" xfId="44691"/>
    <cellStyle name="Calculation 2 12 5" xfId="878"/>
    <cellStyle name="Calculation 2 12 5 2" xfId="44692"/>
    <cellStyle name="Calculation 2 12 5 3" xfId="44693"/>
    <cellStyle name="Calculation 2 12 6" xfId="879"/>
    <cellStyle name="Calculation 2 12 6 2" xfId="44694"/>
    <cellStyle name="Calculation 2 12 6 3" xfId="44695"/>
    <cellStyle name="Calculation 2 12 7" xfId="880"/>
    <cellStyle name="Calculation 2 12 8" xfId="44696"/>
    <cellStyle name="Calculation 2 13" xfId="881"/>
    <cellStyle name="Calculation 2 13 2" xfId="882"/>
    <cellStyle name="Calculation 2 13 2 2" xfId="883"/>
    <cellStyle name="Calculation 2 13 2 3" xfId="884"/>
    <cellStyle name="Calculation 2 13 2 4" xfId="885"/>
    <cellStyle name="Calculation 2 13 2 5" xfId="886"/>
    <cellStyle name="Calculation 2 13 2 6" xfId="887"/>
    <cellStyle name="Calculation 2 13 3" xfId="888"/>
    <cellStyle name="Calculation 2 13 3 2" xfId="44697"/>
    <cellStyle name="Calculation 2 13 3 3" xfId="44698"/>
    <cellStyle name="Calculation 2 13 4" xfId="889"/>
    <cellStyle name="Calculation 2 13 4 2" xfId="44699"/>
    <cellStyle name="Calculation 2 13 4 3" xfId="44700"/>
    <cellStyle name="Calculation 2 13 5" xfId="890"/>
    <cellStyle name="Calculation 2 13 5 2" xfId="44701"/>
    <cellStyle name="Calculation 2 13 5 3" xfId="44702"/>
    <cellStyle name="Calculation 2 13 6" xfId="891"/>
    <cellStyle name="Calculation 2 13 6 2" xfId="44703"/>
    <cellStyle name="Calculation 2 13 6 3" xfId="44704"/>
    <cellStyle name="Calculation 2 13 7" xfId="892"/>
    <cellStyle name="Calculation 2 13 8" xfId="44705"/>
    <cellStyle name="Calculation 2 14" xfId="893"/>
    <cellStyle name="Calculation 2 14 2" xfId="894"/>
    <cellStyle name="Calculation 2 14 2 2" xfId="895"/>
    <cellStyle name="Calculation 2 14 2 3" xfId="896"/>
    <cellStyle name="Calculation 2 14 2 4" xfId="897"/>
    <cellStyle name="Calculation 2 14 2 5" xfId="898"/>
    <cellStyle name="Calculation 2 14 2 6" xfId="899"/>
    <cellStyle name="Calculation 2 14 3" xfId="900"/>
    <cellStyle name="Calculation 2 14 3 2" xfId="44706"/>
    <cellStyle name="Calculation 2 14 3 3" xfId="44707"/>
    <cellStyle name="Calculation 2 14 4" xfId="901"/>
    <cellStyle name="Calculation 2 14 4 2" xfId="44708"/>
    <cellStyle name="Calculation 2 14 4 3" xfId="44709"/>
    <cellStyle name="Calculation 2 14 5" xfId="902"/>
    <cellStyle name="Calculation 2 14 5 2" xfId="44710"/>
    <cellStyle name="Calculation 2 14 5 3" xfId="44711"/>
    <cellStyle name="Calculation 2 14 6" xfId="903"/>
    <cellStyle name="Calculation 2 14 6 2" xfId="44712"/>
    <cellStyle name="Calculation 2 14 6 3" xfId="44713"/>
    <cellStyle name="Calculation 2 14 7" xfId="904"/>
    <cellStyle name="Calculation 2 14 8" xfId="44714"/>
    <cellStyle name="Calculation 2 15" xfId="905"/>
    <cellStyle name="Calculation 2 15 2" xfId="906"/>
    <cellStyle name="Calculation 2 15 2 2" xfId="907"/>
    <cellStyle name="Calculation 2 15 2 3" xfId="908"/>
    <cellStyle name="Calculation 2 15 2 4" xfId="909"/>
    <cellStyle name="Calculation 2 15 2 5" xfId="910"/>
    <cellStyle name="Calculation 2 15 2 6" xfId="911"/>
    <cellStyle name="Calculation 2 15 3" xfId="912"/>
    <cellStyle name="Calculation 2 15 3 2" xfId="44715"/>
    <cellStyle name="Calculation 2 15 3 3" xfId="44716"/>
    <cellStyle name="Calculation 2 15 4" xfId="913"/>
    <cellStyle name="Calculation 2 15 4 2" xfId="44717"/>
    <cellStyle name="Calculation 2 15 4 3" xfId="44718"/>
    <cellStyle name="Calculation 2 15 5" xfId="914"/>
    <cellStyle name="Calculation 2 15 5 2" xfId="44719"/>
    <cellStyle name="Calculation 2 15 5 3" xfId="44720"/>
    <cellStyle name="Calculation 2 15 6" xfId="915"/>
    <cellStyle name="Calculation 2 15 6 2" xfId="44721"/>
    <cellStyle name="Calculation 2 15 6 3" xfId="44722"/>
    <cellStyle name="Calculation 2 15 7" xfId="916"/>
    <cellStyle name="Calculation 2 15 8" xfId="44723"/>
    <cellStyle name="Calculation 2 16" xfId="917"/>
    <cellStyle name="Calculation 2 16 2" xfId="918"/>
    <cellStyle name="Calculation 2 16 2 2" xfId="919"/>
    <cellStyle name="Calculation 2 16 2 3" xfId="920"/>
    <cellStyle name="Calculation 2 16 2 4" xfId="921"/>
    <cellStyle name="Calculation 2 16 2 5" xfId="922"/>
    <cellStyle name="Calculation 2 16 2 6" xfId="923"/>
    <cellStyle name="Calculation 2 16 3" xfId="924"/>
    <cellStyle name="Calculation 2 16 3 2" xfId="44724"/>
    <cellStyle name="Calculation 2 16 3 3" xfId="44725"/>
    <cellStyle name="Calculation 2 16 4" xfId="925"/>
    <cellStyle name="Calculation 2 16 4 2" xfId="44726"/>
    <cellStyle name="Calculation 2 16 4 3" xfId="44727"/>
    <cellStyle name="Calculation 2 16 5" xfId="926"/>
    <cellStyle name="Calculation 2 16 5 2" xfId="44728"/>
    <cellStyle name="Calculation 2 16 5 3" xfId="44729"/>
    <cellStyle name="Calculation 2 16 6" xfId="927"/>
    <cellStyle name="Calculation 2 16 6 2" xfId="44730"/>
    <cellStyle name="Calculation 2 16 6 3" xfId="44731"/>
    <cellStyle name="Calculation 2 16 7" xfId="928"/>
    <cellStyle name="Calculation 2 16 8" xfId="44732"/>
    <cellStyle name="Calculation 2 17" xfId="929"/>
    <cellStyle name="Calculation 2 17 2" xfId="930"/>
    <cellStyle name="Calculation 2 17 2 2" xfId="931"/>
    <cellStyle name="Calculation 2 17 2 3" xfId="932"/>
    <cellStyle name="Calculation 2 17 2 4" xfId="933"/>
    <cellStyle name="Calculation 2 17 2 5" xfId="934"/>
    <cellStyle name="Calculation 2 17 2 6" xfId="935"/>
    <cellStyle name="Calculation 2 17 3" xfId="936"/>
    <cellStyle name="Calculation 2 17 3 2" xfId="44733"/>
    <cellStyle name="Calculation 2 17 3 3" xfId="44734"/>
    <cellStyle name="Calculation 2 17 4" xfId="937"/>
    <cellStyle name="Calculation 2 17 4 2" xfId="44735"/>
    <cellStyle name="Calculation 2 17 4 3" xfId="44736"/>
    <cellStyle name="Calculation 2 17 5" xfId="938"/>
    <cellStyle name="Calculation 2 17 5 2" xfId="44737"/>
    <cellStyle name="Calculation 2 17 5 3" xfId="44738"/>
    <cellStyle name="Calculation 2 17 6" xfId="939"/>
    <cellStyle name="Calculation 2 17 6 2" xfId="44739"/>
    <cellStyle name="Calculation 2 17 6 3" xfId="44740"/>
    <cellStyle name="Calculation 2 17 7" xfId="940"/>
    <cellStyle name="Calculation 2 17 8" xfId="44741"/>
    <cellStyle name="Calculation 2 18" xfId="941"/>
    <cellStyle name="Calculation 2 18 2" xfId="942"/>
    <cellStyle name="Calculation 2 18 2 2" xfId="943"/>
    <cellStyle name="Calculation 2 18 2 3" xfId="944"/>
    <cellStyle name="Calculation 2 18 2 4" xfId="945"/>
    <cellStyle name="Calculation 2 18 2 5" xfId="946"/>
    <cellStyle name="Calculation 2 18 2 6" xfId="947"/>
    <cellStyle name="Calculation 2 18 3" xfId="948"/>
    <cellStyle name="Calculation 2 18 3 2" xfId="44742"/>
    <cellStyle name="Calculation 2 18 3 3" xfId="44743"/>
    <cellStyle name="Calculation 2 18 4" xfId="949"/>
    <cellStyle name="Calculation 2 18 4 2" xfId="44744"/>
    <cellStyle name="Calculation 2 18 4 3" xfId="44745"/>
    <cellStyle name="Calculation 2 18 5" xfId="950"/>
    <cellStyle name="Calculation 2 18 5 2" xfId="44746"/>
    <cellStyle name="Calculation 2 18 5 3" xfId="44747"/>
    <cellStyle name="Calculation 2 18 6" xfId="951"/>
    <cellStyle name="Calculation 2 18 6 2" xfId="44748"/>
    <cellStyle name="Calculation 2 18 6 3" xfId="44749"/>
    <cellStyle name="Calculation 2 18 7" xfId="952"/>
    <cellStyle name="Calculation 2 18 8" xfId="44750"/>
    <cellStyle name="Calculation 2 19" xfId="953"/>
    <cellStyle name="Calculation 2 19 2" xfId="954"/>
    <cellStyle name="Calculation 2 19 2 2" xfId="955"/>
    <cellStyle name="Calculation 2 19 2 3" xfId="956"/>
    <cellStyle name="Calculation 2 19 2 4" xfId="957"/>
    <cellStyle name="Calculation 2 19 2 5" xfId="958"/>
    <cellStyle name="Calculation 2 19 2 6" xfId="959"/>
    <cellStyle name="Calculation 2 19 3" xfId="960"/>
    <cellStyle name="Calculation 2 19 3 2" xfId="44751"/>
    <cellStyle name="Calculation 2 19 3 3" xfId="44752"/>
    <cellStyle name="Calculation 2 19 4" xfId="961"/>
    <cellStyle name="Calculation 2 19 4 2" xfId="44753"/>
    <cellStyle name="Calculation 2 19 4 3" xfId="44754"/>
    <cellStyle name="Calculation 2 19 5" xfId="962"/>
    <cellStyle name="Calculation 2 19 5 2" xfId="44755"/>
    <cellStyle name="Calculation 2 19 5 3" xfId="44756"/>
    <cellStyle name="Calculation 2 19 6" xfId="963"/>
    <cellStyle name="Calculation 2 19 6 2" xfId="44757"/>
    <cellStyle name="Calculation 2 19 6 3" xfId="44758"/>
    <cellStyle name="Calculation 2 19 7" xfId="964"/>
    <cellStyle name="Calculation 2 19 8" xfId="44759"/>
    <cellStyle name="Calculation 2 2" xfId="965"/>
    <cellStyle name="Calculation 2 2 10" xfId="966"/>
    <cellStyle name="Calculation 2 2 10 2" xfId="967"/>
    <cellStyle name="Calculation 2 2 10 2 2" xfId="968"/>
    <cellStyle name="Calculation 2 2 10 2 3" xfId="969"/>
    <cellStyle name="Calculation 2 2 10 2 4" xfId="970"/>
    <cellStyle name="Calculation 2 2 10 2 5" xfId="971"/>
    <cellStyle name="Calculation 2 2 10 2 6" xfId="972"/>
    <cellStyle name="Calculation 2 2 10 3" xfId="973"/>
    <cellStyle name="Calculation 2 2 10 3 2" xfId="44760"/>
    <cellStyle name="Calculation 2 2 10 3 3" xfId="44761"/>
    <cellStyle name="Calculation 2 2 10 4" xfId="974"/>
    <cellStyle name="Calculation 2 2 10 4 2" xfId="44762"/>
    <cellStyle name="Calculation 2 2 10 4 3" xfId="44763"/>
    <cellStyle name="Calculation 2 2 10 5" xfId="975"/>
    <cellStyle name="Calculation 2 2 10 5 2" xfId="44764"/>
    <cellStyle name="Calculation 2 2 10 5 3" xfId="44765"/>
    <cellStyle name="Calculation 2 2 10 6" xfId="976"/>
    <cellStyle name="Calculation 2 2 10 6 2" xfId="44766"/>
    <cellStyle name="Calculation 2 2 10 6 3" xfId="44767"/>
    <cellStyle name="Calculation 2 2 10 7" xfId="977"/>
    <cellStyle name="Calculation 2 2 10 8" xfId="44768"/>
    <cellStyle name="Calculation 2 2 11" xfId="978"/>
    <cellStyle name="Calculation 2 2 11 2" xfId="979"/>
    <cellStyle name="Calculation 2 2 11 2 2" xfId="980"/>
    <cellStyle name="Calculation 2 2 11 2 3" xfId="981"/>
    <cellStyle name="Calculation 2 2 11 2 4" xfId="982"/>
    <cellStyle name="Calculation 2 2 11 2 5" xfId="983"/>
    <cellStyle name="Calculation 2 2 11 2 6" xfId="984"/>
    <cellStyle name="Calculation 2 2 11 3" xfId="985"/>
    <cellStyle name="Calculation 2 2 11 3 2" xfId="44769"/>
    <cellStyle name="Calculation 2 2 11 3 3" xfId="44770"/>
    <cellStyle name="Calculation 2 2 11 4" xfId="986"/>
    <cellStyle name="Calculation 2 2 11 4 2" xfId="44771"/>
    <cellStyle name="Calculation 2 2 11 4 3" xfId="44772"/>
    <cellStyle name="Calculation 2 2 11 5" xfId="987"/>
    <cellStyle name="Calculation 2 2 11 5 2" xfId="44773"/>
    <cellStyle name="Calculation 2 2 11 5 3" xfId="44774"/>
    <cellStyle name="Calculation 2 2 11 6" xfId="988"/>
    <cellStyle name="Calculation 2 2 11 6 2" xfId="44775"/>
    <cellStyle name="Calculation 2 2 11 6 3" xfId="44776"/>
    <cellStyle name="Calculation 2 2 11 7" xfId="989"/>
    <cellStyle name="Calculation 2 2 11 8" xfId="44777"/>
    <cellStyle name="Calculation 2 2 12" xfId="990"/>
    <cellStyle name="Calculation 2 2 12 2" xfId="991"/>
    <cellStyle name="Calculation 2 2 12 2 2" xfId="992"/>
    <cellStyle name="Calculation 2 2 12 2 3" xfId="993"/>
    <cellStyle name="Calculation 2 2 12 2 4" xfId="994"/>
    <cellStyle name="Calculation 2 2 12 2 5" xfId="995"/>
    <cellStyle name="Calculation 2 2 12 2 6" xfId="996"/>
    <cellStyle name="Calculation 2 2 12 3" xfId="997"/>
    <cellStyle name="Calculation 2 2 12 3 2" xfId="44778"/>
    <cellStyle name="Calculation 2 2 12 3 3" xfId="44779"/>
    <cellStyle name="Calculation 2 2 12 4" xfId="998"/>
    <cellStyle name="Calculation 2 2 12 4 2" xfId="44780"/>
    <cellStyle name="Calculation 2 2 12 4 3" xfId="44781"/>
    <cellStyle name="Calculation 2 2 12 5" xfId="999"/>
    <cellStyle name="Calculation 2 2 12 5 2" xfId="44782"/>
    <cellStyle name="Calculation 2 2 12 5 3" xfId="44783"/>
    <cellStyle name="Calculation 2 2 12 6" xfId="1000"/>
    <cellStyle name="Calculation 2 2 12 6 2" xfId="44784"/>
    <cellStyle name="Calculation 2 2 12 6 3" xfId="44785"/>
    <cellStyle name="Calculation 2 2 12 7" xfId="1001"/>
    <cellStyle name="Calculation 2 2 12 8" xfId="44786"/>
    <cellStyle name="Calculation 2 2 13" xfId="1002"/>
    <cellStyle name="Calculation 2 2 13 2" xfId="1003"/>
    <cellStyle name="Calculation 2 2 13 2 2" xfId="1004"/>
    <cellStyle name="Calculation 2 2 13 2 3" xfId="1005"/>
    <cellStyle name="Calculation 2 2 13 2 4" xfId="1006"/>
    <cellStyle name="Calculation 2 2 13 2 5" xfId="1007"/>
    <cellStyle name="Calculation 2 2 13 2 6" xfId="1008"/>
    <cellStyle name="Calculation 2 2 13 3" xfId="1009"/>
    <cellStyle name="Calculation 2 2 13 3 2" xfId="44787"/>
    <cellStyle name="Calculation 2 2 13 3 3" xfId="44788"/>
    <cellStyle name="Calculation 2 2 13 4" xfId="1010"/>
    <cellStyle name="Calculation 2 2 13 4 2" xfId="44789"/>
    <cellStyle name="Calculation 2 2 13 4 3" xfId="44790"/>
    <cellStyle name="Calculation 2 2 13 5" xfId="1011"/>
    <cellStyle name="Calculation 2 2 13 5 2" xfId="44791"/>
    <cellStyle name="Calculation 2 2 13 5 3" xfId="44792"/>
    <cellStyle name="Calculation 2 2 13 6" xfId="1012"/>
    <cellStyle name="Calculation 2 2 13 6 2" xfId="44793"/>
    <cellStyle name="Calculation 2 2 13 6 3" xfId="44794"/>
    <cellStyle name="Calculation 2 2 13 7" xfId="1013"/>
    <cellStyle name="Calculation 2 2 13 8" xfId="44795"/>
    <cellStyle name="Calculation 2 2 14" xfId="1014"/>
    <cellStyle name="Calculation 2 2 14 2" xfId="1015"/>
    <cellStyle name="Calculation 2 2 14 2 2" xfId="1016"/>
    <cellStyle name="Calculation 2 2 14 2 3" xfId="1017"/>
    <cellStyle name="Calculation 2 2 14 2 4" xfId="1018"/>
    <cellStyle name="Calculation 2 2 14 2 5" xfId="1019"/>
    <cellStyle name="Calculation 2 2 14 2 6" xfId="1020"/>
    <cellStyle name="Calculation 2 2 14 3" xfId="1021"/>
    <cellStyle name="Calculation 2 2 14 3 2" xfId="44796"/>
    <cellStyle name="Calculation 2 2 14 3 3" xfId="44797"/>
    <cellStyle name="Calculation 2 2 14 4" xfId="1022"/>
    <cellStyle name="Calculation 2 2 14 4 2" xfId="44798"/>
    <cellStyle name="Calculation 2 2 14 4 3" xfId="44799"/>
    <cellStyle name="Calculation 2 2 14 5" xfId="1023"/>
    <cellStyle name="Calculation 2 2 14 5 2" xfId="44800"/>
    <cellStyle name="Calculation 2 2 14 5 3" xfId="44801"/>
    <cellStyle name="Calculation 2 2 14 6" xfId="1024"/>
    <cellStyle name="Calculation 2 2 14 6 2" xfId="44802"/>
    <cellStyle name="Calculation 2 2 14 6 3" xfId="44803"/>
    <cellStyle name="Calculation 2 2 14 7" xfId="1025"/>
    <cellStyle name="Calculation 2 2 14 8" xfId="44804"/>
    <cellStyle name="Calculation 2 2 15" xfId="1026"/>
    <cellStyle name="Calculation 2 2 15 2" xfId="1027"/>
    <cellStyle name="Calculation 2 2 15 2 2" xfId="1028"/>
    <cellStyle name="Calculation 2 2 15 2 3" xfId="1029"/>
    <cellStyle name="Calculation 2 2 15 2 4" xfId="1030"/>
    <cellStyle name="Calculation 2 2 15 2 5" xfId="1031"/>
    <cellStyle name="Calculation 2 2 15 2 6" xfId="1032"/>
    <cellStyle name="Calculation 2 2 15 3" xfId="1033"/>
    <cellStyle name="Calculation 2 2 15 3 2" xfId="44805"/>
    <cellStyle name="Calculation 2 2 15 3 3" xfId="44806"/>
    <cellStyle name="Calculation 2 2 15 4" xfId="1034"/>
    <cellStyle name="Calculation 2 2 15 4 2" xfId="44807"/>
    <cellStyle name="Calculation 2 2 15 4 3" xfId="44808"/>
    <cellStyle name="Calculation 2 2 15 5" xfId="1035"/>
    <cellStyle name="Calculation 2 2 15 5 2" xfId="44809"/>
    <cellStyle name="Calculation 2 2 15 5 3" xfId="44810"/>
    <cellStyle name="Calculation 2 2 15 6" xfId="1036"/>
    <cellStyle name="Calculation 2 2 15 6 2" xfId="44811"/>
    <cellStyle name="Calculation 2 2 15 6 3" xfId="44812"/>
    <cellStyle name="Calculation 2 2 15 7" xfId="1037"/>
    <cellStyle name="Calculation 2 2 15 8" xfId="44813"/>
    <cellStyle name="Calculation 2 2 16" xfId="1038"/>
    <cellStyle name="Calculation 2 2 16 2" xfId="1039"/>
    <cellStyle name="Calculation 2 2 16 2 2" xfId="1040"/>
    <cellStyle name="Calculation 2 2 16 2 3" xfId="1041"/>
    <cellStyle name="Calculation 2 2 16 2 4" xfId="1042"/>
    <cellStyle name="Calculation 2 2 16 2 5" xfId="1043"/>
    <cellStyle name="Calculation 2 2 16 2 6" xfId="1044"/>
    <cellStyle name="Calculation 2 2 16 3" xfId="1045"/>
    <cellStyle name="Calculation 2 2 16 3 2" xfId="44814"/>
    <cellStyle name="Calculation 2 2 16 3 3" xfId="44815"/>
    <cellStyle name="Calculation 2 2 16 4" xfId="1046"/>
    <cellStyle name="Calculation 2 2 16 4 2" xfId="44816"/>
    <cellStyle name="Calculation 2 2 16 4 3" xfId="44817"/>
    <cellStyle name="Calculation 2 2 16 5" xfId="1047"/>
    <cellStyle name="Calculation 2 2 16 5 2" xfId="44818"/>
    <cellStyle name="Calculation 2 2 16 5 3" xfId="44819"/>
    <cellStyle name="Calculation 2 2 16 6" xfId="1048"/>
    <cellStyle name="Calculation 2 2 16 6 2" xfId="44820"/>
    <cellStyle name="Calculation 2 2 16 6 3" xfId="44821"/>
    <cellStyle name="Calculation 2 2 16 7" xfId="1049"/>
    <cellStyle name="Calculation 2 2 16 8" xfId="44822"/>
    <cellStyle name="Calculation 2 2 17" xfId="1050"/>
    <cellStyle name="Calculation 2 2 17 2" xfId="1051"/>
    <cellStyle name="Calculation 2 2 17 2 2" xfId="1052"/>
    <cellStyle name="Calculation 2 2 17 2 3" xfId="1053"/>
    <cellStyle name="Calculation 2 2 17 2 4" xfId="1054"/>
    <cellStyle name="Calculation 2 2 17 2 5" xfId="1055"/>
    <cellStyle name="Calculation 2 2 17 2 6" xfId="1056"/>
    <cellStyle name="Calculation 2 2 17 3" xfId="1057"/>
    <cellStyle name="Calculation 2 2 17 3 2" xfId="44823"/>
    <cellStyle name="Calculation 2 2 17 3 3" xfId="44824"/>
    <cellStyle name="Calculation 2 2 17 4" xfId="1058"/>
    <cellStyle name="Calculation 2 2 17 4 2" xfId="44825"/>
    <cellStyle name="Calculation 2 2 17 4 3" xfId="44826"/>
    <cellStyle name="Calculation 2 2 17 5" xfId="1059"/>
    <cellStyle name="Calculation 2 2 17 5 2" xfId="44827"/>
    <cellStyle name="Calculation 2 2 17 5 3" xfId="44828"/>
    <cellStyle name="Calculation 2 2 17 6" xfId="1060"/>
    <cellStyle name="Calculation 2 2 17 6 2" xfId="44829"/>
    <cellStyle name="Calculation 2 2 17 6 3" xfId="44830"/>
    <cellStyle name="Calculation 2 2 17 7" xfId="1061"/>
    <cellStyle name="Calculation 2 2 17 8" xfId="44831"/>
    <cellStyle name="Calculation 2 2 18" xfId="1062"/>
    <cellStyle name="Calculation 2 2 18 2" xfId="1063"/>
    <cellStyle name="Calculation 2 2 18 2 2" xfId="1064"/>
    <cellStyle name="Calculation 2 2 18 2 3" xfId="1065"/>
    <cellStyle name="Calculation 2 2 18 2 4" xfId="1066"/>
    <cellStyle name="Calculation 2 2 18 2 5" xfId="1067"/>
    <cellStyle name="Calculation 2 2 18 2 6" xfId="1068"/>
    <cellStyle name="Calculation 2 2 18 3" xfId="1069"/>
    <cellStyle name="Calculation 2 2 18 3 2" xfId="44832"/>
    <cellStyle name="Calculation 2 2 18 3 3" xfId="44833"/>
    <cellStyle name="Calculation 2 2 18 4" xfId="1070"/>
    <cellStyle name="Calculation 2 2 18 4 2" xfId="44834"/>
    <cellStyle name="Calculation 2 2 18 4 3" xfId="44835"/>
    <cellStyle name="Calculation 2 2 18 5" xfId="1071"/>
    <cellStyle name="Calculation 2 2 18 5 2" xfId="44836"/>
    <cellStyle name="Calculation 2 2 18 5 3" xfId="44837"/>
    <cellStyle name="Calculation 2 2 18 6" xfId="1072"/>
    <cellStyle name="Calculation 2 2 18 6 2" xfId="44838"/>
    <cellStyle name="Calculation 2 2 18 6 3" xfId="44839"/>
    <cellStyle name="Calculation 2 2 18 7" xfId="1073"/>
    <cellStyle name="Calculation 2 2 18 8" xfId="44840"/>
    <cellStyle name="Calculation 2 2 19" xfId="1074"/>
    <cellStyle name="Calculation 2 2 19 2" xfId="1075"/>
    <cellStyle name="Calculation 2 2 19 2 2" xfId="1076"/>
    <cellStyle name="Calculation 2 2 19 2 3" xfId="1077"/>
    <cellStyle name="Calculation 2 2 19 2 4" xfId="1078"/>
    <cellStyle name="Calculation 2 2 19 2 5" xfId="1079"/>
    <cellStyle name="Calculation 2 2 19 2 6" xfId="1080"/>
    <cellStyle name="Calculation 2 2 19 3" xfId="1081"/>
    <cellStyle name="Calculation 2 2 19 3 2" xfId="44841"/>
    <cellStyle name="Calculation 2 2 19 3 3" xfId="44842"/>
    <cellStyle name="Calculation 2 2 19 4" xfId="1082"/>
    <cellStyle name="Calculation 2 2 19 4 2" xfId="44843"/>
    <cellStyle name="Calculation 2 2 19 4 3" xfId="44844"/>
    <cellStyle name="Calculation 2 2 19 5" xfId="1083"/>
    <cellStyle name="Calculation 2 2 19 5 2" xfId="44845"/>
    <cellStyle name="Calculation 2 2 19 5 3" xfId="44846"/>
    <cellStyle name="Calculation 2 2 19 6" xfId="1084"/>
    <cellStyle name="Calculation 2 2 19 6 2" xfId="44847"/>
    <cellStyle name="Calculation 2 2 19 6 3" xfId="44848"/>
    <cellStyle name="Calculation 2 2 19 7" xfId="1085"/>
    <cellStyle name="Calculation 2 2 19 8" xfId="44849"/>
    <cellStyle name="Calculation 2 2 2" xfId="1086"/>
    <cellStyle name="Calculation 2 2 2 10" xfId="1087"/>
    <cellStyle name="Calculation 2 2 2 10 2" xfId="1088"/>
    <cellStyle name="Calculation 2 2 2 10 2 2" xfId="1089"/>
    <cellStyle name="Calculation 2 2 2 10 2 3" xfId="1090"/>
    <cellStyle name="Calculation 2 2 2 10 2 4" xfId="1091"/>
    <cellStyle name="Calculation 2 2 2 10 2 5" xfId="1092"/>
    <cellStyle name="Calculation 2 2 2 10 2 6" xfId="1093"/>
    <cellStyle name="Calculation 2 2 2 10 3" xfId="1094"/>
    <cellStyle name="Calculation 2 2 2 10 3 2" xfId="44850"/>
    <cellStyle name="Calculation 2 2 2 10 3 3" xfId="44851"/>
    <cellStyle name="Calculation 2 2 2 10 4" xfId="1095"/>
    <cellStyle name="Calculation 2 2 2 10 4 2" xfId="44852"/>
    <cellStyle name="Calculation 2 2 2 10 4 3" xfId="44853"/>
    <cellStyle name="Calculation 2 2 2 10 5" xfId="1096"/>
    <cellStyle name="Calculation 2 2 2 10 5 2" xfId="44854"/>
    <cellStyle name="Calculation 2 2 2 10 5 3" xfId="44855"/>
    <cellStyle name="Calculation 2 2 2 10 6" xfId="1097"/>
    <cellStyle name="Calculation 2 2 2 10 6 2" xfId="44856"/>
    <cellStyle name="Calculation 2 2 2 10 6 3" xfId="44857"/>
    <cellStyle name="Calculation 2 2 2 10 7" xfId="1098"/>
    <cellStyle name="Calculation 2 2 2 10 8" xfId="44858"/>
    <cellStyle name="Calculation 2 2 2 11" xfId="1099"/>
    <cellStyle name="Calculation 2 2 2 11 2" xfId="1100"/>
    <cellStyle name="Calculation 2 2 2 11 2 2" xfId="1101"/>
    <cellStyle name="Calculation 2 2 2 11 2 3" xfId="1102"/>
    <cellStyle name="Calculation 2 2 2 11 2 4" xfId="1103"/>
    <cellStyle name="Calculation 2 2 2 11 2 5" xfId="1104"/>
    <cellStyle name="Calculation 2 2 2 11 2 6" xfId="1105"/>
    <cellStyle name="Calculation 2 2 2 11 3" xfId="1106"/>
    <cellStyle name="Calculation 2 2 2 11 3 2" xfId="44859"/>
    <cellStyle name="Calculation 2 2 2 11 3 3" xfId="44860"/>
    <cellStyle name="Calculation 2 2 2 11 4" xfId="1107"/>
    <cellStyle name="Calculation 2 2 2 11 4 2" xfId="44861"/>
    <cellStyle name="Calculation 2 2 2 11 4 3" xfId="44862"/>
    <cellStyle name="Calculation 2 2 2 11 5" xfId="1108"/>
    <cellStyle name="Calculation 2 2 2 11 5 2" xfId="44863"/>
    <cellStyle name="Calculation 2 2 2 11 5 3" xfId="44864"/>
    <cellStyle name="Calculation 2 2 2 11 6" xfId="1109"/>
    <cellStyle name="Calculation 2 2 2 11 6 2" xfId="44865"/>
    <cellStyle name="Calculation 2 2 2 11 6 3" xfId="44866"/>
    <cellStyle name="Calculation 2 2 2 11 7" xfId="1110"/>
    <cellStyle name="Calculation 2 2 2 11 8" xfId="44867"/>
    <cellStyle name="Calculation 2 2 2 12" xfId="1111"/>
    <cellStyle name="Calculation 2 2 2 12 2" xfId="1112"/>
    <cellStyle name="Calculation 2 2 2 12 2 2" xfId="1113"/>
    <cellStyle name="Calculation 2 2 2 12 2 3" xfId="1114"/>
    <cellStyle name="Calculation 2 2 2 12 2 4" xfId="1115"/>
    <cellStyle name="Calculation 2 2 2 12 2 5" xfId="1116"/>
    <cellStyle name="Calculation 2 2 2 12 2 6" xfId="1117"/>
    <cellStyle name="Calculation 2 2 2 12 3" xfId="1118"/>
    <cellStyle name="Calculation 2 2 2 12 3 2" xfId="44868"/>
    <cellStyle name="Calculation 2 2 2 12 3 3" xfId="44869"/>
    <cellStyle name="Calculation 2 2 2 12 4" xfId="1119"/>
    <cellStyle name="Calculation 2 2 2 12 4 2" xfId="44870"/>
    <cellStyle name="Calculation 2 2 2 12 4 3" xfId="44871"/>
    <cellStyle name="Calculation 2 2 2 12 5" xfId="1120"/>
    <cellStyle name="Calculation 2 2 2 12 5 2" xfId="44872"/>
    <cellStyle name="Calculation 2 2 2 12 5 3" xfId="44873"/>
    <cellStyle name="Calculation 2 2 2 12 6" xfId="1121"/>
    <cellStyle name="Calculation 2 2 2 12 6 2" xfId="44874"/>
    <cellStyle name="Calculation 2 2 2 12 6 3" xfId="44875"/>
    <cellStyle name="Calculation 2 2 2 12 7" xfId="1122"/>
    <cellStyle name="Calculation 2 2 2 12 8" xfId="44876"/>
    <cellStyle name="Calculation 2 2 2 13" xfId="1123"/>
    <cellStyle name="Calculation 2 2 2 13 2" xfId="1124"/>
    <cellStyle name="Calculation 2 2 2 13 2 2" xfId="1125"/>
    <cellStyle name="Calculation 2 2 2 13 2 3" xfId="1126"/>
    <cellStyle name="Calculation 2 2 2 13 2 4" xfId="1127"/>
    <cellStyle name="Calculation 2 2 2 13 2 5" xfId="1128"/>
    <cellStyle name="Calculation 2 2 2 13 2 6" xfId="1129"/>
    <cellStyle name="Calculation 2 2 2 13 3" xfId="1130"/>
    <cellStyle name="Calculation 2 2 2 13 3 2" xfId="44877"/>
    <cellStyle name="Calculation 2 2 2 13 3 3" xfId="44878"/>
    <cellStyle name="Calculation 2 2 2 13 4" xfId="1131"/>
    <cellStyle name="Calculation 2 2 2 13 4 2" xfId="44879"/>
    <cellStyle name="Calculation 2 2 2 13 4 3" xfId="44880"/>
    <cellStyle name="Calculation 2 2 2 13 5" xfId="1132"/>
    <cellStyle name="Calculation 2 2 2 13 5 2" xfId="44881"/>
    <cellStyle name="Calculation 2 2 2 13 5 3" xfId="44882"/>
    <cellStyle name="Calculation 2 2 2 13 6" xfId="1133"/>
    <cellStyle name="Calculation 2 2 2 13 6 2" xfId="44883"/>
    <cellStyle name="Calculation 2 2 2 13 6 3" xfId="44884"/>
    <cellStyle name="Calculation 2 2 2 13 7" xfId="1134"/>
    <cellStyle name="Calculation 2 2 2 13 8" xfId="44885"/>
    <cellStyle name="Calculation 2 2 2 14" xfId="1135"/>
    <cellStyle name="Calculation 2 2 2 14 2" xfId="1136"/>
    <cellStyle name="Calculation 2 2 2 14 2 2" xfId="1137"/>
    <cellStyle name="Calculation 2 2 2 14 2 3" xfId="1138"/>
    <cellStyle name="Calculation 2 2 2 14 2 4" xfId="1139"/>
    <cellStyle name="Calculation 2 2 2 14 2 5" xfId="1140"/>
    <cellStyle name="Calculation 2 2 2 14 2 6" xfId="1141"/>
    <cellStyle name="Calculation 2 2 2 14 3" xfId="1142"/>
    <cellStyle name="Calculation 2 2 2 14 3 2" xfId="44886"/>
    <cellStyle name="Calculation 2 2 2 14 3 3" xfId="44887"/>
    <cellStyle name="Calculation 2 2 2 14 4" xfId="1143"/>
    <cellStyle name="Calculation 2 2 2 14 4 2" xfId="44888"/>
    <cellStyle name="Calculation 2 2 2 14 4 3" xfId="44889"/>
    <cellStyle name="Calculation 2 2 2 14 5" xfId="1144"/>
    <cellStyle name="Calculation 2 2 2 14 5 2" xfId="44890"/>
    <cellStyle name="Calculation 2 2 2 14 5 3" xfId="44891"/>
    <cellStyle name="Calculation 2 2 2 14 6" xfId="1145"/>
    <cellStyle name="Calculation 2 2 2 14 6 2" xfId="44892"/>
    <cellStyle name="Calculation 2 2 2 14 6 3" xfId="44893"/>
    <cellStyle name="Calculation 2 2 2 14 7" xfId="1146"/>
    <cellStyle name="Calculation 2 2 2 14 8" xfId="44894"/>
    <cellStyle name="Calculation 2 2 2 15" xfId="1147"/>
    <cellStyle name="Calculation 2 2 2 15 2" xfId="1148"/>
    <cellStyle name="Calculation 2 2 2 15 2 2" xfId="1149"/>
    <cellStyle name="Calculation 2 2 2 15 2 3" xfId="1150"/>
    <cellStyle name="Calculation 2 2 2 15 2 4" xfId="1151"/>
    <cellStyle name="Calculation 2 2 2 15 2 5" xfId="1152"/>
    <cellStyle name="Calculation 2 2 2 15 2 6" xfId="1153"/>
    <cellStyle name="Calculation 2 2 2 15 3" xfId="1154"/>
    <cellStyle name="Calculation 2 2 2 15 3 2" xfId="44895"/>
    <cellStyle name="Calculation 2 2 2 15 3 3" xfId="44896"/>
    <cellStyle name="Calculation 2 2 2 15 4" xfId="1155"/>
    <cellStyle name="Calculation 2 2 2 15 4 2" xfId="44897"/>
    <cellStyle name="Calculation 2 2 2 15 4 3" xfId="44898"/>
    <cellStyle name="Calculation 2 2 2 15 5" xfId="1156"/>
    <cellStyle name="Calculation 2 2 2 15 5 2" xfId="44899"/>
    <cellStyle name="Calculation 2 2 2 15 5 3" xfId="44900"/>
    <cellStyle name="Calculation 2 2 2 15 6" xfId="1157"/>
    <cellStyle name="Calculation 2 2 2 15 6 2" xfId="44901"/>
    <cellStyle name="Calculation 2 2 2 15 6 3" xfId="44902"/>
    <cellStyle name="Calculation 2 2 2 15 7" xfId="1158"/>
    <cellStyle name="Calculation 2 2 2 15 8" xfId="44903"/>
    <cellStyle name="Calculation 2 2 2 16" xfId="1159"/>
    <cellStyle name="Calculation 2 2 2 16 2" xfId="1160"/>
    <cellStyle name="Calculation 2 2 2 16 2 2" xfId="1161"/>
    <cellStyle name="Calculation 2 2 2 16 2 3" xfId="1162"/>
    <cellStyle name="Calculation 2 2 2 16 2 4" xfId="1163"/>
    <cellStyle name="Calculation 2 2 2 16 2 5" xfId="1164"/>
    <cellStyle name="Calculation 2 2 2 16 2 6" xfId="1165"/>
    <cellStyle name="Calculation 2 2 2 16 3" xfId="1166"/>
    <cellStyle name="Calculation 2 2 2 16 3 2" xfId="44904"/>
    <cellStyle name="Calculation 2 2 2 16 3 3" xfId="44905"/>
    <cellStyle name="Calculation 2 2 2 16 4" xfId="1167"/>
    <cellStyle name="Calculation 2 2 2 16 4 2" xfId="44906"/>
    <cellStyle name="Calculation 2 2 2 16 4 3" xfId="44907"/>
    <cellStyle name="Calculation 2 2 2 16 5" xfId="1168"/>
    <cellStyle name="Calculation 2 2 2 16 5 2" xfId="44908"/>
    <cellStyle name="Calculation 2 2 2 16 5 3" xfId="44909"/>
    <cellStyle name="Calculation 2 2 2 16 6" xfId="1169"/>
    <cellStyle name="Calculation 2 2 2 16 6 2" xfId="44910"/>
    <cellStyle name="Calculation 2 2 2 16 6 3" xfId="44911"/>
    <cellStyle name="Calculation 2 2 2 16 7" xfId="1170"/>
    <cellStyle name="Calculation 2 2 2 16 8" xfId="44912"/>
    <cellStyle name="Calculation 2 2 2 17" xfId="1171"/>
    <cellStyle name="Calculation 2 2 2 17 2" xfId="1172"/>
    <cellStyle name="Calculation 2 2 2 17 2 2" xfId="1173"/>
    <cellStyle name="Calculation 2 2 2 17 2 3" xfId="1174"/>
    <cellStyle name="Calculation 2 2 2 17 2 4" xfId="1175"/>
    <cellStyle name="Calculation 2 2 2 17 2 5" xfId="1176"/>
    <cellStyle name="Calculation 2 2 2 17 2 6" xfId="1177"/>
    <cellStyle name="Calculation 2 2 2 17 3" xfId="1178"/>
    <cellStyle name="Calculation 2 2 2 17 3 2" xfId="44913"/>
    <cellStyle name="Calculation 2 2 2 17 3 3" xfId="44914"/>
    <cellStyle name="Calculation 2 2 2 17 4" xfId="1179"/>
    <cellStyle name="Calculation 2 2 2 17 4 2" xfId="44915"/>
    <cellStyle name="Calculation 2 2 2 17 4 3" xfId="44916"/>
    <cellStyle name="Calculation 2 2 2 17 5" xfId="1180"/>
    <cellStyle name="Calculation 2 2 2 17 5 2" xfId="44917"/>
    <cellStyle name="Calculation 2 2 2 17 5 3" xfId="44918"/>
    <cellStyle name="Calculation 2 2 2 17 6" xfId="1181"/>
    <cellStyle name="Calculation 2 2 2 17 6 2" xfId="44919"/>
    <cellStyle name="Calculation 2 2 2 17 6 3" xfId="44920"/>
    <cellStyle name="Calculation 2 2 2 17 7" xfId="1182"/>
    <cellStyle name="Calculation 2 2 2 17 8" xfId="44921"/>
    <cellStyle name="Calculation 2 2 2 18" xfId="1183"/>
    <cellStyle name="Calculation 2 2 2 18 2" xfId="1184"/>
    <cellStyle name="Calculation 2 2 2 18 2 2" xfId="1185"/>
    <cellStyle name="Calculation 2 2 2 18 2 3" xfId="1186"/>
    <cellStyle name="Calculation 2 2 2 18 2 4" xfId="1187"/>
    <cellStyle name="Calculation 2 2 2 18 2 5" xfId="1188"/>
    <cellStyle name="Calculation 2 2 2 18 2 6" xfId="1189"/>
    <cellStyle name="Calculation 2 2 2 18 3" xfId="1190"/>
    <cellStyle name="Calculation 2 2 2 18 3 2" xfId="44922"/>
    <cellStyle name="Calculation 2 2 2 18 3 3" xfId="44923"/>
    <cellStyle name="Calculation 2 2 2 18 4" xfId="1191"/>
    <cellStyle name="Calculation 2 2 2 18 4 2" xfId="44924"/>
    <cellStyle name="Calculation 2 2 2 18 4 3" xfId="44925"/>
    <cellStyle name="Calculation 2 2 2 18 5" xfId="1192"/>
    <cellStyle name="Calculation 2 2 2 18 5 2" xfId="44926"/>
    <cellStyle name="Calculation 2 2 2 18 5 3" xfId="44927"/>
    <cellStyle name="Calculation 2 2 2 18 6" xfId="1193"/>
    <cellStyle name="Calculation 2 2 2 18 6 2" xfId="44928"/>
    <cellStyle name="Calculation 2 2 2 18 6 3" xfId="44929"/>
    <cellStyle name="Calculation 2 2 2 18 7" xfId="1194"/>
    <cellStyle name="Calculation 2 2 2 18 8" xfId="44930"/>
    <cellStyle name="Calculation 2 2 2 19" xfId="1195"/>
    <cellStyle name="Calculation 2 2 2 19 2" xfId="1196"/>
    <cellStyle name="Calculation 2 2 2 19 2 2" xfId="1197"/>
    <cellStyle name="Calculation 2 2 2 19 2 3" xfId="1198"/>
    <cellStyle name="Calculation 2 2 2 19 2 4" xfId="1199"/>
    <cellStyle name="Calculation 2 2 2 19 2 5" xfId="1200"/>
    <cellStyle name="Calculation 2 2 2 19 2 6" xfId="1201"/>
    <cellStyle name="Calculation 2 2 2 19 3" xfId="1202"/>
    <cellStyle name="Calculation 2 2 2 19 3 2" xfId="44931"/>
    <cellStyle name="Calculation 2 2 2 19 3 3" xfId="44932"/>
    <cellStyle name="Calculation 2 2 2 19 4" xfId="1203"/>
    <cellStyle name="Calculation 2 2 2 19 4 2" xfId="44933"/>
    <cellStyle name="Calculation 2 2 2 19 4 3" xfId="44934"/>
    <cellStyle name="Calculation 2 2 2 19 5" xfId="1204"/>
    <cellStyle name="Calculation 2 2 2 19 5 2" xfId="44935"/>
    <cellStyle name="Calculation 2 2 2 19 5 3" xfId="44936"/>
    <cellStyle name="Calculation 2 2 2 19 6" xfId="1205"/>
    <cellStyle name="Calculation 2 2 2 19 6 2" xfId="44937"/>
    <cellStyle name="Calculation 2 2 2 19 6 3" xfId="44938"/>
    <cellStyle name="Calculation 2 2 2 19 7" xfId="1206"/>
    <cellStyle name="Calculation 2 2 2 19 8" xfId="44939"/>
    <cellStyle name="Calculation 2 2 2 2" xfId="1207"/>
    <cellStyle name="Calculation 2 2 2 2 2" xfId="1208"/>
    <cellStyle name="Calculation 2 2 2 2 2 2" xfId="1209"/>
    <cellStyle name="Calculation 2 2 2 2 2 3" xfId="1210"/>
    <cellStyle name="Calculation 2 2 2 2 2 4" xfId="1211"/>
    <cellStyle name="Calculation 2 2 2 2 2 5" xfId="1212"/>
    <cellStyle name="Calculation 2 2 2 2 2 6" xfId="1213"/>
    <cellStyle name="Calculation 2 2 2 2 3" xfId="1214"/>
    <cellStyle name="Calculation 2 2 2 2 3 2" xfId="44940"/>
    <cellStyle name="Calculation 2 2 2 2 3 3" xfId="44941"/>
    <cellStyle name="Calculation 2 2 2 2 4" xfId="1215"/>
    <cellStyle name="Calculation 2 2 2 2 4 2" xfId="44942"/>
    <cellStyle name="Calculation 2 2 2 2 4 3" xfId="44943"/>
    <cellStyle name="Calculation 2 2 2 2 5" xfId="1216"/>
    <cellStyle name="Calculation 2 2 2 2 5 2" xfId="44944"/>
    <cellStyle name="Calculation 2 2 2 2 5 3" xfId="44945"/>
    <cellStyle name="Calculation 2 2 2 2 6" xfId="1217"/>
    <cellStyle name="Calculation 2 2 2 2 6 2" xfId="44946"/>
    <cellStyle name="Calculation 2 2 2 2 6 3" xfId="44947"/>
    <cellStyle name="Calculation 2 2 2 2 7" xfId="1218"/>
    <cellStyle name="Calculation 2 2 2 2 8" xfId="44948"/>
    <cellStyle name="Calculation 2 2 2 20" xfId="1219"/>
    <cellStyle name="Calculation 2 2 2 20 2" xfId="1220"/>
    <cellStyle name="Calculation 2 2 2 20 2 2" xfId="1221"/>
    <cellStyle name="Calculation 2 2 2 20 2 3" xfId="1222"/>
    <cellStyle name="Calculation 2 2 2 20 2 4" xfId="1223"/>
    <cellStyle name="Calculation 2 2 2 20 2 5" xfId="1224"/>
    <cellStyle name="Calculation 2 2 2 20 2 6" xfId="1225"/>
    <cellStyle name="Calculation 2 2 2 20 3" xfId="1226"/>
    <cellStyle name="Calculation 2 2 2 20 3 2" xfId="44949"/>
    <cellStyle name="Calculation 2 2 2 20 3 3" xfId="44950"/>
    <cellStyle name="Calculation 2 2 2 20 4" xfId="1227"/>
    <cellStyle name="Calculation 2 2 2 20 4 2" xfId="44951"/>
    <cellStyle name="Calculation 2 2 2 20 4 3" xfId="44952"/>
    <cellStyle name="Calculation 2 2 2 20 5" xfId="1228"/>
    <cellStyle name="Calculation 2 2 2 20 5 2" xfId="44953"/>
    <cellStyle name="Calculation 2 2 2 20 5 3" xfId="44954"/>
    <cellStyle name="Calculation 2 2 2 20 6" xfId="1229"/>
    <cellStyle name="Calculation 2 2 2 20 6 2" xfId="44955"/>
    <cellStyle name="Calculation 2 2 2 20 6 3" xfId="44956"/>
    <cellStyle name="Calculation 2 2 2 20 7" xfId="1230"/>
    <cellStyle name="Calculation 2 2 2 20 8" xfId="44957"/>
    <cellStyle name="Calculation 2 2 2 21" xfId="1231"/>
    <cellStyle name="Calculation 2 2 2 21 2" xfId="1232"/>
    <cellStyle name="Calculation 2 2 2 21 2 2" xfId="1233"/>
    <cellStyle name="Calculation 2 2 2 21 2 3" xfId="1234"/>
    <cellStyle name="Calculation 2 2 2 21 2 4" xfId="1235"/>
    <cellStyle name="Calculation 2 2 2 21 2 5" xfId="1236"/>
    <cellStyle name="Calculation 2 2 2 21 2 6" xfId="1237"/>
    <cellStyle name="Calculation 2 2 2 21 3" xfId="1238"/>
    <cellStyle name="Calculation 2 2 2 21 3 2" xfId="44958"/>
    <cellStyle name="Calculation 2 2 2 21 3 3" xfId="44959"/>
    <cellStyle name="Calculation 2 2 2 21 4" xfId="1239"/>
    <cellStyle name="Calculation 2 2 2 21 4 2" xfId="44960"/>
    <cellStyle name="Calculation 2 2 2 21 4 3" xfId="44961"/>
    <cellStyle name="Calculation 2 2 2 21 5" xfId="1240"/>
    <cellStyle name="Calculation 2 2 2 21 5 2" xfId="44962"/>
    <cellStyle name="Calculation 2 2 2 21 5 3" xfId="44963"/>
    <cellStyle name="Calculation 2 2 2 21 6" xfId="1241"/>
    <cellStyle name="Calculation 2 2 2 21 6 2" xfId="44964"/>
    <cellStyle name="Calculation 2 2 2 21 6 3" xfId="44965"/>
    <cellStyle name="Calculation 2 2 2 21 7" xfId="1242"/>
    <cellStyle name="Calculation 2 2 2 21 8" xfId="44966"/>
    <cellStyle name="Calculation 2 2 2 22" xfId="1243"/>
    <cellStyle name="Calculation 2 2 2 22 2" xfId="1244"/>
    <cellStyle name="Calculation 2 2 2 22 2 2" xfId="1245"/>
    <cellStyle name="Calculation 2 2 2 22 2 3" xfId="1246"/>
    <cellStyle name="Calculation 2 2 2 22 2 4" xfId="1247"/>
    <cellStyle name="Calculation 2 2 2 22 2 5" xfId="1248"/>
    <cellStyle name="Calculation 2 2 2 22 2 6" xfId="1249"/>
    <cellStyle name="Calculation 2 2 2 22 3" xfId="1250"/>
    <cellStyle name="Calculation 2 2 2 22 3 2" xfId="44967"/>
    <cellStyle name="Calculation 2 2 2 22 3 3" xfId="44968"/>
    <cellStyle name="Calculation 2 2 2 22 4" xfId="1251"/>
    <cellStyle name="Calculation 2 2 2 22 4 2" xfId="44969"/>
    <cellStyle name="Calculation 2 2 2 22 4 3" xfId="44970"/>
    <cellStyle name="Calculation 2 2 2 22 5" xfId="1252"/>
    <cellStyle name="Calculation 2 2 2 22 5 2" xfId="44971"/>
    <cellStyle name="Calculation 2 2 2 22 5 3" xfId="44972"/>
    <cellStyle name="Calculation 2 2 2 22 6" xfId="1253"/>
    <cellStyle name="Calculation 2 2 2 22 6 2" xfId="44973"/>
    <cellStyle name="Calculation 2 2 2 22 6 3" xfId="44974"/>
    <cellStyle name="Calculation 2 2 2 22 7" xfId="1254"/>
    <cellStyle name="Calculation 2 2 2 22 8" xfId="44975"/>
    <cellStyle name="Calculation 2 2 2 23" xfId="1255"/>
    <cellStyle name="Calculation 2 2 2 23 2" xfId="1256"/>
    <cellStyle name="Calculation 2 2 2 23 2 2" xfId="1257"/>
    <cellStyle name="Calculation 2 2 2 23 2 3" xfId="1258"/>
    <cellStyle name="Calculation 2 2 2 23 2 4" xfId="1259"/>
    <cellStyle name="Calculation 2 2 2 23 2 5" xfId="1260"/>
    <cellStyle name="Calculation 2 2 2 23 2 6" xfId="1261"/>
    <cellStyle name="Calculation 2 2 2 23 3" xfId="1262"/>
    <cellStyle name="Calculation 2 2 2 23 3 2" xfId="44976"/>
    <cellStyle name="Calculation 2 2 2 23 3 3" xfId="44977"/>
    <cellStyle name="Calculation 2 2 2 23 4" xfId="1263"/>
    <cellStyle name="Calculation 2 2 2 23 4 2" xfId="44978"/>
    <cellStyle name="Calculation 2 2 2 23 4 3" xfId="44979"/>
    <cellStyle name="Calculation 2 2 2 23 5" xfId="1264"/>
    <cellStyle name="Calculation 2 2 2 23 5 2" xfId="44980"/>
    <cellStyle name="Calculation 2 2 2 23 5 3" xfId="44981"/>
    <cellStyle name="Calculation 2 2 2 23 6" xfId="1265"/>
    <cellStyle name="Calculation 2 2 2 23 6 2" xfId="44982"/>
    <cellStyle name="Calculation 2 2 2 23 6 3" xfId="44983"/>
    <cellStyle name="Calculation 2 2 2 23 7" xfId="1266"/>
    <cellStyle name="Calculation 2 2 2 23 8" xfId="44984"/>
    <cellStyle name="Calculation 2 2 2 24" xfId="1267"/>
    <cellStyle name="Calculation 2 2 2 24 2" xfId="1268"/>
    <cellStyle name="Calculation 2 2 2 24 2 2" xfId="1269"/>
    <cellStyle name="Calculation 2 2 2 24 2 3" xfId="1270"/>
    <cellStyle name="Calculation 2 2 2 24 2 4" xfId="1271"/>
    <cellStyle name="Calculation 2 2 2 24 2 5" xfId="1272"/>
    <cellStyle name="Calculation 2 2 2 24 2 6" xfId="1273"/>
    <cellStyle name="Calculation 2 2 2 24 3" xfId="1274"/>
    <cellStyle name="Calculation 2 2 2 24 3 2" xfId="44985"/>
    <cellStyle name="Calculation 2 2 2 24 3 3" xfId="44986"/>
    <cellStyle name="Calculation 2 2 2 24 4" xfId="1275"/>
    <cellStyle name="Calculation 2 2 2 24 4 2" xfId="44987"/>
    <cellStyle name="Calculation 2 2 2 24 4 3" xfId="44988"/>
    <cellStyle name="Calculation 2 2 2 24 5" xfId="1276"/>
    <cellStyle name="Calculation 2 2 2 24 5 2" xfId="44989"/>
    <cellStyle name="Calculation 2 2 2 24 5 3" xfId="44990"/>
    <cellStyle name="Calculation 2 2 2 24 6" xfId="1277"/>
    <cellStyle name="Calculation 2 2 2 24 6 2" xfId="44991"/>
    <cellStyle name="Calculation 2 2 2 24 6 3" xfId="44992"/>
    <cellStyle name="Calculation 2 2 2 24 7" xfId="1278"/>
    <cellStyle name="Calculation 2 2 2 24 8" xfId="44993"/>
    <cellStyle name="Calculation 2 2 2 25" xfId="1279"/>
    <cellStyle name="Calculation 2 2 2 25 2" xfId="1280"/>
    <cellStyle name="Calculation 2 2 2 25 2 2" xfId="1281"/>
    <cellStyle name="Calculation 2 2 2 25 2 3" xfId="1282"/>
    <cellStyle name="Calculation 2 2 2 25 2 4" xfId="1283"/>
    <cellStyle name="Calculation 2 2 2 25 2 5" xfId="1284"/>
    <cellStyle name="Calculation 2 2 2 25 2 6" xfId="1285"/>
    <cellStyle name="Calculation 2 2 2 25 3" xfId="1286"/>
    <cellStyle name="Calculation 2 2 2 25 3 2" xfId="44994"/>
    <cellStyle name="Calculation 2 2 2 25 3 3" xfId="44995"/>
    <cellStyle name="Calculation 2 2 2 25 4" xfId="1287"/>
    <cellStyle name="Calculation 2 2 2 25 4 2" xfId="44996"/>
    <cellStyle name="Calculation 2 2 2 25 4 3" xfId="44997"/>
    <cellStyle name="Calculation 2 2 2 25 5" xfId="1288"/>
    <cellStyle name="Calculation 2 2 2 25 5 2" xfId="44998"/>
    <cellStyle name="Calculation 2 2 2 25 5 3" xfId="44999"/>
    <cellStyle name="Calculation 2 2 2 25 6" xfId="1289"/>
    <cellStyle name="Calculation 2 2 2 25 6 2" xfId="45000"/>
    <cellStyle name="Calculation 2 2 2 25 6 3" xfId="45001"/>
    <cellStyle name="Calculation 2 2 2 25 7" xfId="1290"/>
    <cellStyle name="Calculation 2 2 2 25 8" xfId="45002"/>
    <cellStyle name="Calculation 2 2 2 26" xfId="1291"/>
    <cellStyle name="Calculation 2 2 2 26 2" xfId="1292"/>
    <cellStyle name="Calculation 2 2 2 26 2 2" xfId="1293"/>
    <cellStyle name="Calculation 2 2 2 26 2 3" xfId="1294"/>
    <cellStyle name="Calculation 2 2 2 26 2 4" xfId="1295"/>
    <cellStyle name="Calculation 2 2 2 26 2 5" xfId="1296"/>
    <cellStyle name="Calculation 2 2 2 26 2 6" xfId="1297"/>
    <cellStyle name="Calculation 2 2 2 26 3" xfId="1298"/>
    <cellStyle name="Calculation 2 2 2 26 3 2" xfId="45003"/>
    <cellStyle name="Calculation 2 2 2 26 3 3" xfId="45004"/>
    <cellStyle name="Calculation 2 2 2 26 4" xfId="1299"/>
    <cellStyle name="Calculation 2 2 2 26 4 2" xfId="45005"/>
    <cellStyle name="Calculation 2 2 2 26 4 3" xfId="45006"/>
    <cellStyle name="Calculation 2 2 2 26 5" xfId="1300"/>
    <cellStyle name="Calculation 2 2 2 26 5 2" xfId="45007"/>
    <cellStyle name="Calculation 2 2 2 26 5 3" xfId="45008"/>
    <cellStyle name="Calculation 2 2 2 26 6" xfId="1301"/>
    <cellStyle name="Calculation 2 2 2 26 6 2" xfId="45009"/>
    <cellStyle name="Calculation 2 2 2 26 6 3" xfId="45010"/>
    <cellStyle name="Calculation 2 2 2 26 7" xfId="1302"/>
    <cellStyle name="Calculation 2 2 2 26 8" xfId="45011"/>
    <cellStyle name="Calculation 2 2 2 27" xfId="1303"/>
    <cellStyle name="Calculation 2 2 2 27 2" xfId="1304"/>
    <cellStyle name="Calculation 2 2 2 27 2 2" xfId="1305"/>
    <cellStyle name="Calculation 2 2 2 27 2 3" xfId="1306"/>
    <cellStyle name="Calculation 2 2 2 27 2 4" xfId="1307"/>
    <cellStyle name="Calculation 2 2 2 27 2 5" xfId="1308"/>
    <cellStyle name="Calculation 2 2 2 27 2 6" xfId="1309"/>
    <cellStyle name="Calculation 2 2 2 27 3" xfId="1310"/>
    <cellStyle name="Calculation 2 2 2 27 3 2" xfId="45012"/>
    <cellStyle name="Calculation 2 2 2 27 3 3" xfId="45013"/>
    <cellStyle name="Calculation 2 2 2 27 4" xfId="1311"/>
    <cellStyle name="Calculation 2 2 2 27 4 2" xfId="45014"/>
    <cellStyle name="Calculation 2 2 2 27 4 3" xfId="45015"/>
    <cellStyle name="Calculation 2 2 2 27 5" xfId="1312"/>
    <cellStyle name="Calculation 2 2 2 27 5 2" xfId="45016"/>
    <cellStyle name="Calculation 2 2 2 27 5 3" xfId="45017"/>
    <cellStyle name="Calculation 2 2 2 27 6" xfId="1313"/>
    <cellStyle name="Calculation 2 2 2 27 6 2" xfId="45018"/>
    <cellStyle name="Calculation 2 2 2 27 6 3" xfId="45019"/>
    <cellStyle name="Calculation 2 2 2 27 7" xfId="1314"/>
    <cellStyle name="Calculation 2 2 2 27 8" xfId="45020"/>
    <cellStyle name="Calculation 2 2 2 28" xfId="1315"/>
    <cellStyle name="Calculation 2 2 2 28 2" xfId="1316"/>
    <cellStyle name="Calculation 2 2 2 28 2 2" xfId="1317"/>
    <cellStyle name="Calculation 2 2 2 28 2 3" xfId="1318"/>
    <cellStyle name="Calculation 2 2 2 28 2 4" xfId="1319"/>
    <cellStyle name="Calculation 2 2 2 28 2 5" xfId="1320"/>
    <cellStyle name="Calculation 2 2 2 28 2 6" xfId="1321"/>
    <cellStyle name="Calculation 2 2 2 28 3" xfId="1322"/>
    <cellStyle name="Calculation 2 2 2 28 3 2" xfId="45021"/>
    <cellStyle name="Calculation 2 2 2 28 3 3" xfId="45022"/>
    <cellStyle name="Calculation 2 2 2 28 4" xfId="1323"/>
    <cellStyle name="Calculation 2 2 2 28 4 2" xfId="45023"/>
    <cellStyle name="Calculation 2 2 2 28 4 3" xfId="45024"/>
    <cellStyle name="Calculation 2 2 2 28 5" xfId="1324"/>
    <cellStyle name="Calculation 2 2 2 28 5 2" xfId="45025"/>
    <cellStyle name="Calculation 2 2 2 28 5 3" xfId="45026"/>
    <cellStyle name="Calculation 2 2 2 28 6" xfId="1325"/>
    <cellStyle name="Calculation 2 2 2 28 6 2" xfId="45027"/>
    <cellStyle name="Calculation 2 2 2 28 6 3" xfId="45028"/>
    <cellStyle name="Calculation 2 2 2 28 7" xfId="1326"/>
    <cellStyle name="Calculation 2 2 2 28 8" xfId="45029"/>
    <cellStyle name="Calculation 2 2 2 29" xfId="1327"/>
    <cellStyle name="Calculation 2 2 2 29 2" xfId="1328"/>
    <cellStyle name="Calculation 2 2 2 29 2 2" xfId="1329"/>
    <cellStyle name="Calculation 2 2 2 29 2 3" xfId="1330"/>
    <cellStyle name="Calculation 2 2 2 29 2 4" xfId="1331"/>
    <cellStyle name="Calculation 2 2 2 29 2 5" xfId="1332"/>
    <cellStyle name="Calculation 2 2 2 29 2 6" xfId="1333"/>
    <cellStyle name="Calculation 2 2 2 29 3" xfId="1334"/>
    <cellStyle name="Calculation 2 2 2 29 3 2" xfId="45030"/>
    <cellStyle name="Calculation 2 2 2 29 3 3" xfId="45031"/>
    <cellStyle name="Calculation 2 2 2 29 4" xfId="1335"/>
    <cellStyle name="Calculation 2 2 2 29 4 2" xfId="45032"/>
    <cellStyle name="Calculation 2 2 2 29 4 3" xfId="45033"/>
    <cellStyle name="Calculation 2 2 2 29 5" xfId="1336"/>
    <cellStyle name="Calculation 2 2 2 29 5 2" xfId="45034"/>
    <cellStyle name="Calculation 2 2 2 29 5 3" xfId="45035"/>
    <cellStyle name="Calculation 2 2 2 29 6" xfId="1337"/>
    <cellStyle name="Calculation 2 2 2 29 6 2" xfId="45036"/>
    <cellStyle name="Calculation 2 2 2 29 6 3" xfId="45037"/>
    <cellStyle name="Calculation 2 2 2 29 7" xfId="1338"/>
    <cellStyle name="Calculation 2 2 2 29 8" xfId="45038"/>
    <cellStyle name="Calculation 2 2 2 3" xfId="1339"/>
    <cellStyle name="Calculation 2 2 2 3 2" xfId="1340"/>
    <cellStyle name="Calculation 2 2 2 3 2 2" xfId="1341"/>
    <cellStyle name="Calculation 2 2 2 3 2 3" xfId="1342"/>
    <cellStyle name="Calculation 2 2 2 3 2 4" xfId="1343"/>
    <cellStyle name="Calculation 2 2 2 3 2 5" xfId="1344"/>
    <cellStyle name="Calculation 2 2 2 3 2 6" xfId="1345"/>
    <cellStyle name="Calculation 2 2 2 3 3" xfId="1346"/>
    <cellStyle name="Calculation 2 2 2 3 3 2" xfId="45039"/>
    <cellStyle name="Calculation 2 2 2 3 3 3" xfId="45040"/>
    <cellStyle name="Calculation 2 2 2 3 4" xfId="1347"/>
    <cellStyle name="Calculation 2 2 2 3 4 2" xfId="45041"/>
    <cellStyle name="Calculation 2 2 2 3 4 3" xfId="45042"/>
    <cellStyle name="Calculation 2 2 2 3 5" xfId="1348"/>
    <cellStyle name="Calculation 2 2 2 3 5 2" xfId="45043"/>
    <cellStyle name="Calculation 2 2 2 3 5 3" xfId="45044"/>
    <cellStyle name="Calculation 2 2 2 3 6" xfId="1349"/>
    <cellStyle name="Calculation 2 2 2 3 6 2" xfId="45045"/>
    <cellStyle name="Calculation 2 2 2 3 6 3" xfId="45046"/>
    <cellStyle name="Calculation 2 2 2 3 7" xfId="1350"/>
    <cellStyle name="Calculation 2 2 2 3 8" xfId="45047"/>
    <cellStyle name="Calculation 2 2 2 30" xfId="1351"/>
    <cellStyle name="Calculation 2 2 2 30 2" xfId="1352"/>
    <cellStyle name="Calculation 2 2 2 30 2 2" xfId="1353"/>
    <cellStyle name="Calculation 2 2 2 30 2 3" xfId="1354"/>
    <cellStyle name="Calculation 2 2 2 30 2 4" xfId="1355"/>
    <cellStyle name="Calculation 2 2 2 30 2 5" xfId="1356"/>
    <cellStyle name="Calculation 2 2 2 30 2 6" xfId="1357"/>
    <cellStyle name="Calculation 2 2 2 30 3" xfId="1358"/>
    <cellStyle name="Calculation 2 2 2 30 3 2" xfId="45048"/>
    <cellStyle name="Calculation 2 2 2 30 3 3" xfId="45049"/>
    <cellStyle name="Calculation 2 2 2 30 4" xfId="1359"/>
    <cellStyle name="Calculation 2 2 2 30 4 2" xfId="45050"/>
    <cellStyle name="Calculation 2 2 2 30 4 3" xfId="45051"/>
    <cellStyle name="Calculation 2 2 2 30 5" xfId="1360"/>
    <cellStyle name="Calculation 2 2 2 30 5 2" xfId="45052"/>
    <cellStyle name="Calculation 2 2 2 30 5 3" xfId="45053"/>
    <cellStyle name="Calculation 2 2 2 30 6" xfId="1361"/>
    <cellStyle name="Calculation 2 2 2 30 6 2" xfId="45054"/>
    <cellStyle name="Calculation 2 2 2 30 6 3" xfId="45055"/>
    <cellStyle name="Calculation 2 2 2 30 7" xfId="1362"/>
    <cellStyle name="Calculation 2 2 2 30 8" xfId="45056"/>
    <cellStyle name="Calculation 2 2 2 31" xfId="1363"/>
    <cellStyle name="Calculation 2 2 2 31 2" xfId="1364"/>
    <cellStyle name="Calculation 2 2 2 31 2 2" xfId="1365"/>
    <cellStyle name="Calculation 2 2 2 31 2 3" xfId="1366"/>
    <cellStyle name="Calculation 2 2 2 31 2 4" xfId="1367"/>
    <cellStyle name="Calculation 2 2 2 31 2 5" xfId="1368"/>
    <cellStyle name="Calculation 2 2 2 31 2 6" xfId="1369"/>
    <cellStyle name="Calculation 2 2 2 31 3" xfId="1370"/>
    <cellStyle name="Calculation 2 2 2 31 3 2" xfId="45057"/>
    <cellStyle name="Calculation 2 2 2 31 3 3" xfId="45058"/>
    <cellStyle name="Calculation 2 2 2 31 4" xfId="1371"/>
    <cellStyle name="Calculation 2 2 2 31 4 2" xfId="45059"/>
    <cellStyle name="Calculation 2 2 2 31 4 3" xfId="45060"/>
    <cellStyle name="Calculation 2 2 2 31 5" xfId="1372"/>
    <cellStyle name="Calculation 2 2 2 31 5 2" xfId="45061"/>
    <cellStyle name="Calculation 2 2 2 31 5 3" xfId="45062"/>
    <cellStyle name="Calculation 2 2 2 31 6" xfId="1373"/>
    <cellStyle name="Calculation 2 2 2 31 6 2" xfId="45063"/>
    <cellStyle name="Calculation 2 2 2 31 6 3" xfId="45064"/>
    <cellStyle name="Calculation 2 2 2 31 7" xfId="1374"/>
    <cellStyle name="Calculation 2 2 2 31 8" xfId="45065"/>
    <cellStyle name="Calculation 2 2 2 32" xfId="1375"/>
    <cellStyle name="Calculation 2 2 2 32 2" xfId="1376"/>
    <cellStyle name="Calculation 2 2 2 32 2 2" xfId="1377"/>
    <cellStyle name="Calculation 2 2 2 32 2 3" xfId="1378"/>
    <cellStyle name="Calculation 2 2 2 32 2 4" xfId="1379"/>
    <cellStyle name="Calculation 2 2 2 32 2 5" xfId="1380"/>
    <cellStyle name="Calculation 2 2 2 32 2 6" xfId="1381"/>
    <cellStyle name="Calculation 2 2 2 32 3" xfId="1382"/>
    <cellStyle name="Calculation 2 2 2 32 3 2" xfId="45066"/>
    <cellStyle name="Calculation 2 2 2 32 3 3" xfId="45067"/>
    <cellStyle name="Calculation 2 2 2 32 4" xfId="1383"/>
    <cellStyle name="Calculation 2 2 2 32 4 2" xfId="45068"/>
    <cellStyle name="Calculation 2 2 2 32 4 3" xfId="45069"/>
    <cellStyle name="Calculation 2 2 2 32 5" xfId="1384"/>
    <cellStyle name="Calculation 2 2 2 32 5 2" xfId="45070"/>
    <cellStyle name="Calculation 2 2 2 32 5 3" xfId="45071"/>
    <cellStyle name="Calculation 2 2 2 32 6" xfId="1385"/>
    <cellStyle name="Calculation 2 2 2 32 6 2" xfId="45072"/>
    <cellStyle name="Calculation 2 2 2 32 6 3" xfId="45073"/>
    <cellStyle name="Calculation 2 2 2 32 7" xfId="1386"/>
    <cellStyle name="Calculation 2 2 2 32 8" xfId="45074"/>
    <cellStyle name="Calculation 2 2 2 33" xfId="1387"/>
    <cellStyle name="Calculation 2 2 2 33 2" xfId="1388"/>
    <cellStyle name="Calculation 2 2 2 33 2 2" xfId="1389"/>
    <cellStyle name="Calculation 2 2 2 33 2 3" xfId="1390"/>
    <cellStyle name="Calculation 2 2 2 33 2 4" xfId="1391"/>
    <cellStyle name="Calculation 2 2 2 33 2 5" xfId="1392"/>
    <cellStyle name="Calculation 2 2 2 33 2 6" xfId="1393"/>
    <cellStyle name="Calculation 2 2 2 33 3" xfId="1394"/>
    <cellStyle name="Calculation 2 2 2 33 3 2" xfId="45075"/>
    <cellStyle name="Calculation 2 2 2 33 3 3" xfId="45076"/>
    <cellStyle name="Calculation 2 2 2 33 4" xfId="1395"/>
    <cellStyle name="Calculation 2 2 2 33 4 2" xfId="45077"/>
    <cellStyle name="Calculation 2 2 2 33 4 3" xfId="45078"/>
    <cellStyle name="Calculation 2 2 2 33 5" xfId="1396"/>
    <cellStyle name="Calculation 2 2 2 33 5 2" xfId="45079"/>
    <cellStyle name="Calculation 2 2 2 33 5 3" xfId="45080"/>
    <cellStyle name="Calculation 2 2 2 33 6" xfId="1397"/>
    <cellStyle name="Calculation 2 2 2 33 6 2" xfId="45081"/>
    <cellStyle name="Calculation 2 2 2 33 6 3" xfId="45082"/>
    <cellStyle name="Calculation 2 2 2 33 7" xfId="1398"/>
    <cellStyle name="Calculation 2 2 2 33 8" xfId="45083"/>
    <cellStyle name="Calculation 2 2 2 34" xfId="1399"/>
    <cellStyle name="Calculation 2 2 2 34 2" xfId="1400"/>
    <cellStyle name="Calculation 2 2 2 34 2 2" xfId="1401"/>
    <cellStyle name="Calculation 2 2 2 34 2 3" xfId="1402"/>
    <cellStyle name="Calculation 2 2 2 34 2 4" xfId="1403"/>
    <cellStyle name="Calculation 2 2 2 34 2 5" xfId="1404"/>
    <cellStyle name="Calculation 2 2 2 34 2 6" xfId="1405"/>
    <cellStyle name="Calculation 2 2 2 34 3" xfId="1406"/>
    <cellStyle name="Calculation 2 2 2 34 3 2" xfId="45084"/>
    <cellStyle name="Calculation 2 2 2 34 3 3" xfId="45085"/>
    <cellStyle name="Calculation 2 2 2 34 4" xfId="1407"/>
    <cellStyle name="Calculation 2 2 2 34 4 2" xfId="45086"/>
    <cellStyle name="Calculation 2 2 2 34 4 3" xfId="45087"/>
    <cellStyle name="Calculation 2 2 2 34 5" xfId="1408"/>
    <cellStyle name="Calculation 2 2 2 34 5 2" xfId="45088"/>
    <cellStyle name="Calculation 2 2 2 34 5 3" xfId="45089"/>
    <cellStyle name="Calculation 2 2 2 34 6" xfId="1409"/>
    <cellStyle name="Calculation 2 2 2 34 6 2" xfId="45090"/>
    <cellStyle name="Calculation 2 2 2 34 6 3" xfId="45091"/>
    <cellStyle name="Calculation 2 2 2 34 7" xfId="1410"/>
    <cellStyle name="Calculation 2 2 2 34 8" xfId="45092"/>
    <cellStyle name="Calculation 2 2 2 35" xfId="1411"/>
    <cellStyle name="Calculation 2 2 2 35 2" xfId="1412"/>
    <cellStyle name="Calculation 2 2 2 35 3" xfId="1413"/>
    <cellStyle name="Calculation 2 2 2 35 4" xfId="1414"/>
    <cellStyle name="Calculation 2 2 2 35 5" xfId="1415"/>
    <cellStyle name="Calculation 2 2 2 35 6" xfId="1416"/>
    <cellStyle name="Calculation 2 2 2 36" xfId="1417"/>
    <cellStyle name="Calculation 2 2 2 36 2" xfId="45093"/>
    <cellStyle name="Calculation 2 2 2 36 3" xfId="45094"/>
    <cellStyle name="Calculation 2 2 2 37" xfId="1418"/>
    <cellStyle name="Calculation 2 2 2 37 2" xfId="45095"/>
    <cellStyle name="Calculation 2 2 2 37 3" xfId="45096"/>
    <cellStyle name="Calculation 2 2 2 38" xfId="1419"/>
    <cellStyle name="Calculation 2 2 2 38 2" xfId="45097"/>
    <cellStyle name="Calculation 2 2 2 38 3" xfId="45098"/>
    <cellStyle name="Calculation 2 2 2 39" xfId="1420"/>
    <cellStyle name="Calculation 2 2 2 39 2" xfId="45099"/>
    <cellStyle name="Calculation 2 2 2 39 3" xfId="45100"/>
    <cellStyle name="Calculation 2 2 2 4" xfId="1421"/>
    <cellStyle name="Calculation 2 2 2 4 2" xfId="1422"/>
    <cellStyle name="Calculation 2 2 2 4 2 2" xfId="1423"/>
    <cellStyle name="Calculation 2 2 2 4 2 3" xfId="1424"/>
    <cellStyle name="Calculation 2 2 2 4 2 4" xfId="1425"/>
    <cellStyle name="Calculation 2 2 2 4 2 5" xfId="1426"/>
    <cellStyle name="Calculation 2 2 2 4 2 6" xfId="1427"/>
    <cellStyle name="Calculation 2 2 2 4 3" xfId="1428"/>
    <cellStyle name="Calculation 2 2 2 4 3 2" xfId="45101"/>
    <cellStyle name="Calculation 2 2 2 4 3 3" xfId="45102"/>
    <cellStyle name="Calculation 2 2 2 4 4" xfId="1429"/>
    <cellStyle name="Calculation 2 2 2 4 4 2" xfId="45103"/>
    <cellStyle name="Calculation 2 2 2 4 4 3" xfId="45104"/>
    <cellStyle name="Calculation 2 2 2 4 5" xfId="1430"/>
    <cellStyle name="Calculation 2 2 2 4 5 2" xfId="45105"/>
    <cellStyle name="Calculation 2 2 2 4 5 3" xfId="45106"/>
    <cellStyle name="Calculation 2 2 2 4 6" xfId="1431"/>
    <cellStyle name="Calculation 2 2 2 4 6 2" xfId="45107"/>
    <cellStyle name="Calculation 2 2 2 4 6 3" xfId="45108"/>
    <cellStyle name="Calculation 2 2 2 4 7" xfId="1432"/>
    <cellStyle name="Calculation 2 2 2 4 8" xfId="45109"/>
    <cellStyle name="Calculation 2 2 2 40" xfId="1433"/>
    <cellStyle name="Calculation 2 2 2 41" xfId="45110"/>
    <cellStyle name="Calculation 2 2 2 5" xfId="1434"/>
    <cellStyle name="Calculation 2 2 2 5 2" xfId="1435"/>
    <cellStyle name="Calculation 2 2 2 5 2 2" xfId="1436"/>
    <cellStyle name="Calculation 2 2 2 5 2 3" xfId="1437"/>
    <cellStyle name="Calculation 2 2 2 5 2 4" xfId="1438"/>
    <cellStyle name="Calculation 2 2 2 5 2 5" xfId="1439"/>
    <cellStyle name="Calculation 2 2 2 5 2 6" xfId="1440"/>
    <cellStyle name="Calculation 2 2 2 5 3" xfId="1441"/>
    <cellStyle name="Calculation 2 2 2 5 3 2" xfId="45111"/>
    <cellStyle name="Calculation 2 2 2 5 3 3" xfId="45112"/>
    <cellStyle name="Calculation 2 2 2 5 4" xfId="1442"/>
    <cellStyle name="Calculation 2 2 2 5 4 2" xfId="45113"/>
    <cellStyle name="Calculation 2 2 2 5 4 3" xfId="45114"/>
    <cellStyle name="Calculation 2 2 2 5 5" xfId="1443"/>
    <cellStyle name="Calculation 2 2 2 5 5 2" xfId="45115"/>
    <cellStyle name="Calculation 2 2 2 5 5 3" xfId="45116"/>
    <cellStyle name="Calculation 2 2 2 5 6" xfId="1444"/>
    <cellStyle name="Calculation 2 2 2 5 6 2" xfId="45117"/>
    <cellStyle name="Calculation 2 2 2 5 6 3" xfId="45118"/>
    <cellStyle name="Calculation 2 2 2 5 7" xfId="1445"/>
    <cellStyle name="Calculation 2 2 2 5 8" xfId="45119"/>
    <cellStyle name="Calculation 2 2 2 6" xfId="1446"/>
    <cellStyle name="Calculation 2 2 2 6 2" xfId="1447"/>
    <cellStyle name="Calculation 2 2 2 6 2 2" xfId="1448"/>
    <cellStyle name="Calculation 2 2 2 6 2 3" xfId="1449"/>
    <cellStyle name="Calculation 2 2 2 6 2 4" xfId="1450"/>
    <cellStyle name="Calculation 2 2 2 6 2 5" xfId="1451"/>
    <cellStyle name="Calculation 2 2 2 6 2 6" xfId="1452"/>
    <cellStyle name="Calculation 2 2 2 6 3" xfId="1453"/>
    <cellStyle name="Calculation 2 2 2 6 3 2" xfId="45120"/>
    <cellStyle name="Calculation 2 2 2 6 3 3" xfId="45121"/>
    <cellStyle name="Calculation 2 2 2 6 4" xfId="1454"/>
    <cellStyle name="Calculation 2 2 2 6 4 2" xfId="45122"/>
    <cellStyle name="Calculation 2 2 2 6 4 3" xfId="45123"/>
    <cellStyle name="Calculation 2 2 2 6 5" xfId="1455"/>
    <cellStyle name="Calculation 2 2 2 6 5 2" xfId="45124"/>
    <cellStyle name="Calculation 2 2 2 6 5 3" xfId="45125"/>
    <cellStyle name="Calculation 2 2 2 6 6" xfId="1456"/>
    <cellStyle name="Calculation 2 2 2 6 6 2" xfId="45126"/>
    <cellStyle name="Calculation 2 2 2 6 6 3" xfId="45127"/>
    <cellStyle name="Calculation 2 2 2 6 7" xfId="1457"/>
    <cellStyle name="Calculation 2 2 2 6 8" xfId="45128"/>
    <cellStyle name="Calculation 2 2 2 7" xfId="1458"/>
    <cellStyle name="Calculation 2 2 2 7 2" xfId="1459"/>
    <cellStyle name="Calculation 2 2 2 7 2 2" xfId="1460"/>
    <cellStyle name="Calculation 2 2 2 7 2 3" xfId="1461"/>
    <cellStyle name="Calculation 2 2 2 7 2 4" xfId="1462"/>
    <cellStyle name="Calculation 2 2 2 7 2 5" xfId="1463"/>
    <cellStyle name="Calculation 2 2 2 7 2 6" xfId="1464"/>
    <cellStyle name="Calculation 2 2 2 7 3" xfId="1465"/>
    <cellStyle name="Calculation 2 2 2 7 3 2" xfId="45129"/>
    <cellStyle name="Calculation 2 2 2 7 3 3" xfId="45130"/>
    <cellStyle name="Calculation 2 2 2 7 4" xfId="1466"/>
    <cellStyle name="Calculation 2 2 2 7 4 2" xfId="45131"/>
    <cellStyle name="Calculation 2 2 2 7 4 3" xfId="45132"/>
    <cellStyle name="Calculation 2 2 2 7 5" xfId="1467"/>
    <cellStyle name="Calculation 2 2 2 7 5 2" xfId="45133"/>
    <cellStyle name="Calculation 2 2 2 7 5 3" xfId="45134"/>
    <cellStyle name="Calculation 2 2 2 7 6" xfId="1468"/>
    <cellStyle name="Calculation 2 2 2 7 6 2" xfId="45135"/>
    <cellStyle name="Calculation 2 2 2 7 6 3" xfId="45136"/>
    <cellStyle name="Calculation 2 2 2 7 7" xfId="1469"/>
    <cellStyle name="Calculation 2 2 2 7 8" xfId="45137"/>
    <cellStyle name="Calculation 2 2 2 8" xfId="1470"/>
    <cellStyle name="Calculation 2 2 2 8 2" xfId="1471"/>
    <cellStyle name="Calculation 2 2 2 8 2 2" xfId="1472"/>
    <cellStyle name="Calculation 2 2 2 8 2 3" xfId="1473"/>
    <cellStyle name="Calculation 2 2 2 8 2 4" xfId="1474"/>
    <cellStyle name="Calculation 2 2 2 8 2 5" xfId="1475"/>
    <cellStyle name="Calculation 2 2 2 8 2 6" xfId="1476"/>
    <cellStyle name="Calculation 2 2 2 8 3" xfId="1477"/>
    <cellStyle name="Calculation 2 2 2 8 3 2" xfId="45138"/>
    <cellStyle name="Calculation 2 2 2 8 3 3" xfId="45139"/>
    <cellStyle name="Calculation 2 2 2 8 4" xfId="1478"/>
    <cellStyle name="Calculation 2 2 2 8 4 2" xfId="45140"/>
    <cellStyle name="Calculation 2 2 2 8 4 3" xfId="45141"/>
    <cellStyle name="Calculation 2 2 2 8 5" xfId="1479"/>
    <cellStyle name="Calculation 2 2 2 8 5 2" xfId="45142"/>
    <cellStyle name="Calculation 2 2 2 8 5 3" xfId="45143"/>
    <cellStyle name="Calculation 2 2 2 8 6" xfId="1480"/>
    <cellStyle name="Calculation 2 2 2 8 6 2" xfId="45144"/>
    <cellStyle name="Calculation 2 2 2 8 6 3" xfId="45145"/>
    <cellStyle name="Calculation 2 2 2 8 7" xfId="1481"/>
    <cellStyle name="Calculation 2 2 2 8 8" xfId="45146"/>
    <cellStyle name="Calculation 2 2 2 9" xfId="1482"/>
    <cellStyle name="Calculation 2 2 2 9 2" xfId="1483"/>
    <cellStyle name="Calculation 2 2 2 9 2 2" xfId="1484"/>
    <cellStyle name="Calculation 2 2 2 9 2 3" xfId="1485"/>
    <cellStyle name="Calculation 2 2 2 9 2 4" xfId="1486"/>
    <cellStyle name="Calculation 2 2 2 9 2 5" xfId="1487"/>
    <cellStyle name="Calculation 2 2 2 9 2 6" xfId="1488"/>
    <cellStyle name="Calculation 2 2 2 9 3" xfId="1489"/>
    <cellStyle name="Calculation 2 2 2 9 3 2" xfId="45147"/>
    <cellStyle name="Calculation 2 2 2 9 3 3" xfId="45148"/>
    <cellStyle name="Calculation 2 2 2 9 4" xfId="1490"/>
    <cellStyle name="Calculation 2 2 2 9 4 2" xfId="45149"/>
    <cellStyle name="Calculation 2 2 2 9 4 3" xfId="45150"/>
    <cellStyle name="Calculation 2 2 2 9 5" xfId="1491"/>
    <cellStyle name="Calculation 2 2 2 9 5 2" xfId="45151"/>
    <cellStyle name="Calculation 2 2 2 9 5 3" xfId="45152"/>
    <cellStyle name="Calculation 2 2 2 9 6" xfId="1492"/>
    <cellStyle name="Calculation 2 2 2 9 6 2" xfId="45153"/>
    <cellStyle name="Calculation 2 2 2 9 6 3" xfId="45154"/>
    <cellStyle name="Calculation 2 2 2 9 7" xfId="1493"/>
    <cellStyle name="Calculation 2 2 2 9 8" xfId="45155"/>
    <cellStyle name="Calculation 2 2 20" xfId="1494"/>
    <cellStyle name="Calculation 2 2 20 2" xfId="1495"/>
    <cellStyle name="Calculation 2 2 20 2 2" xfId="1496"/>
    <cellStyle name="Calculation 2 2 20 2 3" xfId="1497"/>
    <cellStyle name="Calculation 2 2 20 2 4" xfId="1498"/>
    <cellStyle name="Calculation 2 2 20 2 5" xfId="1499"/>
    <cellStyle name="Calculation 2 2 20 2 6" xfId="1500"/>
    <cellStyle name="Calculation 2 2 20 3" xfId="1501"/>
    <cellStyle name="Calculation 2 2 20 3 2" xfId="45156"/>
    <cellStyle name="Calculation 2 2 20 3 3" xfId="45157"/>
    <cellStyle name="Calculation 2 2 20 4" xfId="1502"/>
    <cellStyle name="Calculation 2 2 20 4 2" xfId="45158"/>
    <cellStyle name="Calculation 2 2 20 4 3" xfId="45159"/>
    <cellStyle name="Calculation 2 2 20 5" xfId="1503"/>
    <cellStyle name="Calculation 2 2 20 5 2" xfId="45160"/>
    <cellStyle name="Calculation 2 2 20 5 3" xfId="45161"/>
    <cellStyle name="Calculation 2 2 20 6" xfId="1504"/>
    <cellStyle name="Calculation 2 2 20 6 2" xfId="45162"/>
    <cellStyle name="Calculation 2 2 20 6 3" xfId="45163"/>
    <cellStyle name="Calculation 2 2 20 7" xfId="1505"/>
    <cellStyle name="Calculation 2 2 20 8" xfId="45164"/>
    <cellStyle name="Calculation 2 2 21" xfId="1506"/>
    <cellStyle name="Calculation 2 2 21 2" xfId="1507"/>
    <cellStyle name="Calculation 2 2 21 2 2" xfId="1508"/>
    <cellStyle name="Calculation 2 2 21 2 3" xfId="1509"/>
    <cellStyle name="Calculation 2 2 21 2 4" xfId="1510"/>
    <cellStyle name="Calculation 2 2 21 2 5" xfId="1511"/>
    <cellStyle name="Calculation 2 2 21 2 6" xfId="1512"/>
    <cellStyle name="Calculation 2 2 21 3" xfId="1513"/>
    <cellStyle name="Calculation 2 2 21 3 2" xfId="45165"/>
    <cellStyle name="Calculation 2 2 21 3 3" xfId="45166"/>
    <cellStyle name="Calculation 2 2 21 4" xfId="1514"/>
    <cellStyle name="Calculation 2 2 21 4 2" xfId="45167"/>
    <cellStyle name="Calculation 2 2 21 4 3" xfId="45168"/>
    <cellStyle name="Calculation 2 2 21 5" xfId="1515"/>
    <cellStyle name="Calculation 2 2 21 5 2" xfId="45169"/>
    <cellStyle name="Calculation 2 2 21 5 3" xfId="45170"/>
    <cellStyle name="Calculation 2 2 21 6" xfId="1516"/>
    <cellStyle name="Calculation 2 2 21 6 2" xfId="45171"/>
    <cellStyle name="Calculation 2 2 21 6 3" xfId="45172"/>
    <cellStyle name="Calculation 2 2 21 7" xfId="1517"/>
    <cellStyle name="Calculation 2 2 21 8" xfId="45173"/>
    <cellStyle name="Calculation 2 2 22" xfId="1518"/>
    <cellStyle name="Calculation 2 2 22 2" xfId="1519"/>
    <cellStyle name="Calculation 2 2 22 2 2" xfId="1520"/>
    <cellStyle name="Calculation 2 2 22 2 3" xfId="1521"/>
    <cellStyle name="Calculation 2 2 22 2 4" xfId="1522"/>
    <cellStyle name="Calculation 2 2 22 2 5" xfId="1523"/>
    <cellStyle name="Calculation 2 2 22 2 6" xfId="1524"/>
    <cellStyle name="Calculation 2 2 22 3" xfId="1525"/>
    <cellStyle name="Calculation 2 2 22 3 2" xfId="45174"/>
    <cellStyle name="Calculation 2 2 22 3 3" xfId="45175"/>
    <cellStyle name="Calculation 2 2 22 4" xfId="1526"/>
    <cellStyle name="Calculation 2 2 22 4 2" xfId="45176"/>
    <cellStyle name="Calculation 2 2 22 4 3" xfId="45177"/>
    <cellStyle name="Calculation 2 2 22 5" xfId="1527"/>
    <cellStyle name="Calculation 2 2 22 5 2" xfId="45178"/>
    <cellStyle name="Calculation 2 2 22 5 3" xfId="45179"/>
    <cellStyle name="Calculation 2 2 22 6" xfId="1528"/>
    <cellStyle name="Calculation 2 2 22 6 2" xfId="45180"/>
    <cellStyle name="Calculation 2 2 22 6 3" xfId="45181"/>
    <cellStyle name="Calculation 2 2 22 7" xfId="1529"/>
    <cellStyle name="Calculation 2 2 22 8" xfId="45182"/>
    <cellStyle name="Calculation 2 2 23" xfId="1530"/>
    <cellStyle name="Calculation 2 2 23 2" xfId="1531"/>
    <cellStyle name="Calculation 2 2 23 2 2" xfId="1532"/>
    <cellStyle name="Calculation 2 2 23 2 3" xfId="1533"/>
    <cellStyle name="Calculation 2 2 23 2 4" xfId="1534"/>
    <cellStyle name="Calculation 2 2 23 2 5" xfId="1535"/>
    <cellStyle name="Calculation 2 2 23 2 6" xfId="1536"/>
    <cellStyle name="Calculation 2 2 23 3" xfId="1537"/>
    <cellStyle name="Calculation 2 2 23 3 2" xfId="45183"/>
    <cellStyle name="Calculation 2 2 23 3 3" xfId="45184"/>
    <cellStyle name="Calculation 2 2 23 4" xfId="1538"/>
    <cellStyle name="Calculation 2 2 23 4 2" xfId="45185"/>
    <cellStyle name="Calculation 2 2 23 4 3" xfId="45186"/>
    <cellStyle name="Calculation 2 2 23 5" xfId="1539"/>
    <cellStyle name="Calculation 2 2 23 5 2" xfId="45187"/>
    <cellStyle name="Calculation 2 2 23 5 3" xfId="45188"/>
    <cellStyle name="Calculation 2 2 23 6" xfId="1540"/>
    <cellStyle name="Calculation 2 2 23 6 2" xfId="45189"/>
    <cellStyle name="Calculation 2 2 23 6 3" xfId="45190"/>
    <cellStyle name="Calculation 2 2 23 7" xfId="1541"/>
    <cellStyle name="Calculation 2 2 23 8" xfId="45191"/>
    <cellStyle name="Calculation 2 2 24" xfId="1542"/>
    <cellStyle name="Calculation 2 2 24 2" xfId="1543"/>
    <cellStyle name="Calculation 2 2 24 2 2" xfId="1544"/>
    <cellStyle name="Calculation 2 2 24 2 3" xfId="1545"/>
    <cellStyle name="Calculation 2 2 24 2 4" xfId="1546"/>
    <cellStyle name="Calculation 2 2 24 2 5" xfId="1547"/>
    <cellStyle name="Calculation 2 2 24 2 6" xfId="1548"/>
    <cellStyle name="Calculation 2 2 24 3" xfId="1549"/>
    <cellStyle name="Calculation 2 2 24 3 2" xfId="45192"/>
    <cellStyle name="Calculation 2 2 24 3 3" xfId="45193"/>
    <cellStyle name="Calculation 2 2 24 4" xfId="1550"/>
    <cellStyle name="Calculation 2 2 24 4 2" xfId="45194"/>
    <cellStyle name="Calculation 2 2 24 4 3" xfId="45195"/>
    <cellStyle name="Calculation 2 2 24 5" xfId="1551"/>
    <cellStyle name="Calculation 2 2 24 5 2" xfId="45196"/>
    <cellStyle name="Calculation 2 2 24 5 3" xfId="45197"/>
    <cellStyle name="Calculation 2 2 24 6" xfId="1552"/>
    <cellStyle name="Calculation 2 2 24 6 2" xfId="45198"/>
    <cellStyle name="Calculation 2 2 24 6 3" xfId="45199"/>
    <cellStyle name="Calculation 2 2 24 7" xfId="1553"/>
    <cellStyle name="Calculation 2 2 24 8" xfId="45200"/>
    <cellStyle name="Calculation 2 2 25" xfId="1554"/>
    <cellStyle name="Calculation 2 2 25 2" xfId="1555"/>
    <cellStyle name="Calculation 2 2 25 2 2" xfId="1556"/>
    <cellStyle name="Calculation 2 2 25 2 3" xfId="1557"/>
    <cellStyle name="Calculation 2 2 25 2 4" xfId="1558"/>
    <cellStyle name="Calculation 2 2 25 2 5" xfId="1559"/>
    <cellStyle name="Calculation 2 2 25 2 6" xfId="1560"/>
    <cellStyle name="Calculation 2 2 25 3" xfId="1561"/>
    <cellStyle name="Calculation 2 2 25 3 2" xfId="45201"/>
    <cellStyle name="Calculation 2 2 25 3 3" xfId="45202"/>
    <cellStyle name="Calculation 2 2 25 4" xfId="1562"/>
    <cellStyle name="Calculation 2 2 25 4 2" xfId="45203"/>
    <cellStyle name="Calculation 2 2 25 4 3" xfId="45204"/>
    <cellStyle name="Calculation 2 2 25 5" xfId="1563"/>
    <cellStyle name="Calculation 2 2 25 5 2" xfId="45205"/>
    <cellStyle name="Calculation 2 2 25 5 3" xfId="45206"/>
    <cellStyle name="Calculation 2 2 25 6" xfId="1564"/>
    <cellStyle name="Calculation 2 2 25 6 2" xfId="45207"/>
    <cellStyle name="Calculation 2 2 25 6 3" xfId="45208"/>
    <cellStyle name="Calculation 2 2 25 7" xfId="1565"/>
    <cellStyle name="Calculation 2 2 25 8" xfId="45209"/>
    <cellStyle name="Calculation 2 2 26" xfId="1566"/>
    <cellStyle name="Calculation 2 2 26 2" xfId="1567"/>
    <cellStyle name="Calculation 2 2 26 2 2" xfId="1568"/>
    <cellStyle name="Calculation 2 2 26 2 3" xfId="1569"/>
    <cellStyle name="Calculation 2 2 26 2 4" xfId="1570"/>
    <cellStyle name="Calculation 2 2 26 2 5" xfId="1571"/>
    <cellStyle name="Calculation 2 2 26 2 6" xfId="1572"/>
    <cellStyle name="Calculation 2 2 26 3" xfId="1573"/>
    <cellStyle name="Calculation 2 2 26 3 2" xfId="45210"/>
    <cellStyle name="Calculation 2 2 26 3 3" xfId="45211"/>
    <cellStyle name="Calculation 2 2 26 4" xfId="1574"/>
    <cellStyle name="Calculation 2 2 26 4 2" xfId="45212"/>
    <cellStyle name="Calculation 2 2 26 4 3" xfId="45213"/>
    <cellStyle name="Calculation 2 2 26 5" xfId="1575"/>
    <cellStyle name="Calculation 2 2 26 5 2" xfId="45214"/>
    <cellStyle name="Calculation 2 2 26 5 3" xfId="45215"/>
    <cellStyle name="Calculation 2 2 26 6" xfId="1576"/>
    <cellStyle name="Calculation 2 2 26 6 2" xfId="45216"/>
    <cellStyle name="Calculation 2 2 26 6 3" xfId="45217"/>
    <cellStyle name="Calculation 2 2 26 7" xfId="1577"/>
    <cellStyle name="Calculation 2 2 26 8" xfId="45218"/>
    <cellStyle name="Calculation 2 2 27" xfId="1578"/>
    <cellStyle name="Calculation 2 2 27 2" xfId="1579"/>
    <cellStyle name="Calculation 2 2 27 2 2" xfId="1580"/>
    <cellStyle name="Calculation 2 2 27 2 3" xfId="1581"/>
    <cellStyle name="Calculation 2 2 27 2 4" xfId="1582"/>
    <cellStyle name="Calculation 2 2 27 2 5" xfId="1583"/>
    <cellStyle name="Calculation 2 2 27 2 6" xfId="1584"/>
    <cellStyle name="Calculation 2 2 27 3" xfId="1585"/>
    <cellStyle name="Calculation 2 2 27 3 2" xfId="45219"/>
    <cellStyle name="Calculation 2 2 27 3 3" xfId="45220"/>
    <cellStyle name="Calculation 2 2 27 4" xfId="1586"/>
    <cellStyle name="Calculation 2 2 27 4 2" xfId="45221"/>
    <cellStyle name="Calculation 2 2 27 4 3" xfId="45222"/>
    <cellStyle name="Calculation 2 2 27 5" xfId="1587"/>
    <cellStyle name="Calculation 2 2 27 5 2" xfId="45223"/>
    <cellStyle name="Calculation 2 2 27 5 3" xfId="45224"/>
    <cellStyle name="Calculation 2 2 27 6" xfId="1588"/>
    <cellStyle name="Calculation 2 2 27 6 2" xfId="45225"/>
    <cellStyle name="Calculation 2 2 27 6 3" xfId="45226"/>
    <cellStyle name="Calculation 2 2 27 7" xfId="1589"/>
    <cellStyle name="Calculation 2 2 27 8" xfId="45227"/>
    <cellStyle name="Calculation 2 2 28" xfId="1590"/>
    <cellStyle name="Calculation 2 2 28 2" xfId="1591"/>
    <cellStyle name="Calculation 2 2 28 2 2" xfId="1592"/>
    <cellStyle name="Calculation 2 2 28 2 3" xfId="1593"/>
    <cellStyle name="Calculation 2 2 28 2 4" xfId="1594"/>
    <cellStyle name="Calculation 2 2 28 2 5" xfId="1595"/>
    <cellStyle name="Calculation 2 2 28 2 6" xfId="1596"/>
    <cellStyle name="Calculation 2 2 28 3" xfId="1597"/>
    <cellStyle name="Calculation 2 2 28 3 2" xfId="45228"/>
    <cellStyle name="Calculation 2 2 28 3 3" xfId="45229"/>
    <cellStyle name="Calculation 2 2 28 4" xfId="1598"/>
    <cellStyle name="Calculation 2 2 28 4 2" xfId="45230"/>
    <cellStyle name="Calculation 2 2 28 4 3" xfId="45231"/>
    <cellStyle name="Calculation 2 2 28 5" xfId="1599"/>
    <cellStyle name="Calculation 2 2 28 5 2" xfId="45232"/>
    <cellStyle name="Calculation 2 2 28 5 3" xfId="45233"/>
    <cellStyle name="Calculation 2 2 28 6" xfId="1600"/>
    <cellStyle name="Calculation 2 2 28 6 2" xfId="45234"/>
    <cellStyle name="Calculation 2 2 28 6 3" xfId="45235"/>
    <cellStyle name="Calculation 2 2 28 7" xfId="1601"/>
    <cellStyle name="Calculation 2 2 28 8" xfId="45236"/>
    <cellStyle name="Calculation 2 2 29" xfId="1602"/>
    <cellStyle name="Calculation 2 2 29 2" xfId="1603"/>
    <cellStyle name="Calculation 2 2 29 2 2" xfId="1604"/>
    <cellStyle name="Calculation 2 2 29 2 3" xfId="1605"/>
    <cellStyle name="Calculation 2 2 29 2 4" xfId="1606"/>
    <cellStyle name="Calculation 2 2 29 2 5" xfId="1607"/>
    <cellStyle name="Calculation 2 2 29 2 6" xfId="1608"/>
    <cellStyle name="Calculation 2 2 29 3" xfId="1609"/>
    <cellStyle name="Calculation 2 2 29 3 2" xfId="45237"/>
    <cellStyle name="Calculation 2 2 29 3 3" xfId="45238"/>
    <cellStyle name="Calculation 2 2 29 4" xfId="1610"/>
    <cellStyle name="Calculation 2 2 29 4 2" xfId="45239"/>
    <cellStyle name="Calculation 2 2 29 4 3" xfId="45240"/>
    <cellStyle name="Calculation 2 2 29 5" xfId="1611"/>
    <cellStyle name="Calculation 2 2 29 5 2" xfId="45241"/>
    <cellStyle name="Calculation 2 2 29 5 3" xfId="45242"/>
    <cellStyle name="Calculation 2 2 29 6" xfId="1612"/>
    <cellStyle name="Calculation 2 2 29 6 2" xfId="45243"/>
    <cellStyle name="Calculation 2 2 29 6 3" xfId="45244"/>
    <cellStyle name="Calculation 2 2 29 7" xfId="1613"/>
    <cellStyle name="Calculation 2 2 29 8" xfId="45245"/>
    <cellStyle name="Calculation 2 2 3" xfId="1614"/>
    <cellStyle name="Calculation 2 2 3 2" xfId="1615"/>
    <cellStyle name="Calculation 2 2 3 2 2" xfId="1616"/>
    <cellStyle name="Calculation 2 2 3 2 3" xfId="1617"/>
    <cellStyle name="Calculation 2 2 3 2 4" xfId="1618"/>
    <cellStyle name="Calculation 2 2 3 2 5" xfId="1619"/>
    <cellStyle name="Calculation 2 2 3 2 6" xfId="1620"/>
    <cellStyle name="Calculation 2 2 3 3" xfId="1621"/>
    <cellStyle name="Calculation 2 2 3 3 2" xfId="45246"/>
    <cellStyle name="Calculation 2 2 3 3 3" xfId="45247"/>
    <cellStyle name="Calculation 2 2 3 4" xfId="1622"/>
    <cellStyle name="Calculation 2 2 3 4 2" xfId="45248"/>
    <cellStyle name="Calculation 2 2 3 4 3" xfId="45249"/>
    <cellStyle name="Calculation 2 2 3 5" xfId="1623"/>
    <cellStyle name="Calculation 2 2 3 5 2" xfId="45250"/>
    <cellStyle name="Calculation 2 2 3 5 3" xfId="45251"/>
    <cellStyle name="Calculation 2 2 3 6" xfId="1624"/>
    <cellStyle name="Calculation 2 2 3 6 2" xfId="45252"/>
    <cellStyle name="Calculation 2 2 3 6 3" xfId="45253"/>
    <cellStyle name="Calculation 2 2 3 7" xfId="1625"/>
    <cellStyle name="Calculation 2 2 3 8" xfId="45254"/>
    <cellStyle name="Calculation 2 2 30" xfId="1626"/>
    <cellStyle name="Calculation 2 2 30 2" xfId="1627"/>
    <cellStyle name="Calculation 2 2 30 2 2" xfId="1628"/>
    <cellStyle name="Calculation 2 2 30 2 3" xfId="1629"/>
    <cellStyle name="Calculation 2 2 30 2 4" xfId="1630"/>
    <cellStyle name="Calculation 2 2 30 2 5" xfId="1631"/>
    <cellStyle name="Calculation 2 2 30 2 6" xfId="1632"/>
    <cellStyle name="Calculation 2 2 30 3" xfId="1633"/>
    <cellStyle name="Calculation 2 2 30 3 2" xfId="45255"/>
    <cellStyle name="Calculation 2 2 30 3 3" xfId="45256"/>
    <cellStyle name="Calculation 2 2 30 4" xfId="1634"/>
    <cellStyle name="Calculation 2 2 30 4 2" xfId="45257"/>
    <cellStyle name="Calculation 2 2 30 4 3" xfId="45258"/>
    <cellStyle name="Calculation 2 2 30 5" xfId="1635"/>
    <cellStyle name="Calculation 2 2 30 5 2" xfId="45259"/>
    <cellStyle name="Calculation 2 2 30 5 3" xfId="45260"/>
    <cellStyle name="Calculation 2 2 30 6" xfId="1636"/>
    <cellStyle name="Calculation 2 2 30 6 2" xfId="45261"/>
    <cellStyle name="Calculation 2 2 30 6 3" xfId="45262"/>
    <cellStyle name="Calculation 2 2 30 7" xfId="1637"/>
    <cellStyle name="Calculation 2 2 30 8" xfId="45263"/>
    <cellStyle name="Calculation 2 2 31" xfId="1638"/>
    <cellStyle name="Calculation 2 2 31 2" xfId="1639"/>
    <cellStyle name="Calculation 2 2 31 2 2" xfId="1640"/>
    <cellStyle name="Calculation 2 2 31 2 3" xfId="1641"/>
    <cellStyle name="Calculation 2 2 31 2 4" xfId="1642"/>
    <cellStyle name="Calculation 2 2 31 2 5" xfId="1643"/>
    <cellStyle name="Calculation 2 2 31 2 6" xfId="1644"/>
    <cellStyle name="Calculation 2 2 31 3" xfId="1645"/>
    <cellStyle name="Calculation 2 2 31 3 2" xfId="45264"/>
    <cellStyle name="Calculation 2 2 31 3 3" xfId="45265"/>
    <cellStyle name="Calculation 2 2 31 4" xfId="1646"/>
    <cellStyle name="Calculation 2 2 31 4 2" xfId="45266"/>
    <cellStyle name="Calculation 2 2 31 4 3" xfId="45267"/>
    <cellStyle name="Calculation 2 2 31 5" xfId="1647"/>
    <cellStyle name="Calculation 2 2 31 5 2" xfId="45268"/>
    <cellStyle name="Calculation 2 2 31 5 3" xfId="45269"/>
    <cellStyle name="Calculation 2 2 31 6" xfId="1648"/>
    <cellStyle name="Calculation 2 2 31 6 2" xfId="45270"/>
    <cellStyle name="Calculation 2 2 31 6 3" xfId="45271"/>
    <cellStyle name="Calculation 2 2 31 7" xfId="1649"/>
    <cellStyle name="Calculation 2 2 31 8" xfId="45272"/>
    <cellStyle name="Calculation 2 2 32" xfId="1650"/>
    <cellStyle name="Calculation 2 2 32 2" xfId="1651"/>
    <cellStyle name="Calculation 2 2 32 2 2" xfId="1652"/>
    <cellStyle name="Calculation 2 2 32 2 3" xfId="1653"/>
    <cellStyle name="Calculation 2 2 32 2 4" xfId="1654"/>
    <cellStyle name="Calculation 2 2 32 2 5" xfId="1655"/>
    <cellStyle name="Calculation 2 2 32 2 6" xfId="1656"/>
    <cellStyle name="Calculation 2 2 32 3" xfId="1657"/>
    <cellStyle name="Calculation 2 2 32 3 2" xfId="45273"/>
    <cellStyle name="Calculation 2 2 32 3 3" xfId="45274"/>
    <cellStyle name="Calculation 2 2 32 4" xfId="1658"/>
    <cellStyle name="Calculation 2 2 32 4 2" xfId="45275"/>
    <cellStyle name="Calculation 2 2 32 4 3" xfId="45276"/>
    <cellStyle name="Calculation 2 2 32 5" xfId="1659"/>
    <cellStyle name="Calculation 2 2 32 5 2" xfId="45277"/>
    <cellStyle name="Calculation 2 2 32 5 3" xfId="45278"/>
    <cellStyle name="Calculation 2 2 32 6" xfId="1660"/>
    <cellStyle name="Calculation 2 2 32 6 2" xfId="45279"/>
    <cellStyle name="Calculation 2 2 32 6 3" xfId="45280"/>
    <cellStyle name="Calculation 2 2 32 7" xfId="1661"/>
    <cellStyle name="Calculation 2 2 32 8" xfId="45281"/>
    <cellStyle name="Calculation 2 2 33" xfId="1662"/>
    <cellStyle name="Calculation 2 2 33 2" xfId="1663"/>
    <cellStyle name="Calculation 2 2 33 2 2" xfId="1664"/>
    <cellStyle name="Calculation 2 2 33 2 3" xfId="1665"/>
    <cellStyle name="Calculation 2 2 33 2 4" xfId="1666"/>
    <cellStyle name="Calculation 2 2 33 2 5" xfId="1667"/>
    <cellStyle name="Calculation 2 2 33 2 6" xfId="1668"/>
    <cellStyle name="Calculation 2 2 33 3" xfId="1669"/>
    <cellStyle name="Calculation 2 2 33 3 2" xfId="45282"/>
    <cellStyle name="Calculation 2 2 33 3 3" xfId="45283"/>
    <cellStyle name="Calculation 2 2 33 4" xfId="1670"/>
    <cellStyle name="Calculation 2 2 33 4 2" xfId="45284"/>
    <cellStyle name="Calculation 2 2 33 4 3" xfId="45285"/>
    <cellStyle name="Calculation 2 2 33 5" xfId="1671"/>
    <cellStyle name="Calculation 2 2 33 5 2" xfId="45286"/>
    <cellStyle name="Calculation 2 2 33 5 3" xfId="45287"/>
    <cellStyle name="Calculation 2 2 33 6" xfId="1672"/>
    <cellStyle name="Calculation 2 2 33 6 2" xfId="45288"/>
    <cellStyle name="Calculation 2 2 33 6 3" xfId="45289"/>
    <cellStyle name="Calculation 2 2 33 7" xfId="1673"/>
    <cellStyle name="Calculation 2 2 33 8" xfId="45290"/>
    <cellStyle name="Calculation 2 2 34" xfId="1674"/>
    <cellStyle name="Calculation 2 2 34 2" xfId="1675"/>
    <cellStyle name="Calculation 2 2 34 2 2" xfId="1676"/>
    <cellStyle name="Calculation 2 2 34 2 3" xfId="1677"/>
    <cellStyle name="Calculation 2 2 34 2 4" xfId="1678"/>
    <cellStyle name="Calculation 2 2 34 2 5" xfId="1679"/>
    <cellStyle name="Calculation 2 2 34 2 6" xfId="1680"/>
    <cellStyle name="Calculation 2 2 34 3" xfId="1681"/>
    <cellStyle name="Calculation 2 2 34 3 2" xfId="45291"/>
    <cellStyle name="Calculation 2 2 34 3 3" xfId="45292"/>
    <cellStyle name="Calculation 2 2 34 4" xfId="1682"/>
    <cellStyle name="Calculation 2 2 34 4 2" xfId="45293"/>
    <cellStyle name="Calculation 2 2 34 4 3" xfId="45294"/>
    <cellStyle name="Calculation 2 2 34 5" xfId="1683"/>
    <cellStyle name="Calculation 2 2 34 5 2" xfId="45295"/>
    <cellStyle name="Calculation 2 2 34 5 3" xfId="45296"/>
    <cellStyle name="Calculation 2 2 34 6" xfId="1684"/>
    <cellStyle name="Calculation 2 2 34 6 2" xfId="45297"/>
    <cellStyle name="Calculation 2 2 34 6 3" xfId="45298"/>
    <cellStyle name="Calculation 2 2 34 7" xfId="1685"/>
    <cellStyle name="Calculation 2 2 34 8" xfId="45299"/>
    <cellStyle name="Calculation 2 2 35" xfId="1686"/>
    <cellStyle name="Calculation 2 2 35 2" xfId="1687"/>
    <cellStyle name="Calculation 2 2 35 2 2" xfId="1688"/>
    <cellStyle name="Calculation 2 2 35 2 3" xfId="1689"/>
    <cellStyle name="Calculation 2 2 35 2 4" xfId="1690"/>
    <cellStyle name="Calculation 2 2 35 2 5" xfId="1691"/>
    <cellStyle name="Calculation 2 2 35 2 6" xfId="1692"/>
    <cellStyle name="Calculation 2 2 35 3" xfId="1693"/>
    <cellStyle name="Calculation 2 2 35 3 2" xfId="45300"/>
    <cellStyle name="Calculation 2 2 35 3 3" xfId="45301"/>
    <cellStyle name="Calculation 2 2 35 4" xfId="1694"/>
    <cellStyle name="Calculation 2 2 35 4 2" xfId="45302"/>
    <cellStyle name="Calculation 2 2 35 4 3" xfId="45303"/>
    <cellStyle name="Calculation 2 2 35 5" xfId="1695"/>
    <cellStyle name="Calculation 2 2 35 5 2" xfId="45304"/>
    <cellStyle name="Calculation 2 2 35 5 3" xfId="45305"/>
    <cellStyle name="Calculation 2 2 35 6" xfId="1696"/>
    <cellStyle name="Calculation 2 2 35 6 2" xfId="45306"/>
    <cellStyle name="Calculation 2 2 35 6 3" xfId="45307"/>
    <cellStyle name="Calculation 2 2 35 7" xfId="1697"/>
    <cellStyle name="Calculation 2 2 35 8" xfId="45308"/>
    <cellStyle name="Calculation 2 2 36" xfId="1698"/>
    <cellStyle name="Calculation 2 2 36 2" xfId="1699"/>
    <cellStyle name="Calculation 2 2 36 3" xfId="1700"/>
    <cellStyle name="Calculation 2 2 36 4" xfId="1701"/>
    <cellStyle name="Calculation 2 2 36 5" xfId="1702"/>
    <cellStyle name="Calculation 2 2 36 6" xfId="1703"/>
    <cellStyle name="Calculation 2 2 37" xfId="1704"/>
    <cellStyle name="Calculation 2 2 37 2" xfId="1705"/>
    <cellStyle name="Calculation 2 2 37 3" xfId="1706"/>
    <cellStyle name="Calculation 2 2 37 4" xfId="1707"/>
    <cellStyle name="Calculation 2 2 37 5" xfId="1708"/>
    <cellStyle name="Calculation 2 2 37 6" xfId="1709"/>
    <cellStyle name="Calculation 2 2 38" xfId="1710"/>
    <cellStyle name="Calculation 2 2 38 2" xfId="45309"/>
    <cellStyle name="Calculation 2 2 38 3" xfId="45310"/>
    <cellStyle name="Calculation 2 2 39" xfId="1711"/>
    <cellStyle name="Calculation 2 2 39 2" xfId="45311"/>
    <cellStyle name="Calculation 2 2 39 3" xfId="45312"/>
    <cellStyle name="Calculation 2 2 4" xfId="1712"/>
    <cellStyle name="Calculation 2 2 4 2" xfId="1713"/>
    <cellStyle name="Calculation 2 2 4 2 2" xfId="1714"/>
    <cellStyle name="Calculation 2 2 4 2 3" xfId="1715"/>
    <cellStyle name="Calculation 2 2 4 2 4" xfId="1716"/>
    <cellStyle name="Calculation 2 2 4 2 5" xfId="1717"/>
    <cellStyle name="Calculation 2 2 4 2 6" xfId="1718"/>
    <cellStyle name="Calculation 2 2 4 3" xfId="1719"/>
    <cellStyle name="Calculation 2 2 4 3 2" xfId="45313"/>
    <cellStyle name="Calculation 2 2 4 3 3" xfId="45314"/>
    <cellStyle name="Calculation 2 2 4 4" xfId="1720"/>
    <cellStyle name="Calculation 2 2 4 4 2" xfId="45315"/>
    <cellStyle name="Calculation 2 2 4 4 3" xfId="45316"/>
    <cellStyle name="Calculation 2 2 4 5" xfId="1721"/>
    <cellStyle name="Calculation 2 2 4 5 2" xfId="45317"/>
    <cellStyle name="Calculation 2 2 4 5 3" xfId="45318"/>
    <cellStyle name="Calculation 2 2 4 6" xfId="1722"/>
    <cellStyle name="Calculation 2 2 4 6 2" xfId="45319"/>
    <cellStyle name="Calculation 2 2 4 6 3" xfId="45320"/>
    <cellStyle name="Calculation 2 2 4 7" xfId="1723"/>
    <cellStyle name="Calculation 2 2 4 8" xfId="45321"/>
    <cellStyle name="Calculation 2 2 40" xfId="1724"/>
    <cellStyle name="Calculation 2 2 40 2" xfId="45322"/>
    <cellStyle name="Calculation 2 2 40 3" xfId="45323"/>
    <cellStyle name="Calculation 2 2 41" xfId="1725"/>
    <cellStyle name="Calculation 2 2 42" xfId="1726"/>
    <cellStyle name="Calculation 2 2 43" xfId="1727"/>
    <cellStyle name="Calculation 2 2 5" xfId="1728"/>
    <cellStyle name="Calculation 2 2 5 2" xfId="1729"/>
    <cellStyle name="Calculation 2 2 5 2 2" xfId="1730"/>
    <cellStyle name="Calculation 2 2 5 2 3" xfId="1731"/>
    <cellStyle name="Calculation 2 2 5 2 4" xfId="1732"/>
    <cellStyle name="Calculation 2 2 5 2 5" xfId="1733"/>
    <cellStyle name="Calculation 2 2 5 2 6" xfId="1734"/>
    <cellStyle name="Calculation 2 2 5 3" xfId="1735"/>
    <cellStyle name="Calculation 2 2 5 3 2" xfId="45324"/>
    <cellStyle name="Calculation 2 2 5 3 3" xfId="45325"/>
    <cellStyle name="Calculation 2 2 5 4" xfId="1736"/>
    <cellStyle name="Calculation 2 2 5 4 2" xfId="45326"/>
    <cellStyle name="Calculation 2 2 5 4 3" xfId="45327"/>
    <cellStyle name="Calculation 2 2 5 5" xfId="1737"/>
    <cellStyle name="Calculation 2 2 5 5 2" xfId="45328"/>
    <cellStyle name="Calculation 2 2 5 5 3" xfId="45329"/>
    <cellStyle name="Calculation 2 2 5 6" xfId="1738"/>
    <cellStyle name="Calculation 2 2 5 6 2" xfId="45330"/>
    <cellStyle name="Calculation 2 2 5 6 3" xfId="45331"/>
    <cellStyle name="Calculation 2 2 5 7" xfId="1739"/>
    <cellStyle name="Calculation 2 2 5 8" xfId="45332"/>
    <cellStyle name="Calculation 2 2 6" xfId="1740"/>
    <cellStyle name="Calculation 2 2 6 2" xfId="1741"/>
    <cellStyle name="Calculation 2 2 6 2 2" xfId="1742"/>
    <cellStyle name="Calculation 2 2 6 2 3" xfId="1743"/>
    <cellStyle name="Calculation 2 2 6 2 4" xfId="1744"/>
    <cellStyle name="Calculation 2 2 6 2 5" xfId="1745"/>
    <cellStyle name="Calculation 2 2 6 2 6" xfId="1746"/>
    <cellStyle name="Calculation 2 2 6 3" xfId="1747"/>
    <cellStyle name="Calculation 2 2 6 3 2" xfId="45333"/>
    <cellStyle name="Calculation 2 2 6 3 3" xfId="45334"/>
    <cellStyle name="Calculation 2 2 6 4" xfId="1748"/>
    <cellStyle name="Calculation 2 2 6 4 2" xfId="45335"/>
    <cellStyle name="Calculation 2 2 6 4 3" xfId="45336"/>
    <cellStyle name="Calculation 2 2 6 5" xfId="1749"/>
    <cellStyle name="Calculation 2 2 6 5 2" xfId="45337"/>
    <cellStyle name="Calculation 2 2 6 5 3" xfId="45338"/>
    <cellStyle name="Calculation 2 2 6 6" xfId="1750"/>
    <cellStyle name="Calculation 2 2 6 6 2" xfId="45339"/>
    <cellStyle name="Calculation 2 2 6 6 3" xfId="45340"/>
    <cellStyle name="Calculation 2 2 6 7" xfId="1751"/>
    <cellStyle name="Calculation 2 2 6 8" xfId="45341"/>
    <cellStyle name="Calculation 2 2 7" xfId="1752"/>
    <cellStyle name="Calculation 2 2 7 2" xfId="1753"/>
    <cellStyle name="Calculation 2 2 7 2 2" xfId="1754"/>
    <cellStyle name="Calculation 2 2 7 2 3" xfId="1755"/>
    <cellStyle name="Calculation 2 2 7 2 4" xfId="1756"/>
    <cellStyle name="Calculation 2 2 7 2 5" xfId="1757"/>
    <cellStyle name="Calculation 2 2 7 2 6" xfId="1758"/>
    <cellStyle name="Calculation 2 2 7 3" xfId="1759"/>
    <cellStyle name="Calculation 2 2 7 3 2" xfId="45342"/>
    <cellStyle name="Calculation 2 2 7 3 3" xfId="45343"/>
    <cellStyle name="Calculation 2 2 7 4" xfId="1760"/>
    <cellStyle name="Calculation 2 2 7 4 2" xfId="45344"/>
    <cellStyle name="Calculation 2 2 7 4 3" xfId="45345"/>
    <cellStyle name="Calculation 2 2 7 5" xfId="1761"/>
    <cellStyle name="Calculation 2 2 7 5 2" xfId="45346"/>
    <cellStyle name="Calculation 2 2 7 5 3" xfId="45347"/>
    <cellStyle name="Calculation 2 2 7 6" xfId="1762"/>
    <cellStyle name="Calculation 2 2 7 6 2" xfId="45348"/>
    <cellStyle name="Calculation 2 2 7 6 3" xfId="45349"/>
    <cellStyle name="Calculation 2 2 7 7" xfId="1763"/>
    <cellStyle name="Calculation 2 2 7 8" xfId="45350"/>
    <cellStyle name="Calculation 2 2 8" xfId="1764"/>
    <cellStyle name="Calculation 2 2 8 2" xfId="1765"/>
    <cellStyle name="Calculation 2 2 8 2 2" xfId="1766"/>
    <cellStyle name="Calculation 2 2 8 2 3" xfId="1767"/>
    <cellStyle name="Calculation 2 2 8 2 4" xfId="1768"/>
    <cellStyle name="Calculation 2 2 8 2 5" xfId="1769"/>
    <cellStyle name="Calculation 2 2 8 2 6" xfId="1770"/>
    <cellStyle name="Calculation 2 2 8 3" xfId="1771"/>
    <cellStyle name="Calculation 2 2 8 3 2" xfId="45351"/>
    <cellStyle name="Calculation 2 2 8 3 3" xfId="45352"/>
    <cellStyle name="Calculation 2 2 8 4" xfId="1772"/>
    <cellStyle name="Calculation 2 2 8 4 2" xfId="45353"/>
    <cellStyle name="Calculation 2 2 8 4 3" xfId="45354"/>
    <cellStyle name="Calculation 2 2 8 5" xfId="1773"/>
    <cellStyle name="Calculation 2 2 8 5 2" xfId="45355"/>
    <cellStyle name="Calculation 2 2 8 5 3" xfId="45356"/>
    <cellStyle name="Calculation 2 2 8 6" xfId="1774"/>
    <cellStyle name="Calculation 2 2 8 6 2" xfId="45357"/>
    <cellStyle name="Calculation 2 2 8 6 3" xfId="45358"/>
    <cellStyle name="Calculation 2 2 8 7" xfId="1775"/>
    <cellStyle name="Calculation 2 2 8 8" xfId="45359"/>
    <cellStyle name="Calculation 2 2 9" xfId="1776"/>
    <cellStyle name="Calculation 2 2 9 2" xfId="1777"/>
    <cellStyle name="Calculation 2 2 9 2 2" xfId="1778"/>
    <cellStyle name="Calculation 2 2 9 2 3" xfId="1779"/>
    <cellStyle name="Calculation 2 2 9 2 4" xfId="1780"/>
    <cellStyle name="Calculation 2 2 9 2 5" xfId="1781"/>
    <cellStyle name="Calculation 2 2 9 2 6" xfId="1782"/>
    <cellStyle name="Calculation 2 2 9 3" xfId="1783"/>
    <cellStyle name="Calculation 2 2 9 3 2" xfId="45360"/>
    <cellStyle name="Calculation 2 2 9 3 3" xfId="45361"/>
    <cellStyle name="Calculation 2 2 9 4" xfId="1784"/>
    <cellStyle name="Calculation 2 2 9 4 2" xfId="45362"/>
    <cellStyle name="Calculation 2 2 9 4 3" xfId="45363"/>
    <cellStyle name="Calculation 2 2 9 5" xfId="1785"/>
    <cellStyle name="Calculation 2 2 9 5 2" xfId="45364"/>
    <cellStyle name="Calculation 2 2 9 5 3" xfId="45365"/>
    <cellStyle name="Calculation 2 2 9 6" xfId="1786"/>
    <cellStyle name="Calculation 2 2 9 6 2" xfId="45366"/>
    <cellStyle name="Calculation 2 2 9 6 3" xfId="45367"/>
    <cellStyle name="Calculation 2 2 9 7" xfId="1787"/>
    <cellStyle name="Calculation 2 2 9 8" xfId="45368"/>
    <cellStyle name="Calculation 2 20" xfId="1788"/>
    <cellStyle name="Calculation 2 20 2" xfId="1789"/>
    <cellStyle name="Calculation 2 20 2 2" xfId="1790"/>
    <cellStyle name="Calculation 2 20 2 3" xfId="1791"/>
    <cellStyle name="Calculation 2 20 2 4" xfId="1792"/>
    <cellStyle name="Calculation 2 20 2 5" xfId="1793"/>
    <cellStyle name="Calculation 2 20 2 6" xfId="1794"/>
    <cellStyle name="Calculation 2 20 3" xfId="1795"/>
    <cellStyle name="Calculation 2 20 3 2" xfId="45369"/>
    <cellStyle name="Calculation 2 20 3 3" xfId="45370"/>
    <cellStyle name="Calculation 2 20 4" xfId="1796"/>
    <cellStyle name="Calculation 2 20 4 2" xfId="45371"/>
    <cellStyle name="Calculation 2 20 4 3" xfId="45372"/>
    <cellStyle name="Calculation 2 20 5" xfId="1797"/>
    <cellStyle name="Calculation 2 20 5 2" xfId="45373"/>
    <cellStyle name="Calculation 2 20 5 3" xfId="45374"/>
    <cellStyle name="Calculation 2 20 6" xfId="1798"/>
    <cellStyle name="Calculation 2 20 6 2" xfId="45375"/>
    <cellStyle name="Calculation 2 20 6 3" xfId="45376"/>
    <cellStyle name="Calculation 2 20 7" xfId="1799"/>
    <cellStyle name="Calculation 2 20 8" xfId="45377"/>
    <cellStyle name="Calculation 2 21" xfId="1800"/>
    <cellStyle name="Calculation 2 21 2" xfId="1801"/>
    <cellStyle name="Calculation 2 21 2 2" xfId="1802"/>
    <cellStyle name="Calculation 2 21 2 3" xfId="1803"/>
    <cellStyle name="Calculation 2 21 2 4" xfId="1804"/>
    <cellStyle name="Calculation 2 21 2 5" xfId="1805"/>
    <cellStyle name="Calculation 2 21 2 6" xfId="1806"/>
    <cellStyle name="Calculation 2 21 3" xfId="1807"/>
    <cellStyle name="Calculation 2 21 3 2" xfId="45378"/>
    <cellStyle name="Calculation 2 21 3 3" xfId="45379"/>
    <cellStyle name="Calculation 2 21 4" xfId="1808"/>
    <cellStyle name="Calculation 2 21 4 2" xfId="45380"/>
    <cellStyle name="Calculation 2 21 4 3" xfId="45381"/>
    <cellStyle name="Calculation 2 21 5" xfId="1809"/>
    <cellStyle name="Calculation 2 21 5 2" xfId="45382"/>
    <cellStyle name="Calculation 2 21 5 3" xfId="45383"/>
    <cellStyle name="Calculation 2 21 6" xfId="1810"/>
    <cellStyle name="Calculation 2 21 6 2" xfId="45384"/>
    <cellStyle name="Calculation 2 21 6 3" xfId="45385"/>
    <cellStyle name="Calculation 2 21 7" xfId="1811"/>
    <cellStyle name="Calculation 2 21 8" xfId="45386"/>
    <cellStyle name="Calculation 2 22" xfId="1812"/>
    <cellStyle name="Calculation 2 22 2" xfId="1813"/>
    <cellStyle name="Calculation 2 22 2 2" xfId="1814"/>
    <cellStyle name="Calculation 2 22 2 3" xfId="1815"/>
    <cellStyle name="Calculation 2 22 2 4" xfId="1816"/>
    <cellStyle name="Calculation 2 22 2 5" xfId="1817"/>
    <cellStyle name="Calculation 2 22 2 6" xfId="1818"/>
    <cellStyle name="Calculation 2 22 3" xfId="1819"/>
    <cellStyle name="Calculation 2 22 3 2" xfId="45387"/>
    <cellStyle name="Calculation 2 22 3 3" xfId="45388"/>
    <cellStyle name="Calculation 2 22 4" xfId="1820"/>
    <cellStyle name="Calculation 2 22 4 2" xfId="45389"/>
    <cellStyle name="Calculation 2 22 4 3" xfId="45390"/>
    <cellStyle name="Calculation 2 22 5" xfId="1821"/>
    <cellStyle name="Calculation 2 22 5 2" xfId="45391"/>
    <cellStyle name="Calculation 2 22 5 3" xfId="45392"/>
    <cellStyle name="Calculation 2 22 6" xfId="1822"/>
    <cellStyle name="Calculation 2 22 6 2" xfId="45393"/>
    <cellStyle name="Calculation 2 22 6 3" xfId="45394"/>
    <cellStyle name="Calculation 2 22 7" xfId="1823"/>
    <cellStyle name="Calculation 2 22 8" xfId="45395"/>
    <cellStyle name="Calculation 2 23" xfId="1824"/>
    <cellStyle name="Calculation 2 23 2" xfId="1825"/>
    <cellStyle name="Calculation 2 23 2 2" xfId="1826"/>
    <cellStyle name="Calculation 2 23 2 3" xfId="1827"/>
    <cellStyle name="Calculation 2 23 2 4" xfId="1828"/>
    <cellStyle name="Calculation 2 23 2 5" xfId="1829"/>
    <cellStyle name="Calculation 2 23 2 6" xfId="1830"/>
    <cellStyle name="Calculation 2 23 3" xfId="1831"/>
    <cellStyle name="Calculation 2 23 3 2" xfId="45396"/>
    <cellStyle name="Calculation 2 23 3 3" xfId="45397"/>
    <cellStyle name="Calculation 2 23 4" xfId="1832"/>
    <cellStyle name="Calculation 2 23 4 2" xfId="45398"/>
    <cellStyle name="Calculation 2 23 4 3" xfId="45399"/>
    <cellStyle name="Calculation 2 23 5" xfId="1833"/>
    <cellStyle name="Calculation 2 23 5 2" xfId="45400"/>
    <cellStyle name="Calculation 2 23 5 3" xfId="45401"/>
    <cellStyle name="Calculation 2 23 6" xfId="1834"/>
    <cellStyle name="Calculation 2 23 6 2" xfId="45402"/>
    <cellStyle name="Calculation 2 23 6 3" xfId="45403"/>
    <cellStyle name="Calculation 2 23 7" xfId="1835"/>
    <cellStyle name="Calculation 2 23 8" xfId="45404"/>
    <cellStyle name="Calculation 2 24" xfId="1836"/>
    <cellStyle name="Calculation 2 24 2" xfId="1837"/>
    <cellStyle name="Calculation 2 24 2 2" xfId="1838"/>
    <cellStyle name="Calculation 2 24 2 3" xfId="1839"/>
    <cellStyle name="Calculation 2 24 2 4" xfId="1840"/>
    <cellStyle name="Calculation 2 24 2 5" xfId="1841"/>
    <cellStyle name="Calculation 2 24 2 6" xfId="1842"/>
    <cellStyle name="Calculation 2 24 3" xfId="1843"/>
    <cellStyle name="Calculation 2 24 3 2" xfId="45405"/>
    <cellStyle name="Calculation 2 24 3 3" xfId="45406"/>
    <cellStyle name="Calculation 2 24 4" xfId="1844"/>
    <cellStyle name="Calculation 2 24 4 2" xfId="45407"/>
    <cellStyle name="Calculation 2 24 4 3" xfId="45408"/>
    <cellStyle name="Calculation 2 24 5" xfId="1845"/>
    <cellStyle name="Calculation 2 24 5 2" xfId="45409"/>
    <cellStyle name="Calculation 2 24 5 3" xfId="45410"/>
    <cellStyle name="Calculation 2 24 6" xfId="1846"/>
    <cellStyle name="Calculation 2 24 6 2" xfId="45411"/>
    <cellStyle name="Calculation 2 24 6 3" xfId="45412"/>
    <cellStyle name="Calculation 2 24 7" xfId="1847"/>
    <cellStyle name="Calculation 2 24 8" xfId="45413"/>
    <cellStyle name="Calculation 2 25" xfId="1848"/>
    <cellStyle name="Calculation 2 25 2" xfId="1849"/>
    <cellStyle name="Calculation 2 25 2 2" xfId="1850"/>
    <cellStyle name="Calculation 2 25 2 3" xfId="1851"/>
    <cellStyle name="Calculation 2 25 2 4" xfId="1852"/>
    <cellStyle name="Calculation 2 25 2 5" xfId="1853"/>
    <cellStyle name="Calculation 2 25 2 6" xfId="1854"/>
    <cellStyle name="Calculation 2 25 3" xfId="1855"/>
    <cellStyle name="Calculation 2 25 3 2" xfId="45414"/>
    <cellStyle name="Calculation 2 25 3 3" xfId="45415"/>
    <cellStyle name="Calculation 2 25 4" xfId="1856"/>
    <cellStyle name="Calculation 2 25 4 2" xfId="45416"/>
    <cellStyle name="Calculation 2 25 4 3" xfId="45417"/>
    <cellStyle name="Calculation 2 25 5" xfId="1857"/>
    <cellStyle name="Calculation 2 25 5 2" xfId="45418"/>
    <cellStyle name="Calculation 2 25 5 3" xfId="45419"/>
    <cellStyle name="Calculation 2 25 6" xfId="1858"/>
    <cellStyle name="Calculation 2 25 6 2" xfId="45420"/>
    <cellStyle name="Calculation 2 25 6 3" xfId="45421"/>
    <cellStyle name="Calculation 2 25 7" xfId="1859"/>
    <cellStyle name="Calculation 2 25 8" xfId="45422"/>
    <cellStyle name="Calculation 2 26" xfId="1860"/>
    <cellStyle name="Calculation 2 26 2" xfId="1861"/>
    <cellStyle name="Calculation 2 26 2 2" xfId="1862"/>
    <cellStyle name="Calculation 2 26 2 3" xfId="1863"/>
    <cellStyle name="Calculation 2 26 2 4" xfId="1864"/>
    <cellStyle name="Calculation 2 26 2 5" xfId="1865"/>
    <cellStyle name="Calculation 2 26 2 6" xfId="1866"/>
    <cellStyle name="Calculation 2 26 3" xfId="1867"/>
    <cellStyle name="Calculation 2 26 3 2" xfId="45423"/>
    <cellStyle name="Calculation 2 26 3 3" xfId="45424"/>
    <cellStyle name="Calculation 2 26 4" xfId="1868"/>
    <cellStyle name="Calculation 2 26 4 2" xfId="45425"/>
    <cellStyle name="Calculation 2 26 4 3" xfId="45426"/>
    <cellStyle name="Calculation 2 26 5" xfId="1869"/>
    <cellStyle name="Calculation 2 26 5 2" xfId="45427"/>
    <cellStyle name="Calculation 2 26 5 3" xfId="45428"/>
    <cellStyle name="Calculation 2 26 6" xfId="1870"/>
    <cellStyle name="Calculation 2 26 6 2" xfId="45429"/>
    <cellStyle name="Calculation 2 26 6 3" xfId="45430"/>
    <cellStyle name="Calculation 2 26 7" xfId="1871"/>
    <cellStyle name="Calculation 2 26 8" xfId="45431"/>
    <cellStyle name="Calculation 2 27" xfId="1872"/>
    <cellStyle name="Calculation 2 27 2" xfId="1873"/>
    <cellStyle name="Calculation 2 27 2 2" xfId="1874"/>
    <cellStyle name="Calculation 2 27 2 3" xfId="1875"/>
    <cellStyle name="Calculation 2 27 2 4" xfId="1876"/>
    <cellStyle name="Calculation 2 27 2 5" xfId="1877"/>
    <cellStyle name="Calculation 2 27 2 6" xfId="1878"/>
    <cellStyle name="Calculation 2 27 3" xfId="1879"/>
    <cellStyle name="Calculation 2 27 3 2" xfId="45432"/>
    <cellStyle name="Calculation 2 27 3 3" xfId="45433"/>
    <cellStyle name="Calculation 2 27 4" xfId="1880"/>
    <cellStyle name="Calculation 2 27 4 2" xfId="45434"/>
    <cellStyle name="Calculation 2 27 4 3" xfId="45435"/>
    <cellStyle name="Calculation 2 27 5" xfId="1881"/>
    <cellStyle name="Calculation 2 27 5 2" xfId="45436"/>
    <cellStyle name="Calculation 2 27 5 3" xfId="45437"/>
    <cellStyle name="Calculation 2 27 6" xfId="1882"/>
    <cellStyle name="Calculation 2 27 6 2" xfId="45438"/>
    <cellStyle name="Calculation 2 27 6 3" xfId="45439"/>
    <cellStyle name="Calculation 2 27 7" xfId="1883"/>
    <cellStyle name="Calculation 2 27 8" xfId="45440"/>
    <cellStyle name="Calculation 2 28" xfId="1884"/>
    <cellStyle name="Calculation 2 28 2" xfId="1885"/>
    <cellStyle name="Calculation 2 28 2 2" xfId="1886"/>
    <cellStyle name="Calculation 2 28 2 3" xfId="1887"/>
    <cellStyle name="Calculation 2 28 2 4" xfId="1888"/>
    <cellStyle name="Calculation 2 28 2 5" xfId="1889"/>
    <cellStyle name="Calculation 2 28 2 6" xfId="1890"/>
    <cellStyle name="Calculation 2 28 3" xfId="1891"/>
    <cellStyle name="Calculation 2 28 3 2" xfId="45441"/>
    <cellStyle name="Calculation 2 28 3 3" xfId="45442"/>
    <cellStyle name="Calculation 2 28 4" xfId="1892"/>
    <cellStyle name="Calculation 2 28 4 2" xfId="45443"/>
    <cellStyle name="Calculation 2 28 4 3" xfId="45444"/>
    <cellStyle name="Calculation 2 28 5" xfId="1893"/>
    <cellStyle name="Calculation 2 28 5 2" xfId="45445"/>
    <cellStyle name="Calculation 2 28 5 3" xfId="45446"/>
    <cellStyle name="Calculation 2 28 6" xfId="1894"/>
    <cellStyle name="Calculation 2 28 6 2" xfId="45447"/>
    <cellStyle name="Calculation 2 28 6 3" xfId="45448"/>
    <cellStyle name="Calculation 2 28 7" xfId="1895"/>
    <cellStyle name="Calculation 2 28 8" xfId="45449"/>
    <cellStyle name="Calculation 2 29" xfId="1896"/>
    <cellStyle name="Calculation 2 29 2" xfId="1897"/>
    <cellStyle name="Calculation 2 29 2 2" xfId="1898"/>
    <cellStyle name="Calculation 2 29 2 3" xfId="1899"/>
    <cellStyle name="Calculation 2 29 2 4" xfId="1900"/>
    <cellStyle name="Calculation 2 29 2 5" xfId="1901"/>
    <cellStyle name="Calculation 2 29 2 6" xfId="1902"/>
    <cellStyle name="Calculation 2 29 3" xfId="1903"/>
    <cellStyle name="Calculation 2 29 3 2" xfId="45450"/>
    <cellStyle name="Calculation 2 29 3 3" xfId="45451"/>
    <cellStyle name="Calculation 2 29 4" xfId="1904"/>
    <cellStyle name="Calculation 2 29 4 2" xfId="45452"/>
    <cellStyle name="Calculation 2 29 4 3" xfId="45453"/>
    <cellStyle name="Calculation 2 29 5" xfId="1905"/>
    <cellStyle name="Calculation 2 29 5 2" xfId="45454"/>
    <cellStyle name="Calculation 2 29 5 3" xfId="45455"/>
    <cellStyle name="Calculation 2 29 6" xfId="1906"/>
    <cellStyle name="Calculation 2 29 6 2" xfId="45456"/>
    <cellStyle name="Calculation 2 29 6 3" xfId="45457"/>
    <cellStyle name="Calculation 2 29 7" xfId="1907"/>
    <cellStyle name="Calculation 2 29 8" xfId="45458"/>
    <cellStyle name="Calculation 2 3" xfId="1908"/>
    <cellStyle name="Calculation 2 3 10" xfId="1909"/>
    <cellStyle name="Calculation 2 3 10 2" xfId="1910"/>
    <cellStyle name="Calculation 2 3 10 2 2" xfId="1911"/>
    <cellStyle name="Calculation 2 3 10 2 3" xfId="1912"/>
    <cellStyle name="Calculation 2 3 10 2 4" xfId="1913"/>
    <cellStyle name="Calculation 2 3 10 2 5" xfId="1914"/>
    <cellStyle name="Calculation 2 3 10 2 6" xfId="1915"/>
    <cellStyle name="Calculation 2 3 10 3" xfId="1916"/>
    <cellStyle name="Calculation 2 3 10 3 2" xfId="45459"/>
    <cellStyle name="Calculation 2 3 10 3 3" xfId="45460"/>
    <cellStyle name="Calculation 2 3 10 4" xfId="1917"/>
    <cellStyle name="Calculation 2 3 10 4 2" xfId="45461"/>
    <cellStyle name="Calculation 2 3 10 4 3" xfId="45462"/>
    <cellStyle name="Calculation 2 3 10 5" xfId="1918"/>
    <cellStyle name="Calculation 2 3 10 5 2" xfId="45463"/>
    <cellStyle name="Calculation 2 3 10 5 3" xfId="45464"/>
    <cellStyle name="Calculation 2 3 10 6" xfId="1919"/>
    <cellStyle name="Calculation 2 3 10 6 2" xfId="45465"/>
    <cellStyle name="Calculation 2 3 10 6 3" xfId="45466"/>
    <cellStyle name="Calculation 2 3 10 7" xfId="1920"/>
    <cellStyle name="Calculation 2 3 10 8" xfId="45467"/>
    <cellStyle name="Calculation 2 3 11" xfId="1921"/>
    <cellStyle name="Calculation 2 3 11 2" xfId="1922"/>
    <cellStyle name="Calculation 2 3 11 2 2" xfId="1923"/>
    <cellStyle name="Calculation 2 3 11 2 3" xfId="1924"/>
    <cellStyle name="Calculation 2 3 11 2 4" xfId="1925"/>
    <cellStyle name="Calculation 2 3 11 2 5" xfId="1926"/>
    <cellStyle name="Calculation 2 3 11 2 6" xfId="1927"/>
    <cellStyle name="Calculation 2 3 11 3" xfId="1928"/>
    <cellStyle name="Calculation 2 3 11 3 2" xfId="45468"/>
    <cellStyle name="Calculation 2 3 11 3 3" xfId="45469"/>
    <cellStyle name="Calculation 2 3 11 4" xfId="1929"/>
    <cellStyle name="Calculation 2 3 11 4 2" xfId="45470"/>
    <cellStyle name="Calculation 2 3 11 4 3" xfId="45471"/>
    <cellStyle name="Calculation 2 3 11 5" xfId="1930"/>
    <cellStyle name="Calculation 2 3 11 5 2" xfId="45472"/>
    <cellStyle name="Calculation 2 3 11 5 3" xfId="45473"/>
    <cellStyle name="Calculation 2 3 11 6" xfId="1931"/>
    <cellStyle name="Calculation 2 3 11 6 2" xfId="45474"/>
    <cellStyle name="Calculation 2 3 11 6 3" xfId="45475"/>
    <cellStyle name="Calculation 2 3 11 7" xfId="1932"/>
    <cellStyle name="Calculation 2 3 11 8" xfId="45476"/>
    <cellStyle name="Calculation 2 3 12" xfId="1933"/>
    <cellStyle name="Calculation 2 3 12 2" xfId="1934"/>
    <cellStyle name="Calculation 2 3 12 2 2" xfId="1935"/>
    <cellStyle name="Calculation 2 3 12 2 3" xfId="1936"/>
    <cellStyle name="Calculation 2 3 12 2 4" xfId="1937"/>
    <cellStyle name="Calculation 2 3 12 2 5" xfId="1938"/>
    <cellStyle name="Calculation 2 3 12 2 6" xfId="1939"/>
    <cellStyle name="Calculation 2 3 12 3" xfId="1940"/>
    <cellStyle name="Calculation 2 3 12 3 2" xfId="45477"/>
    <cellStyle name="Calculation 2 3 12 3 3" xfId="45478"/>
    <cellStyle name="Calculation 2 3 12 4" xfId="1941"/>
    <cellStyle name="Calculation 2 3 12 4 2" xfId="45479"/>
    <cellStyle name="Calculation 2 3 12 4 3" xfId="45480"/>
    <cellStyle name="Calculation 2 3 12 5" xfId="1942"/>
    <cellStyle name="Calculation 2 3 12 5 2" xfId="45481"/>
    <cellStyle name="Calculation 2 3 12 5 3" xfId="45482"/>
    <cellStyle name="Calculation 2 3 12 6" xfId="1943"/>
    <cellStyle name="Calculation 2 3 12 6 2" xfId="45483"/>
    <cellStyle name="Calculation 2 3 12 6 3" xfId="45484"/>
    <cellStyle name="Calculation 2 3 12 7" xfId="1944"/>
    <cellStyle name="Calculation 2 3 12 8" xfId="45485"/>
    <cellStyle name="Calculation 2 3 13" xfId="1945"/>
    <cellStyle name="Calculation 2 3 13 2" xfId="1946"/>
    <cellStyle name="Calculation 2 3 13 2 2" xfId="1947"/>
    <cellStyle name="Calculation 2 3 13 2 3" xfId="1948"/>
    <cellStyle name="Calculation 2 3 13 2 4" xfId="1949"/>
    <cellStyle name="Calculation 2 3 13 2 5" xfId="1950"/>
    <cellStyle name="Calculation 2 3 13 2 6" xfId="1951"/>
    <cellStyle name="Calculation 2 3 13 3" xfId="1952"/>
    <cellStyle name="Calculation 2 3 13 3 2" xfId="45486"/>
    <cellStyle name="Calculation 2 3 13 3 3" xfId="45487"/>
    <cellStyle name="Calculation 2 3 13 4" xfId="1953"/>
    <cellStyle name="Calculation 2 3 13 4 2" xfId="45488"/>
    <cellStyle name="Calculation 2 3 13 4 3" xfId="45489"/>
    <cellStyle name="Calculation 2 3 13 5" xfId="1954"/>
    <cellStyle name="Calculation 2 3 13 5 2" xfId="45490"/>
    <cellStyle name="Calculation 2 3 13 5 3" xfId="45491"/>
    <cellStyle name="Calculation 2 3 13 6" xfId="1955"/>
    <cellStyle name="Calculation 2 3 13 6 2" xfId="45492"/>
    <cellStyle name="Calculation 2 3 13 6 3" xfId="45493"/>
    <cellStyle name="Calculation 2 3 13 7" xfId="1956"/>
    <cellStyle name="Calculation 2 3 13 8" xfId="45494"/>
    <cellStyle name="Calculation 2 3 14" xfId="1957"/>
    <cellStyle name="Calculation 2 3 14 2" xfId="1958"/>
    <cellStyle name="Calculation 2 3 14 2 2" xfId="1959"/>
    <cellStyle name="Calculation 2 3 14 2 3" xfId="1960"/>
    <cellStyle name="Calculation 2 3 14 2 4" xfId="1961"/>
    <cellStyle name="Calculation 2 3 14 2 5" xfId="1962"/>
    <cellStyle name="Calculation 2 3 14 2 6" xfId="1963"/>
    <cellStyle name="Calculation 2 3 14 3" xfId="1964"/>
    <cellStyle name="Calculation 2 3 14 3 2" xfId="45495"/>
    <cellStyle name="Calculation 2 3 14 3 3" xfId="45496"/>
    <cellStyle name="Calculation 2 3 14 4" xfId="1965"/>
    <cellStyle name="Calculation 2 3 14 4 2" xfId="45497"/>
    <cellStyle name="Calculation 2 3 14 4 3" xfId="45498"/>
    <cellStyle name="Calculation 2 3 14 5" xfId="1966"/>
    <cellStyle name="Calculation 2 3 14 5 2" xfId="45499"/>
    <cellStyle name="Calculation 2 3 14 5 3" xfId="45500"/>
    <cellStyle name="Calculation 2 3 14 6" xfId="1967"/>
    <cellStyle name="Calculation 2 3 14 6 2" xfId="45501"/>
    <cellStyle name="Calculation 2 3 14 6 3" xfId="45502"/>
    <cellStyle name="Calculation 2 3 14 7" xfId="1968"/>
    <cellStyle name="Calculation 2 3 14 8" xfId="45503"/>
    <cellStyle name="Calculation 2 3 15" xfId="1969"/>
    <cellStyle name="Calculation 2 3 15 2" xfId="1970"/>
    <cellStyle name="Calculation 2 3 15 2 2" xfId="1971"/>
    <cellStyle name="Calculation 2 3 15 2 3" xfId="1972"/>
    <cellStyle name="Calculation 2 3 15 2 4" xfId="1973"/>
    <cellStyle name="Calculation 2 3 15 2 5" xfId="1974"/>
    <cellStyle name="Calculation 2 3 15 2 6" xfId="1975"/>
    <cellStyle name="Calculation 2 3 15 3" xfId="1976"/>
    <cellStyle name="Calculation 2 3 15 3 2" xfId="45504"/>
    <cellStyle name="Calculation 2 3 15 3 3" xfId="45505"/>
    <cellStyle name="Calculation 2 3 15 4" xfId="1977"/>
    <cellStyle name="Calculation 2 3 15 4 2" xfId="45506"/>
    <cellStyle name="Calculation 2 3 15 4 3" xfId="45507"/>
    <cellStyle name="Calculation 2 3 15 5" xfId="1978"/>
    <cellStyle name="Calculation 2 3 15 5 2" xfId="45508"/>
    <cellStyle name="Calculation 2 3 15 5 3" xfId="45509"/>
    <cellStyle name="Calculation 2 3 15 6" xfId="1979"/>
    <cellStyle name="Calculation 2 3 15 6 2" xfId="45510"/>
    <cellStyle name="Calculation 2 3 15 6 3" xfId="45511"/>
    <cellStyle name="Calculation 2 3 15 7" xfId="1980"/>
    <cellStyle name="Calculation 2 3 15 8" xfId="45512"/>
    <cellStyle name="Calculation 2 3 16" xfId="1981"/>
    <cellStyle name="Calculation 2 3 16 2" xfId="1982"/>
    <cellStyle name="Calculation 2 3 16 2 2" xfId="1983"/>
    <cellStyle name="Calculation 2 3 16 2 3" xfId="1984"/>
    <cellStyle name="Calculation 2 3 16 2 4" xfId="1985"/>
    <cellStyle name="Calculation 2 3 16 2 5" xfId="1986"/>
    <cellStyle name="Calculation 2 3 16 2 6" xfId="1987"/>
    <cellStyle name="Calculation 2 3 16 3" xfId="1988"/>
    <cellStyle name="Calculation 2 3 16 3 2" xfId="45513"/>
    <cellStyle name="Calculation 2 3 16 3 3" xfId="45514"/>
    <cellStyle name="Calculation 2 3 16 4" xfId="1989"/>
    <cellStyle name="Calculation 2 3 16 4 2" xfId="45515"/>
    <cellStyle name="Calculation 2 3 16 4 3" xfId="45516"/>
    <cellStyle name="Calculation 2 3 16 5" xfId="1990"/>
    <cellStyle name="Calculation 2 3 16 5 2" xfId="45517"/>
    <cellStyle name="Calculation 2 3 16 5 3" xfId="45518"/>
    <cellStyle name="Calculation 2 3 16 6" xfId="1991"/>
    <cellStyle name="Calculation 2 3 16 6 2" xfId="45519"/>
    <cellStyle name="Calculation 2 3 16 6 3" xfId="45520"/>
    <cellStyle name="Calculation 2 3 16 7" xfId="1992"/>
    <cellStyle name="Calculation 2 3 16 8" xfId="45521"/>
    <cellStyle name="Calculation 2 3 17" xfId="1993"/>
    <cellStyle name="Calculation 2 3 17 2" xfId="1994"/>
    <cellStyle name="Calculation 2 3 17 2 2" xfId="1995"/>
    <cellStyle name="Calculation 2 3 17 2 3" xfId="1996"/>
    <cellStyle name="Calculation 2 3 17 2 4" xfId="1997"/>
    <cellStyle name="Calculation 2 3 17 2 5" xfId="1998"/>
    <cellStyle name="Calculation 2 3 17 2 6" xfId="1999"/>
    <cellStyle name="Calculation 2 3 17 3" xfId="2000"/>
    <cellStyle name="Calculation 2 3 17 3 2" xfId="45522"/>
    <cellStyle name="Calculation 2 3 17 3 3" xfId="45523"/>
    <cellStyle name="Calculation 2 3 17 4" xfId="2001"/>
    <cellStyle name="Calculation 2 3 17 4 2" xfId="45524"/>
    <cellStyle name="Calculation 2 3 17 4 3" xfId="45525"/>
    <cellStyle name="Calculation 2 3 17 5" xfId="2002"/>
    <cellStyle name="Calculation 2 3 17 5 2" xfId="45526"/>
    <cellStyle name="Calculation 2 3 17 5 3" xfId="45527"/>
    <cellStyle name="Calculation 2 3 17 6" xfId="2003"/>
    <cellStyle name="Calculation 2 3 17 6 2" xfId="45528"/>
    <cellStyle name="Calculation 2 3 17 6 3" xfId="45529"/>
    <cellStyle name="Calculation 2 3 17 7" xfId="2004"/>
    <cellStyle name="Calculation 2 3 17 8" xfId="45530"/>
    <cellStyle name="Calculation 2 3 18" xfId="2005"/>
    <cellStyle name="Calculation 2 3 18 2" xfId="2006"/>
    <cellStyle name="Calculation 2 3 18 2 2" xfId="2007"/>
    <cellStyle name="Calculation 2 3 18 2 3" xfId="2008"/>
    <cellStyle name="Calculation 2 3 18 2 4" xfId="2009"/>
    <cellStyle name="Calculation 2 3 18 2 5" xfId="2010"/>
    <cellStyle name="Calculation 2 3 18 2 6" xfId="2011"/>
    <cellStyle name="Calculation 2 3 18 3" xfId="2012"/>
    <cellStyle name="Calculation 2 3 18 3 2" xfId="45531"/>
    <cellStyle name="Calculation 2 3 18 3 3" xfId="45532"/>
    <cellStyle name="Calculation 2 3 18 4" xfId="2013"/>
    <cellStyle name="Calculation 2 3 18 4 2" xfId="45533"/>
    <cellStyle name="Calculation 2 3 18 4 3" xfId="45534"/>
    <cellStyle name="Calculation 2 3 18 5" xfId="2014"/>
    <cellStyle name="Calculation 2 3 18 5 2" xfId="45535"/>
    <cellStyle name="Calculation 2 3 18 5 3" xfId="45536"/>
    <cellStyle name="Calculation 2 3 18 6" xfId="2015"/>
    <cellStyle name="Calculation 2 3 18 6 2" xfId="45537"/>
    <cellStyle name="Calculation 2 3 18 6 3" xfId="45538"/>
    <cellStyle name="Calculation 2 3 18 7" xfId="2016"/>
    <cellStyle name="Calculation 2 3 18 8" xfId="45539"/>
    <cellStyle name="Calculation 2 3 19" xfId="2017"/>
    <cellStyle name="Calculation 2 3 19 2" xfId="2018"/>
    <cellStyle name="Calculation 2 3 19 2 2" xfId="2019"/>
    <cellStyle name="Calculation 2 3 19 2 3" xfId="2020"/>
    <cellStyle name="Calculation 2 3 19 2 4" xfId="2021"/>
    <cellStyle name="Calculation 2 3 19 2 5" xfId="2022"/>
    <cellStyle name="Calculation 2 3 19 2 6" xfId="2023"/>
    <cellStyle name="Calculation 2 3 19 3" xfId="2024"/>
    <cellStyle name="Calculation 2 3 19 3 2" xfId="45540"/>
    <cellStyle name="Calculation 2 3 19 3 3" xfId="45541"/>
    <cellStyle name="Calculation 2 3 19 4" xfId="2025"/>
    <cellStyle name="Calculation 2 3 19 4 2" xfId="45542"/>
    <cellStyle name="Calculation 2 3 19 4 3" xfId="45543"/>
    <cellStyle name="Calculation 2 3 19 5" xfId="2026"/>
    <cellStyle name="Calculation 2 3 19 5 2" xfId="45544"/>
    <cellStyle name="Calculation 2 3 19 5 3" xfId="45545"/>
    <cellStyle name="Calculation 2 3 19 6" xfId="2027"/>
    <cellStyle name="Calculation 2 3 19 6 2" xfId="45546"/>
    <cellStyle name="Calculation 2 3 19 6 3" xfId="45547"/>
    <cellStyle name="Calculation 2 3 19 7" xfId="2028"/>
    <cellStyle name="Calculation 2 3 19 8" xfId="45548"/>
    <cellStyle name="Calculation 2 3 2" xfId="2029"/>
    <cellStyle name="Calculation 2 3 2 10" xfId="2030"/>
    <cellStyle name="Calculation 2 3 2 10 2" xfId="2031"/>
    <cellStyle name="Calculation 2 3 2 10 2 2" xfId="2032"/>
    <cellStyle name="Calculation 2 3 2 10 2 3" xfId="2033"/>
    <cellStyle name="Calculation 2 3 2 10 2 4" xfId="2034"/>
    <cellStyle name="Calculation 2 3 2 10 2 5" xfId="2035"/>
    <cellStyle name="Calculation 2 3 2 10 2 6" xfId="2036"/>
    <cellStyle name="Calculation 2 3 2 10 3" xfId="2037"/>
    <cellStyle name="Calculation 2 3 2 10 3 2" xfId="45549"/>
    <cellStyle name="Calculation 2 3 2 10 3 3" xfId="45550"/>
    <cellStyle name="Calculation 2 3 2 10 4" xfId="2038"/>
    <cellStyle name="Calculation 2 3 2 10 4 2" xfId="45551"/>
    <cellStyle name="Calculation 2 3 2 10 4 3" xfId="45552"/>
    <cellStyle name="Calculation 2 3 2 10 5" xfId="2039"/>
    <cellStyle name="Calculation 2 3 2 10 5 2" xfId="45553"/>
    <cellStyle name="Calculation 2 3 2 10 5 3" xfId="45554"/>
    <cellStyle name="Calculation 2 3 2 10 6" xfId="2040"/>
    <cellStyle name="Calculation 2 3 2 10 6 2" xfId="45555"/>
    <cellStyle name="Calculation 2 3 2 10 6 3" xfId="45556"/>
    <cellStyle name="Calculation 2 3 2 10 7" xfId="2041"/>
    <cellStyle name="Calculation 2 3 2 10 8" xfId="45557"/>
    <cellStyle name="Calculation 2 3 2 11" xfId="2042"/>
    <cellStyle name="Calculation 2 3 2 11 2" xfId="2043"/>
    <cellStyle name="Calculation 2 3 2 11 2 2" xfId="2044"/>
    <cellStyle name="Calculation 2 3 2 11 2 3" xfId="2045"/>
    <cellStyle name="Calculation 2 3 2 11 2 4" xfId="2046"/>
    <cellStyle name="Calculation 2 3 2 11 2 5" xfId="2047"/>
    <cellStyle name="Calculation 2 3 2 11 2 6" xfId="2048"/>
    <cellStyle name="Calculation 2 3 2 11 3" xfId="2049"/>
    <cellStyle name="Calculation 2 3 2 11 3 2" xfId="45558"/>
    <cellStyle name="Calculation 2 3 2 11 3 3" xfId="45559"/>
    <cellStyle name="Calculation 2 3 2 11 4" xfId="2050"/>
    <cellStyle name="Calculation 2 3 2 11 4 2" xfId="45560"/>
    <cellStyle name="Calculation 2 3 2 11 4 3" xfId="45561"/>
    <cellStyle name="Calculation 2 3 2 11 5" xfId="2051"/>
    <cellStyle name="Calculation 2 3 2 11 5 2" xfId="45562"/>
    <cellStyle name="Calculation 2 3 2 11 5 3" xfId="45563"/>
    <cellStyle name="Calculation 2 3 2 11 6" xfId="2052"/>
    <cellStyle name="Calculation 2 3 2 11 6 2" xfId="45564"/>
    <cellStyle name="Calculation 2 3 2 11 6 3" xfId="45565"/>
    <cellStyle name="Calculation 2 3 2 11 7" xfId="2053"/>
    <cellStyle name="Calculation 2 3 2 11 8" xfId="45566"/>
    <cellStyle name="Calculation 2 3 2 12" xfId="2054"/>
    <cellStyle name="Calculation 2 3 2 12 2" xfId="2055"/>
    <cellStyle name="Calculation 2 3 2 12 2 2" xfId="2056"/>
    <cellStyle name="Calculation 2 3 2 12 2 3" xfId="2057"/>
    <cellStyle name="Calculation 2 3 2 12 2 4" xfId="2058"/>
    <cellStyle name="Calculation 2 3 2 12 2 5" xfId="2059"/>
    <cellStyle name="Calculation 2 3 2 12 2 6" xfId="2060"/>
    <cellStyle name="Calculation 2 3 2 12 3" xfId="2061"/>
    <cellStyle name="Calculation 2 3 2 12 3 2" xfId="45567"/>
    <cellStyle name="Calculation 2 3 2 12 3 3" xfId="45568"/>
    <cellStyle name="Calculation 2 3 2 12 4" xfId="2062"/>
    <cellStyle name="Calculation 2 3 2 12 4 2" xfId="45569"/>
    <cellStyle name="Calculation 2 3 2 12 4 3" xfId="45570"/>
    <cellStyle name="Calculation 2 3 2 12 5" xfId="2063"/>
    <cellStyle name="Calculation 2 3 2 12 5 2" xfId="45571"/>
    <cellStyle name="Calculation 2 3 2 12 5 3" xfId="45572"/>
    <cellStyle name="Calculation 2 3 2 12 6" xfId="2064"/>
    <cellStyle name="Calculation 2 3 2 12 6 2" xfId="45573"/>
    <cellStyle name="Calculation 2 3 2 12 6 3" xfId="45574"/>
    <cellStyle name="Calculation 2 3 2 12 7" xfId="2065"/>
    <cellStyle name="Calculation 2 3 2 12 8" xfId="45575"/>
    <cellStyle name="Calculation 2 3 2 13" xfId="2066"/>
    <cellStyle name="Calculation 2 3 2 13 2" xfId="2067"/>
    <cellStyle name="Calculation 2 3 2 13 2 2" xfId="2068"/>
    <cellStyle name="Calculation 2 3 2 13 2 3" xfId="2069"/>
    <cellStyle name="Calculation 2 3 2 13 2 4" xfId="2070"/>
    <cellStyle name="Calculation 2 3 2 13 2 5" xfId="2071"/>
    <cellStyle name="Calculation 2 3 2 13 2 6" xfId="2072"/>
    <cellStyle name="Calculation 2 3 2 13 3" xfId="2073"/>
    <cellStyle name="Calculation 2 3 2 13 3 2" xfId="45576"/>
    <cellStyle name="Calculation 2 3 2 13 3 3" xfId="45577"/>
    <cellStyle name="Calculation 2 3 2 13 4" xfId="2074"/>
    <cellStyle name="Calculation 2 3 2 13 4 2" xfId="45578"/>
    <cellStyle name="Calculation 2 3 2 13 4 3" xfId="45579"/>
    <cellStyle name="Calculation 2 3 2 13 5" xfId="2075"/>
    <cellStyle name="Calculation 2 3 2 13 5 2" xfId="45580"/>
    <cellStyle name="Calculation 2 3 2 13 5 3" xfId="45581"/>
    <cellStyle name="Calculation 2 3 2 13 6" xfId="2076"/>
    <cellStyle name="Calculation 2 3 2 13 6 2" xfId="45582"/>
    <cellStyle name="Calculation 2 3 2 13 6 3" xfId="45583"/>
    <cellStyle name="Calculation 2 3 2 13 7" xfId="2077"/>
    <cellStyle name="Calculation 2 3 2 13 8" xfId="45584"/>
    <cellStyle name="Calculation 2 3 2 14" xfId="2078"/>
    <cellStyle name="Calculation 2 3 2 14 2" xfId="2079"/>
    <cellStyle name="Calculation 2 3 2 14 2 2" xfId="2080"/>
    <cellStyle name="Calculation 2 3 2 14 2 3" xfId="2081"/>
    <cellStyle name="Calculation 2 3 2 14 2 4" xfId="2082"/>
    <cellStyle name="Calculation 2 3 2 14 2 5" xfId="2083"/>
    <cellStyle name="Calculation 2 3 2 14 2 6" xfId="2084"/>
    <cellStyle name="Calculation 2 3 2 14 3" xfId="2085"/>
    <cellStyle name="Calculation 2 3 2 14 3 2" xfId="45585"/>
    <cellStyle name="Calculation 2 3 2 14 3 3" xfId="45586"/>
    <cellStyle name="Calculation 2 3 2 14 4" xfId="2086"/>
    <cellStyle name="Calculation 2 3 2 14 4 2" xfId="45587"/>
    <cellStyle name="Calculation 2 3 2 14 4 3" xfId="45588"/>
    <cellStyle name="Calculation 2 3 2 14 5" xfId="2087"/>
    <cellStyle name="Calculation 2 3 2 14 5 2" xfId="45589"/>
    <cellStyle name="Calculation 2 3 2 14 5 3" xfId="45590"/>
    <cellStyle name="Calculation 2 3 2 14 6" xfId="2088"/>
    <cellStyle name="Calculation 2 3 2 14 6 2" xfId="45591"/>
    <cellStyle name="Calculation 2 3 2 14 6 3" xfId="45592"/>
    <cellStyle name="Calculation 2 3 2 14 7" xfId="2089"/>
    <cellStyle name="Calculation 2 3 2 14 8" xfId="45593"/>
    <cellStyle name="Calculation 2 3 2 15" xfId="2090"/>
    <cellStyle name="Calculation 2 3 2 15 2" xfId="2091"/>
    <cellStyle name="Calculation 2 3 2 15 2 2" xfId="2092"/>
    <cellStyle name="Calculation 2 3 2 15 2 3" xfId="2093"/>
    <cellStyle name="Calculation 2 3 2 15 2 4" xfId="2094"/>
    <cellStyle name="Calculation 2 3 2 15 2 5" xfId="2095"/>
    <cellStyle name="Calculation 2 3 2 15 2 6" xfId="2096"/>
    <cellStyle name="Calculation 2 3 2 15 3" xfId="2097"/>
    <cellStyle name="Calculation 2 3 2 15 3 2" xfId="45594"/>
    <cellStyle name="Calculation 2 3 2 15 3 3" xfId="45595"/>
    <cellStyle name="Calculation 2 3 2 15 4" xfId="2098"/>
    <cellStyle name="Calculation 2 3 2 15 4 2" xfId="45596"/>
    <cellStyle name="Calculation 2 3 2 15 4 3" xfId="45597"/>
    <cellStyle name="Calculation 2 3 2 15 5" xfId="2099"/>
    <cellStyle name="Calculation 2 3 2 15 5 2" xfId="45598"/>
    <cellStyle name="Calculation 2 3 2 15 5 3" xfId="45599"/>
    <cellStyle name="Calculation 2 3 2 15 6" xfId="2100"/>
    <cellStyle name="Calculation 2 3 2 15 6 2" xfId="45600"/>
    <cellStyle name="Calculation 2 3 2 15 6 3" xfId="45601"/>
    <cellStyle name="Calculation 2 3 2 15 7" xfId="2101"/>
    <cellStyle name="Calculation 2 3 2 15 8" xfId="45602"/>
    <cellStyle name="Calculation 2 3 2 16" xfId="2102"/>
    <cellStyle name="Calculation 2 3 2 16 2" xfId="2103"/>
    <cellStyle name="Calculation 2 3 2 16 2 2" xfId="2104"/>
    <cellStyle name="Calculation 2 3 2 16 2 3" xfId="2105"/>
    <cellStyle name="Calculation 2 3 2 16 2 4" xfId="2106"/>
    <cellStyle name="Calculation 2 3 2 16 2 5" xfId="2107"/>
    <cellStyle name="Calculation 2 3 2 16 2 6" xfId="2108"/>
    <cellStyle name="Calculation 2 3 2 16 3" xfId="2109"/>
    <cellStyle name="Calculation 2 3 2 16 3 2" xfId="45603"/>
    <cellStyle name="Calculation 2 3 2 16 3 3" xfId="45604"/>
    <cellStyle name="Calculation 2 3 2 16 4" xfId="2110"/>
    <cellStyle name="Calculation 2 3 2 16 4 2" xfId="45605"/>
    <cellStyle name="Calculation 2 3 2 16 4 3" xfId="45606"/>
    <cellStyle name="Calculation 2 3 2 16 5" xfId="2111"/>
    <cellStyle name="Calculation 2 3 2 16 5 2" xfId="45607"/>
    <cellStyle name="Calculation 2 3 2 16 5 3" xfId="45608"/>
    <cellStyle name="Calculation 2 3 2 16 6" xfId="2112"/>
    <cellStyle name="Calculation 2 3 2 16 6 2" xfId="45609"/>
    <cellStyle name="Calculation 2 3 2 16 6 3" xfId="45610"/>
    <cellStyle name="Calculation 2 3 2 16 7" xfId="2113"/>
    <cellStyle name="Calculation 2 3 2 16 8" xfId="45611"/>
    <cellStyle name="Calculation 2 3 2 17" xfId="2114"/>
    <cellStyle name="Calculation 2 3 2 17 2" xfId="2115"/>
    <cellStyle name="Calculation 2 3 2 17 2 2" xfId="2116"/>
    <cellStyle name="Calculation 2 3 2 17 2 3" xfId="2117"/>
    <cellStyle name="Calculation 2 3 2 17 2 4" xfId="2118"/>
    <cellStyle name="Calculation 2 3 2 17 2 5" xfId="2119"/>
    <cellStyle name="Calculation 2 3 2 17 2 6" xfId="2120"/>
    <cellStyle name="Calculation 2 3 2 17 3" xfId="2121"/>
    <cellStyle name="Calculation 2 3 2 17 3 2" xfId="45612"/>
    <cellStyle name="Calculation 2 3 2 17 3 3" xfId="45613"/>
    <cellStyle name="Calculation 2 3 2 17 4" xfId="2122"/>
    <cellStyle name="Calculation 2 3 2 17 4 2" xfId="45614"/>
    <cellStyle name="Calculation 2 3 2 17 4 3" xfId="45615"/>
    <cellStyle name="Calculation 2 3 2 17 5" xfId="2123"/>
    <cellStyle name="Calculation 2 3 2 17 5 2" xfId="45616"/>
    <cellStyle name="Calculation 2 3 2 17 5 3" xfId="45617"/>
    <cellStyle name="Calculation 2 3 2 17 6" xfId="2124"/>
    <cellStyle name="Calculation 2 3 2 17 6 2" xfId="45618"/>
    <cellStyle name="Calculation 2 3 2 17 6 3" xfId="45619"/>
    <cellStyle name="Calculation 2 3 2 17 7" xfId="2125"/>
    <cellStyle name="Calculation 2 3 2 17 8" xfId="45620"/>
    <cellStyle name="Calculation 2 3 2 18" xfId="2126"/>
    <cellStyle name="Calculation 2 3 2 18 2" xfId="2127"/>
    <cellStyle name="Calculation 2 3 2 18 2 2" xfId="2128"/>
    <cellStyle name="Calculation 2 3 2 18 2 3" xfId="2129"/>
    <cellStyle name="Calculation 2 3 2 18 2 4" xfId="2130"/>
    <cellStyle name="Calculation 2 3 2 18 2 5" xfId="2131"/>
    <cellStyle name="Calculation 2 3 2 18 2 6" xfId="2132"/>
    <cellStyle name="Calculation 2 3 2 18 3" xfId="2133"/>
    <cellStyle name="Calculation 2 3 2 18 3 2" xfId="45621"/>
    <cellStyle name="Calculation 2 3 2 18 3 3" xfId="45622"/>
    <cellStyle name="Calculation 2 3 2 18 4" xfId="2134"/>
    <cellStyle name="Calculation 2 3 2 18 4 2" xfId="45623"/>
    <cellStyle name="Calculation 2 3 2 18 4 3" xfId="45624"/>
    <cellStyle name="Calculation 2 3 2 18 5" xfId="2135"/>
    <cellStyle name="Calculation 2 3 2 18 5 2" xfId="45625"/>
    <cellStyle name="Calculation 2 3 2 18 5 3" xfId="45626"/>
    <cellStyle name="Calculation 2 3 2 18 6" xfId="2136"/>
    <cellStyle name="Calculation 2 3 2 18 6 2" xfId="45627"/>
    <cellStyle name="Calculation 2 3 2 18 6 3" xfId="45628"/>
    <cellStyle name="Calculation 2 3 2 18 7" xfId="2137"/>
    <cellStyle name="Calculation 2 3 2 18 8" xfId="45629"/>
    <cellStyle name="Calculation 2 3 2 19" xfId="2138"/>
    <cellStyle name="Calculation 2 3 2 19 2" xfId="2139"/>
    <cellStyle name="Calculation 2 3 2 19 2 2" xfId="2140"/>
    <cellStyle name="Calculation 2 3 2 19 2 3" xfId="2141"/>
    <cellStyle name="Calculation 2 3 2 19 2 4" xfId="2142"/>
    <cellStyle name="Calculation 2 3 2 19 2 5" xfId="2143"/>
    <cellStyle name="Calculation 2 3 2 19 2 6" xfId="2144"/>
    <cellStyle name="Calculation 2 3 2 19 3" xfId="2145"/>
    <cellStyle name="Calculation 2 3 2 19 3 2" xfId="45630"/>
    <cellStyle name="Calculation 2 3 2 19 3 3" xfId="45631"/>
    <cellStyle name="Calculation 2 3 2 19 4" xfId="2146"/>
    <cellStyle name="Calculation 2 3 2 19 4 2" xfId="45632"/>
    <cellStyle name="Calculation 2 3 2 19 4 3" xfId="45633"/>
    <cellStyle name="Calculation 2 3 2 19 5" xfId="2147"/>
    <cellStyle name="Calculation 2 3 2 19 5 2" xfId="45634"/>
    <cellStyle name="Calculation 2 3 2 19 5 3" xfId="45635"/>
    <cellStyle name="Calculation 2 3 2 19 6" xfId="2148"/>
    <cellStyle name="Calculation 2 3 2 19 6 2" xfId="45636"/>
    <cellStyle name="Calculation 2 3 2 19 6 3" xfId="45637"/>
    <cellStyle name="Calculation 2 3 2 19 7" xfId="2149"/>
    <cellStyle name="Calculation 2 3 2 19 8" xfId="45638"/>
    <cellStyle name="Calculation 2 3 2 2" xfId="2150"/>
    <cellStyle name="Calculation 2 3 2 2 2" xfId="2151"/>
    <cellStyle name="Calculation 2 3 2 2 2 2" xfId="2152"/>
    <cellStyle name="Calculation 2 3 2 2 2 3" xfId="2153"/>
    <cellStyle name="Calculation 2 3 2 2 2 4" xfId="2154"/>
    <cellStyle name="Calculation 2 3 2 2 2 5" xfId="2155"/>
    <cellStyle name="Calculation 2 3 2 2 2 6" xfId="2156"/>
    <cellStyle name="Calculation 2 3 2 2 3" xfId="2157"/>
    <cellStyle name="Calculation 2 3 2 2 3 2" xfId="45639"/>
    <cellStyle name="Calculation 2 3 2 2 3 3" xfId="45640"/>
    <cellStyle name="Calculation 2 3 2 2 4" xfId="2158"/>
    <cellStyle name="Calculation 2 3 2 2 4 2" xfId="45641"/>
    <cellStyle name="Calculation 2 3 2 2 4 3" xfId="45642"/>
    <cellStyle name="Calculation 2 3 2 2 5" xfId="2159"/>
    <cellStyle name="Calculation 2 3 2 2 5 2" xfId="45643"/>
    <cellStyle name="Calculation 2 3 2 2 5 3" xfId="45644"/>
    <cellStyle name="Calculation 2 3 2 2 6" xfId="2160"/>
    <cellStyle name="Calculation 2 3 2 2 6 2" xfId="45645"/>
    <cellStyle name="Calculation 2 3 2 2 6 3" xfId="45646"/>
    <cellStyle name="Calculation 2 3 2 2 7" xfId="2161"/>
    <cellStyle name="Calculation 2 3 2 2 8" xfId="45647"/>
    <cellStyle name="Calculation 2 3 2 20" xfId="2162"/>
    <cellStyle name="Calculation 2 3 2 20 2" xfId="2163"/>
    <cellStyle name="Calculation 2 3 2 20 2 2" xfId="2164"/>
    <cellStyle name="Calculation 2 3 2 20 2 3" xfId="2165"/>
    <cellStyle name="Calculation 2 3 2 20 2 4" xfId="2166"/>
    <cellStyle name="Calculation 2 3 2 20 2 5" xfId="2167"/>
    <cellStyle name="Calculation 2 3 2 20 2 6" xfId="2168"/>
    <cellStyle name="Calculation 2 3 2 20 3" xfId="2169"/>
    <cellStyle name="Calculation 2 3 2 20 3 2" xfId="45648"/>
    <cellStyle name="Calculation 2 3 2 20 3 3" xfId="45649"/>
    <cellStyle name="Calculation 2 3 2 20 4" xfId="2170"/>
    <cellStyle name="Calculation 2 3 2 20 4 2" xfId="45650"/>
    <cellStyle name="Calculation 2 3 2 20 4 3" xfId="45651"/>
    <cellStyle name="Calculation 2 3 2 20 5" xfId="2171"/>
    <cellStyle name="Calculation 2 3 2 20 5 2" xfId="45652"/>
    <cellStyle name="Calculation 2 3 2 20 5 3" xfId="45653"/>
    <cellStyle name="Calculation 2 3 2 20 6" xfId="2172"/>
    <cellStyle name="Calculation 2 3 2 20 6 2" xfId="45654"/>
    <cellStyle name="Calculation 2 3 2 20 6 3" xfId="45655"/>
    <cellStyle name="Calculation 2 3 2 20 7" xfId="2173"/>
    <cellStyle name="Calculation 2 3 2 20 8" xfId="45656"/>
    <cellStyle name="Calculation 2 3 2 21" xfId="2174"/>
    <cellStyle name="Calculation 2 3 2 21 2" xfId="2175"/>
    <cellStyle name="Calculation 2 3 2 21 2 2" xfId="2176"/>
    <cellStyle name="Calculation 2 3 2 21 2 3" xfId="2177"/>
    <cellStyle name="Calculation 2 3 2 21 2 4" xfId="2178"/>
    <cellStyle name="Calculation 2 3 2 21 2 5" xfId="2179"/>
    <cellStyle name="Calculation 2 3 2 21 2 6" xfId="2180"/>
    <cellStyle name="Calculation 2 3 2 21 3" xfId="2181"/>
    <cellStyle name="Calculation 2 3 2 21 3 2" xfId="45657"/>
    <cellStyle name="Calculation 2 3 2 21 3 3" xfId="45658"/>
    <cellStyle name="Calculation 2 3 2 21 4" xfId="2182"/>
    <cellStyle name="Calculation 2 3 2 21 4 2" xfId="45659"/>
    <cellStyle name="Calculation 2 3 2 21 4 3" xfId="45660"/>
    <cellStyle name="Calculation 2 3 2 21 5" xfId="2183"/>
    <cellStyle name="Calculation 2 3 2 21 5 2" xfId="45661"/>
    <cellStyle name="Calculation 2 3 2 21 5 3" xfId="45662"/>
    <cellStyle name="Calculation 2 3 2 21 6" xfId="2184"/>
    <cellStyle name="Calculation 2 3 2 21 6 2" xfId="45663"/>
    <cellStyle name="Calculation 2 3 2 21 6 3" xfId="45664"/>
    <cellStyle name="Calculation 2 3 2 21 7" xfId="2185"/>
    <cellStyle name="Calculation 2 3 2 21 8" xfId="45665"/>
    <cellStyle name="Calculation 2 3 2 22" xfId="2186"/>
    <cellStyle name="Calculation 2 3 2 22 2" xfId="2187"/>
    <cellStyle name="Calculation 2 3 2 22 2 2" xfId="2188"/>
    <cellStyle name="Calculation 2 3 2 22 2 3" xfId="2189"/>
    <cellStyle name="Calculation 2 3 2 22 2 4" xfId="2190"/>
    <cellStyle name="Calculation 2 3 2 22 2 5" xfId="2191"/>
    <cellStyle name="Calculation 2 3 2 22 2 6" xfId="2192"/>
    <cellStyle name="Calculation 2 3 2 22 3" xfId="2193"/>
    <cellStyle name="Calculation 2 3 2 22 3 2" xfId="45666"/>
    <cellStyle name="Calculation 2 3 2 22 3 3" xfId="45667"/>
    <cellStyle name="Calculation 2 3 2 22 4" xfId="2194"/>
    <cellStyle name="Calculation 2 3 2 22 4 2" xfId="45668"/>
    <cellStyle name="Calculation 2 3 2 22 4 3" xfId="45669"/>
    <cellStyle name="Calculation 2 3 2 22 5" xfId="2195"/>
    <cellStyle name="Calculation 2 3 2 22 5 2" xfId="45670"/>
    <cellStyle name="Calculation 2 3 2 22 5 3" xfId="45671"/>
    <cellStyle name="Calculation 2 3 2 22 6" xfId="2196"/>
    <cellStyle name="Calculation 2 3 2 22 6 2" xfId="45672"/>
    <cellStyle name="Calculation 2 3 2 22 6 3" xfId="45673"/>
    <cellStyle name="Calculation 2 3 2 22 7" xfId="2197"/>
    <cellStyle name="Calculation 2 3 2 22 8" xfId="45674"/>
    <cellStyle name="Calculation 2 3 2 23" xfId="2198"/>
    <cellStyle name="Calculation 2 3 2 23 2" xfId="2199"/>
    <cellStyle name="Calculation 2 3 2 23 2 2" xfId="2200"/>
    <cellStyle name="Calculation 2 3 2 23 2 3" xfId="2201"/>
    <cellStyle name="Calculation 2 3 2 23 2 4" xfId="2202"/>
    <cellStyle name="Calculation 2 3 2 23 2 5" xfId="2203"/>
    <cellStyle name="Calculation 2 3 2 23 2 6" xfId="2204"/>
    <cellStyle name="Calculation 2 3 2 23 3" xfId="2205"/>
    <cellStyle name="Calculation 2 3 2 23 3 2" xfId="45675"/>
    <cellStyle name="Calculation 2 3 2 23 3 3" xfId="45676"/>
    <cellStyle name="Calculation 2 3 2 23 4" xfId="2206"/>
    <cellStyle name="Calculation 2 3 2 23 4 2" xfId="45677"/>
    <cellStyle name="Calculation 2 3 2 23 4 3" xfId="45678"/>
    <cellStyle name="Calculation 2 3 2 23 5" xfId="2207"/>
    <cellStyle name="Calculation 2 3 2 23 5 2" xfId="45679"/>
    <cellStyle name="Calculation 2 3 2 23 5 3" xfId="45680"/>
    <cellStyle name="Calculation 2 3 2 23 6" xfId="2208"/>
    <cellStyle name="Calculation 2 3 2 23 6 2" xfId="45681"/>
    <cellStyle name="Calculation 2 3 2 23 6 3" xfId="45682"/>
    <cellStyle name="Calculation 2 3 2 23 7" xfId="2209"/>
    <cellStyle name="Calculation 2 3 2 23 8" xfId="45683"/>
    <cellStyle name="Calculation 2 3 2 24" xfId="2210"/>
    <cellStyle name="Calculation 2 3 2 24 2" xfId="2211"/>
    <cellStyle name="Calculation 2 3 2 24 2 2" xfId="2212"/>
    <cellStyle name="Calculation 2 3 2 24 2 3" xfId="2213"/>
    <cellStyle name="Calculation 2 3 2 24 2 4" xfId="2214"/>
    <cellStyle name="Calculation 2 3 2 24 2 5" xfId="2215"/>
    <cellStyle name="Calculation 2 3 2 24 2 6" xfId="2216"/>
    <cellStyle name="Calculation 2 3 2 24 3" xfId="2217"/>
    <cellStyle name="Calculation 2 3 2 24 3 2" xfId="45684"/>
    <cellStyle name="Calculation 2 3 2 24 3 3" xfId="45685"/>
    <cellStyle name="Calculation 2 3 2 24 4" xfId="2218"/>
    <cellStyle name="Calculation 2 3 2 24 4 2" xfId="45686"/>
    <cellStyle name="Calculation 2 3 2 24 4 3" xfId="45687"/>
    <cellStyle name="Calculation 2 3 2 24 5" xfId="2219"/>
    <cellStyle name="Calculation 2 3 2 24 5 2" xfId="45688"/>
    <cellStyle name="Calculation 2 3 2 24 5 3" xfId="45689"/>
    <cellStyle name="Calculation 2 3 2 24 6" xfId="2220"/>
    <cellStyle name="Calculation 2 3 2 24 6 2" xfId="45690"/>
    <cellStyle name="Calculation 2 3 2 24 6 3" xfId="45691"/>
    <cellStyle name="Calculation 2 3 2 24 7" xfId="2221"/>
    <cellStyle name="Calculation 2 3 2 24 8" xfId="45692"/>
    <cellStyle name="Calculation 2 3 2 25" xfId="2222"/>
    <cellStyle name="Calculation 2 3 2 25 2" xfId="2223"/>
    <cellStyle name="Calculation 2 3 2 25 2 2" xfId="2224"/>
    <cellStyle name="Calculation 2 3 2 25 2 3" xfId="2225"/>
    <cellStyle name="Calculation 2 3 2 25 2 4" xfId="2226"/>
    <cellStyle name="Calculation 2 3 2 25 2 5" xfId="2227"/>
    <cellStyle name="Calculation 2 3 2 25 2 6" xfId="2228"/>
    <cellStyle name="Calculation 2 3 2 25 3" xfId="2229"/>
    <cellStyle name="Calculation 2 3 2 25 3 2" xfId="45693"/>
    <cellStyle name="Calculation 2 3 2 25 3 3" xfId="45694"/>
    <cellStyle name="Calculation 2 3 2 25 4" xfId="2230"/>
    <cellStyle name="Calculation 2 3 2 25 4 2" xfId="45695"/>
    <cellStyle name="Calculation 2 3 2 25 4 3" xfId="45696"/>
    <cellStyle name="Calculation 2 3 2 25 5" xfId="2231"/>
    <cellStyle name="Calculation 2 3 2 25 5 2" xfId="45697"/>
    <cellStyle name="Calculation 2 3 2 25 5 3" xfId="45698"/>
    <cellStyle name="Calculation 2 3 2 25 6" xfId="2232"/>
    <cellStyle name="Calculation 2 3 2 25 6 2" xfId="45699"/>
    <cellStyle name="Calculation 2 3 2 25 6 3" xfId="45700"/>
    <cellStyle name="Calculation 2 3 2 25 7" xfId="2233"/>
    <cellStyle name="Calculation 2 3 2 25 8" xfId="45701"/>
    <cellStyle name="Calculation 2 3 2 26" xfId="2234"/>
    <cellStyle name="Calculation 2 3 2 26 2" xfId="2235"/>
    <cellStyle name="Calculation 2 3 2 26 2 2" xfId="2236"/>
    <cellStyle name="Calculation 2 3 2 26 2 3" xfId="2237"/>
    <cellStyle name="Calculation 2 3 2 26 2 4" xfId="2238"/>
    <cellStyle name="Calculation 2 3 2 26 2 5" xfId="2239"/>
    <cellStyle name="Calculation 2 3 2 26 2 6" xfId="2240"/>
    <cellStyle name="Calculation 2 3 2 26 3" xfId="2241"/>
    <cellStyle name="Calculation 2 3 2 26 3 2" xfId="45702"/>
    <cellStyle name="Calculation 2 3 2 26 3 3" xfId="45703"/>
    <cellStyle name="Calculation 2 3 2 26 4" xfId="2242"/>
    <cellStyle name="Calculation 2 3 2 26 4 2" xfId="45704"/>
    <cellStyle name="Calculation 2 3 2 26 4 3" xfId="45705"/>
    <cellStyle name="Calculation 2 3 2 26 5" xfId="2243"/>
    <cellStyle name="Calculation 2 3 2 26 5 2" xfId="45706"/>
    <cellStyle name="Calculation 2 3 2 26 5 3" xfId="45707"/>
    <cellStyle name="Calculation 2 3 2 26 6" xfId="2244"/>
    <cellStyle name="Calculation 2 3 2 26 6 2" xfId="45708"/>
    <cellStyle name="Calculation 2 3 2 26 6 3" xfId="45709"/>
    <cellStyle name="Calculation 2 3 2 26 7" xfId="2245"/>
    <cellStyle name="Calculation 2 3 2 26 8" xfId="45710"/>
    <cellStyle name="Calculation 2 3 2 27" xfId="2246"/>
    <cellStyle name="Calculation 2 3 2 27 2" xfId="2247"/>
    <cellStyle name="Calculation 2 3 2 27 2 2" xfId="2248"/>
    <cellStyle name="Calculation 2 3 2 27 2 3" xfId="2249"/>
    <cellStyle name="Calculation 2 3 2 27 2 4" xfId="2250"/>
    <cellStyle name="Calculation 2 3 2 27 2 5" xfId="2251"/>
    <cellStyle name="Calculation 2 3 2 27 2 6" xfId="2252"/>
    <cellStyle name="Calculation 2 3 2 27 3" xfId="2253"/>
    <cellStyle name="Calculation 2 3 2 27 3 2" xfId="45711"/>
    <cellStyle name="Calculation 2 3 2 27 3 3" xfId="45712"/>
    <cellStyle name="Calculation 2 3 2 27 4" xfId="2254"/>
    <cellStyle name="Calculation 2 3 2 27 4 2" xfId="45713"/>
    <cellStyle name="Calculation 2 3 2 27 4 3" xfId="45714"/>
    <cellStyle name="Calculation 2 3 2 27 5" xfId="2255"/>
    <cellStyle name="Calculation 2 3 2 27 5 2" xfId="45715"/>
    <cellStyle name="Calculation 2 3 2 27 5 3" xfId="45716"/>
    <cellStyle name="Calculation 2 3 2 27 6" xfId="2256"/>
    <cellStyle name="Calculation 2 3 2 27 6 2" xfId="45717"/>
    <cellStyle name="Calculation 2 3 2 27 6 3" xfId="45718"/>
    <cellStyle name="Calculation 2 3 2 27 7" xfId="2257"/>
    <cellStyle name="Calculation 2 3 2 27 8" xfId="45719"/>
    <cellStyle name="Calculation 2 3 2 28" xfId="2258"/>
    <cellStyle name="Calculation 2 3 2 28 2" xfId="2259"/>
    <cellStyle name="Calculation 2 3 2 28 2 2" xfId="2260"/>
    <cellStyle name="Calculation 2 3 2 28 2 3" xfId="2261"/>
    <cellStyle name="Calculation 2 3 2 28 2 4" xfId="2262"/>
    <cellStyle name="Calculation 2 3 2 28 2 5" xfId="2263"/>
    <cellStyle name="Calculation 2 3 2 28 2 6" xfId="2264"/>
    <cellStyle name="Calculation 2 3 2 28 3" xfId="2265"/>
    <cellStyle name="Calculation 2 3 2 28 3 2" xfId="45720"/>
    <cellStyle name="Calculation 2 3 2 28 3 3" xfId="45721"/>
    <cellStyle name="Calculation 2 3 2 28 4" xfId="2266"/>
    <cellStyle name="Calculation 2 3 2 28 4 2" xfId="45722"/>
    <cellStyle name="Calculation 2 3 2 28 4 3" xfId="45723"/>
    <cellStyle name="Calculation 2 3 2 28 5" xfId="2267"/>
    <cellStyle name="Calculation 2 3 2 28 5 2" xfId="45724"/>
    <cellStyle name="Calculation 2 3 2 28 5 3" xfId="45725"/>
    <cellStyle name="Calculation 2 3 2 28 6" xfId="2268"/>
    <cellStyle name="Calculation 2 3 2 28 6 2" xfId="45726"/>
    <cellStyle name="Calculation 2 3 2 28 6 3" xfId="45727"/>
    <cellStyle name="Calculation 2 3 2 28 7" xfId="2269"/>
    <cellStyle name="Calculation 2 3 2 28 8" xfId="45728"/>
    <cellStyle name="Calculation 2 3 2 29" xfId="2270"/>
    <cellStyle name="Calculation 2 3 2 29 2" xfId="2271"/>
    <cellStyle name="Calculation 2 3 2 29 2 2" xfId="2272"/>
    <cellStyle name="Calculation 2 3 2 29 2 3" xfId="2273"/>
    <cellStyle name="Calculation 2 3 2 29 2 4" xfId="2274"/>
    <cellStyle name="Calculation 2 3 2 29 2 5" xfId="2275"/>
    <cellStyle name="Calculation 2 3 2 29 2 6" xfId="2276"/>
    <cellStyle name="Calculation 2 3 2 29 3" xfId="2277"/>
    <cellStyle name="Calculation 2 3 2 29 3 2" xfId="45729"/>
    <cellStyle name="Calculation 2 3 2 29 3 3" xfId="45730"/>
    <cellStyle name="Calculation 2 3 2 29 4" xfId="2278"/>
    <cellStyle name="Calculation 2 3 2 29 4 2" xfId="45731"/>
    <cellStyle name="Calculation 2 3 2 29 4 3" xfId="45732"/>
    <cellStyle name="Calculation 2 3 2 29 5" xfId="2279"/>
    <cellStyle name="Calculation 2 3 2 29 5 2" xfId="45733"/>
    <cellStyle name="Calculation 2 3 2 29 5 3" xfId="45734"/>
    <cellStyle name="Calculation 2 3 2 29 6" xfId="2280"/>
    <cellStyle name="Calculation 2 3 2 29 6 2" xfId="45735"/>
    <cellStyle name="Calculation 2 3 2 29 6 3" xfId="45736"/>
    <cellStyle name="Calculation 2 3 2 29 7" xfId="2281"/>
    <cellStyle name="Calculation 2 3 2 29 8" xfId="45737"/>
    <cellStyle name="Calculation 2 3 2 3" xfId="2282"/>
    <cellStyle name="Calculation 2 3 2 3 2" xfId="2283"/>
    <cellStyle name="Calculation 2 3 2 3 2 2" xfId="2284"/>
    <cellStyle name="Calculation 2 3 2 3 2 3" xfId="2285"/>
    <cellStyle name="Calculation 2 3 2 3 2 4" xfId="2286"/>
    <cellStyle name="Calculation 2 3 2 3 2 5" xfId="2287"/>
    <cellStyle name="Calculation 2 3 2 3 2 6" xfId="2288"/>
    <cellStyle name="Calculation 2 3 2 3 3" xfId="2289"/>
    <cellStyle name="Calculation 2 3 2 3 3 2" xfId="45738"/>
    <cellStyle name="Calculation 2 3 2 3 3 3" xfId="45739"/>
    <cellStyle name="Calculation 2 3 2 3 4" xfId="2290"/>
    <cellStyle name="Calculation 2 3 2 3 4 2" xfId="45740"/>
    <cellStyle name="Calculation 2 3 2 3 4 3" xfId="45741"/>
    <cellStyle name="Calculation 2 3 2 3 5" xfId="2291"/>
    <cellStyle name="Calculation 2 3 2 3 5 2" xfId="45742"/>
    <cellStyle name="Calculation 2 3 2 3 5 3" xfId="45743"/>
    <cellStyle name="Calculation 2 3 2 3 6" xfId="2292"/>
    <cellStyle name="Calculation 2 3 2 3 6 2" xfId="45744"/>
    <cellStyle name="Calculation 2 3 2 3 6 3" xfId="45745"/>
    <cellStyle name="Calculation 2 3 2 3 7" xfId="2293"/>
    <cellStyle name="Calculation 2 3 2 3 8" xfId="45746"/>
    <cellStyle name="Calculation 2 3 2 30" xfId="2294"/>
    <cellStyle name="Calculation 2 3 2 30 2" xfId="2295"/>
    <cellStyle name="Calculation 2 3 2 30 2 2" xfId="2296"/>
    <cellStyle name="Calculation 2 3 2 30 2 3" xfId="2297"/>
    <cellStyle name="Calculation 2 3 2 30 2 4" xfId="2298"/>
    <cellStyle name="Calculation 2 3 2 30 2 5" xfId="2299"/>
    <cellStyle name="Calculation 2 3 2 30 2 6" xfId="2300"/>
    <cellStyle name="Calculation 2 3 2 30 3" xfId="2301"/>
    <cellStyle name="Calculation 2 3 2 30 3 2" xfId="45747"/>
    <cellStyle name="Calculation 2 3 2 30 3 3" xfId="45748"/>
    <cellStyle name="Calculation 2 3 2 30 4" xfId="2302"/>
    <cellStyle name="Calculation 2 3 2 30 4 2" xfId="45749"/>
    <cellStyle name="Calculation 2 3 2 30 4 3" xfId="45750"/>
    <cellStyle name="Calculation 2 3 2 30 5" xfId="2303"/>
    <cellStyle name="Calculation 2 3 2 30 5 2" xfId="45751"/>
    <cellStyle name="Calculation 2 3 2 30 5 3" xfId="45752"/>
    <cellStyle name="Calculation 2 3 2 30 6" xfId="2304"/>
    <cellStyle name="Calculation 2 3 2 30 6 2" xfId="45753"/>
    <cellStyle name="Calculation 2 3 2 30 6 3" xfId="45754"/>
    <cellStyle name="Calculation 2 3 2 30 7" xfId="2305"/>
    <cellStyle name="Calculation 2 3 2 30 8" xfId="45755"/>
    <cellStyle name="Calculation 2 3 2 31" xfId="2306"/>
    <cellStyle name="Calculation 2 3 2 31 2" xfId="2307"/>
    <cellStyle name="Calculation 2 3 2 31 2 2" xfId="2308"/>
    <cellStyle name="Calculation 2 3 2 31 2 3" xfId="2309"/>
    <cellStyle name="Calculation 2 3 2 31 2 4" xfId="2310"/>
    <cellStyle name="Calculation 2 3 2 31 2 5" xfId="2311"/>
    <cellStyle name="Calculation 2 3 2 31 2 6" xfId="2312"/>
    <cellStyle name="Calculation 2 3 2 31 3" xfId="2313"/>
    <cellStyle name="Calculation 2 3 2 31 3 2" xfId="45756"/>
    <cellStyle name="Calculation 2 3 2 31 3 3" xfId="45757"/>
    <cellStyle name="Calculation 2 3 2 31 4" xfId="2314"/>
    <cellStyle name="Calculation 2 3 2 31 4 2" xfId="45758"/>
    <cellStyle name="Calculation 2 3 2 31 4 3" xfId="45759"/>
    <cellStyle name="Calculation 2 3 2 31 5" xfId="2315"/>
    <cellStyle name="Calculation 2 3 2 31 5 2" xfId="45760"/>
    <cellStyle name="Calculation 2 3 2 31 5 3" xfId="45761"/>
    <cellStyle name="Calculation 2 3 2 31 6" xfId="2316"/>
    <cellStyle name="Calculation 2 3 2 31 6 2" xfId="45762"/>
    <cellStyle name="Calculation 2 3 2 31 6 3" xfId="45763"/>
    <cellStyle name="Calculation 2 3 2 31 7" xfId="2317"/>
    <cellStyle name="Calculation 2 3 2 31 8" xfId="45764"/>
    <cellStyle name="Calculation 2 3 2 32" xfId="2318"/>
    <cellStyle name="Calculation 2 3 2 32 2" xfId="2319"/>
    <cellStyle name="Calculation 2 3 2 32 2 2" xfId="2320"/>
    <cellStyle name="Calculation 2 3 2 32 2 3" xfId="2321"/>
    <cellStyle name="Calculation 2 3 2 32 2 4" xfId="2322"/>
    <cellStyle name="Calculation 2 3 2 32 2 5" xfId="2323"/>
    <cellStyle name="Calculation 2 3 2 32 2 6" xfId="2324"/>
    <cellStyle name="Calculation 2 3 2 32 3" xfId="2325"/>
    <cellStyle name="Calculation 2 3 2 32 3 2" xfId="45765"/>
    <cellStyle name="Calculation 2 3 2 32 3 3" xfId="45766"/>
    <cellStyle name="Calculation 2 3 2 32 4" xfId="2326"/>
    <cellStyle name="Calculation 2 3 2 32 4 2" xfId="45767"/>
    <cellStyle name="Calculation 2 3 2 32 4 3" xfId="45768"/>
    <cellStyle name="Calculation 2 3 2 32 5" xfId="2327"/>
    <cellStyle name="Calculation 2 3 2 32 5 2" xfId="45769"/>
    <cellStyle name="Calculation 2 3 2 32 5 3" xfId="45770"/>
    <cellStyle name="Calculation 2 3 2 32 6" xfId="2328"/>
    <cellStyle name="Calculation 2 3 2 32 6 2" xfId="45771"/>
    <cellStyle name="Calculation 2 3 2 32 6 3" xfId="45772"/>
    <cellStyle name="Calculation 2 3 2 32 7" xfId="2329"/>
    <cellStyle name="Calculation 2 3 2 32 8" xfId="45773"/>
    <cellStyle name="Calculation 2 3 2 33" xfId="2330"/>
    <cellStyle name="Calculation 2 3 2 33 2" xfId="2331"/>
    <cellStyle name="Calculation 2 3 2 33 2 2" xfId="2332"/>
    <cellStyle name="Calculation 2 3 2 33 2 3" xfId="2333"/>
    <cellStyle name="Calculation 2 3 2 33 2 4" xfId="2334"/>
    <cellStyle name="Calculation 2 3 2 33 2 5" xfId="2335"/>
    <cellStyle name="Calculation 2 3 2 33 2 6" xfId="2336"/>
    <cellStyle name="Calculation 2 3 2 33 3" xfId="2337"/>
    <cellStyle name="Calculation 2 3 2 33 3 2" xfId="45774"/>
    <cellStyle name="Calculation 2 3 2 33 3 3" xfId="45775"/>
    <cellStyle name="Calculation 2 3 2 33 4" xfId="2338"/>
    <cellStyle name="Calculation 2 3 2 33 4 2" xfId="45776"/>
    <cellStyle name="Calculation 2 3 2 33 4 3" xfId="45777"/>
    <cellStyle name="Calculation 2 3 2 33 5" xfId="2339"/>
    <cellStyle name="Calculation 2 3 2 33 5 2" xfId="45778"/>
    <cellStyle name="Calculation 2 3 2 33 5 3" xfId="45779"/>
    <cellStyle name="Calculation 2 3 2 33 6" xfId="2340"/>
    <cellStyle name="Calculation 2 3 2 33 6 2" xfId="45780"/>
    <cellStyle name="Calculation 2 3 2 33 6 3" xfId="45781"/>
    <cellStyle name="Calculation 2 3 2 33 7" xfId="2341"/>
    <cellStyle name="Calculation 2 3 2 33 8" xfId="45782"/>
    <cellStyle name="Calculation 2 3 2 34" xfId="2342"/>
    <cellStyle name="Calculation 2 3 2 34 2" xfId="2343"/>
    <cellStyle name="Calculation 2 3 2 34 2 2" xfId="2344"/>
    <cellStyle name="Calculation 2 3 2 34 2 3" xfId="2345"/>
    <cellStyle name="Calculation 2 3 2 34 2 4" xfId="2346"/>
    <cellStyle name="Calculation 2 3 2 34 2 5" xfId="2347"/>
    <cellStyle name="Calculation 2 3 2 34 2 6" xfId="2348"/>
    <cellStyle name="Calculation 2 3 2 34 3" xfId="2349"/>
    <cellStyle name="Calculation 2 3 2 34 3 2" xfId="45783"/>
    <cellStyle name="Calculation 2 3 2 34 3 3" xfId="45784"/>
    <cellStyle name="Calculation 2 3 2 34 4" xfId="2350"/>
    <cellStyle name="Calculation 2 3 2 34 4 2" xfId="45785"/>
    <cellStyle name="Calculation 2 3 2 34 4 3" xfId="45786"/>
    <cellStyle name="Calculation 2 3 2 34 5" xfId="2351"/>
    <cellStyle name="Calculation 2 3 2 34 5 2" xfId="45787"/>
    <cellStyle name="Calculation 2 3 2 34 5 3" xfId="45788"/>
    <cellStyle name="Calculation 2 3 2 34 6" xfId="45789"/>
    <cellStyle name="Calculation 2 3 2 34 6 2" xfId="45790"/>
    <cellStyle name="Calculation 2 3 2 34 6 3" xfId="45791"/>
    <cellStyle name="Calculation 2 3 2 34 7" xfId="45792"/>
    <cellStyle name="Calculation 2 3 2 34 8" xfId="45793"/>
    <cellStyle name="Calculation 2 3 2 35" xfId="2352"/>
    <cellStyle name="Calculation 2 3 2 35 2" xfId="2353"/>
    <cellStyle name="Calculation 2 3 2 35 3" xfId="2354"/>
    <cellStyle name="Calculation 2 3 2 35 4" xfId="2355"/>
    <cellStyle name="Calculation 2 3 2 35 5" xfId="2356"/>
    <cellStyle name="Calculation 2 3 2 35 6" xfId="2357"/>
    <cellStyle name="Calculation 2 3 2 36" xfId="2358"/>
    <cellStyle name="Calculation 2 3 2 36 2" xfId="45794"/>
    <cellStyle name="Calculation 2 3 2 36 3" xfId="45795"/>
    <cellStyle name="Calculation 2 3 2 37" xfId="2359"/>
    <cellStyle name="Calculation 2 3 2 37 2" xfId="45796"/>
    <cellStyle name="Calculation 2 3 2 37 3" xfId="45797"/>
    <cellStyle name="Calculation 2 3 2 38" xfId="2360"/>
    <cellStyle name="Calculation 2 3 2 38 2" xfId="45798"/>
    <cellStyle name="Calculation 2 3 2 38 3" xfId="45799"/>
    <cellStyle name="Calculation 2 3 2 39" xfId="45800"/>
    <cellStyle name="Calculation 2 3 2 39 2" xfId="45801"/>
    <cellStyle name="Calculation 2 3 2 39 3" xfId="45802"/>
    <cellStyle name="Calculation 2 3 2 4" xfId="2361"/>
    <cellStyle name="Calculation 2 3 2 4 2" xfId="2362"/>
    <cellStyle name="Calculation 2 3 2 4 2 2" xfId="2363"/>
    <cellStyle name="Calculation 2 3 2 4 2 3" xfId="2364"/>
    <cellStyle name="Calculation 2 3 2 4 2 4" xfId="2365"/>
    <cellStyle name="Calculation 2 3 2 4 2 5" xfId="2366"/>
    <cellStyle name="Calculation 2 3 2 4 2 6" xfId="2367"/>
    <cellStyle name="Calculation 2 3 2 4 3" xfId="2368"/>
    <cellStyle name="Calculation 2 3 2 4 3 2" xfId="45803"/>
    <cellStyle name="Calculation 2 3 2 4 3 3" xfId="45804"/>
    <cellStyle name="Calculation 2 3 2 4 4" xfId="2369"/>
    <cellStyle name="Calculation 2 3 2 4 4 2" xfId="45805"/>
    <cellStyle name="Calculation 2 3 2 4 4 3" xfId="45806"/>
    <cellStyle name="Calculation 2 3 2 4 5" xfId="2370"/>
    <cellStyle name="Calculation 2 3 2 4 5 2" xfId="45807"/>
    <cellStyle name="Calculation 2 3 2 4 5 3" xfId="45808"/>
    <cellStyle name="Calculation 2 3 2 4 6" xfId="2371"/>
    <cellStyle name="Calculation 2 3 2 4 6 2" xfId="45809"/>
    <cellStyle name="Calculation 2 3 2 4 6 3" xfId="45810"/>
    <cellStyle name="Calculation 2 3 2 4 7" xfId="2372"/>
    <cellStyle name="Calculation 2 3 2 4 8" xfId="45811"/>
    <cellStyle name="Calculation 2 3 2 40" xfId="45812"/>
    <cellStyle name="Calculation 2 3 2 41" xfId="45813"/>
    <cellStyle name="Calculation 2 3 2 5" xfId="2373"/>
    <cellStyle name="Calculation 2 3 2 5 2" xfId="2374"/>
    <cellStyle name="Calculation 2 3 2 5 2 2" xfId="2375"/>
    <cellStyle name="Calculation 2 3 2 5 2 3" xfId="2376"/>
    <cellStyle name="Calculation 2 3 2 5 2 4" xfId="2377"/>
    <cellStyle name="Calculation 2 3 2 5 2 5" xfId="2378"/>
    <cellStyle name="Calculation 2 3 2 5 2 6" xfId="2379"/>
    <cellStyle name="Calculation 2 3 2 5 3" xfId="2380"/>
    <cellStyle name="Calculation 2 3 2 5 3 2" xfId="45814"/>
    <cellStyle name="Calculation 2 3 2 5 3 3" xfId="45815"/>
    <cellStyle name="Calculation 2 3 2 5 4" xfId="2381"/>
    <cellStyle name="Calculation 2 3 2 5 4 2" xfId="45816"/>
    <cellStyle name="Calculation 2 3 2 5 4 3" xfId="45817"/>
    <cellStyle name="Calculation 2 3 2 5 5" xfId="2382"/>
    <cellStyle name="Calculation 2 3 2 5 5 2" xfId="45818"/>
    <cellStyle name="Calculation 2 3 2 5 5 3" xfId="45819"/>
    <cellStyle name="Calculation 2 3 2 5 6" xfId="2383"/>
    <cellStyle name="Calculation 2 3 2 5 6 2" xfId="45820"/>
    <cellStyle name="Calculation 2 3 2 5 6 3" xfId="45821"/>
    <cellStyle name="Calculation 2 3 2 5 7" xfId="2384"/>
    <cellStyle name="Calculation 2 3 2 5 8" xfId="45822"/>
    <cellStyle name="Calculation 2 3 2 6" xfId="2385"/>
    <cellStyle name="Calculation 2 3 2 6 2" xfId="2386"/>
    <cellStyle name="Calculation 2 3 2 6 2 2" xfId="2387"/>
    <cellStyle name="Calculation 2 3 2 6 2 3" xfId="2388"/>
    <cellStyle name="Calculation 2 3 2 6 2 4" xfId="2389"/>
    <cellStyle name="Calculation 2 3 2 6 2 5" xfId="2390"/>
    <cellStyle name="Calculation 2 3 2 6 2 6" xfId="2391"/>
    <cellStyle name="Calculation 2 3 2 6 3" xfId="2392"/>
    <cellStyle name="Calculation 2 3 2 6 3 2" xfId="45823"/>
    <cellStyle name="Calculation 2 3 2 6 3 3" xfId="45824"/>
    <cellStyle name="Calculation 2 3 2 6 4" xfId="2393"/>
    <cellStyle name="Calculation 2 3 2 6 4 2" xfId="45825"/>
    <cellStyle name="Calculation 2 3 2 6 4 3" xfId="45826"/>
    <cellStyle name="Calculation 2 3 2 6 5" xfId="2394"/>
    <cellStyle name="Calculation 2 3 2 6 5 2" xfId="45827"/>
    <cellStyle name="Calculation 2 3 2 6 5 3" xfId="45828"/>
    <cellStyle name="Calculation 2 3 2 6 6" xfId="2395"/>
    <cellStyle name="Calculation 2 3 2 6 6 2" xfId="45829"/>
    <cellStyle name="Calculation 2 3 2 6 6 3" xfId="45830"/>
    <cellStyle name="Calculation 2 3 2 6 7" xfId="2396"/>
    <cellStyle name="Calculation 2 3 2 6 8" xfId="45831"/>
    <cellStyle name="Calculation 2 3 2 7" xfId="2397"/>
    <cellStyle name="Calculation 2 3 2 7 2" xfId="2398"/>
    <cellStyle name="Calculation 2 3 2 7 2 2" xfId="2399"/>
    <cellStyle name="Calculation 2 3 2 7 2 3" xfId="2400"/>
    <cellStyle name="Calculation 2 3 2 7 2 4" xfId="2401"/>
    <cellStyle name="Calculation 2 3 2 7 2 5" xfId="2402"/>
    <cellStyle name="Calculation 2 3 2 7 2 6" xfId="2403"/>
    <cellStyle name="Calculation 2 3 2 7 3" xfId="2404"/>
    <cellStyle name="Calculation 2 3 2 7 3 2" xfId="45832"/>
    <cellStyle name="Calculation 2 3 2 7 3 3" xfId="45833"/>
    <cellStyle name="Calculation 2 3 2 7 4" xfId="2405"/>
    <cellStyle name="Calculation 2 3 2 7 4 2" xfId="45834"/>
    <cellStyle name="Calculation 2 3 2 7 4 3" xfId="45835"/>
    <cellStyle name="Calculation 2 3 2 7 5" xfId="2406"/>
    <cellStyle name="Calculation 2 3 2 7 5 2" xfId="45836"/>
    <cellStyle name="Calculation 2 3 2 7 5 3" xfId="45837"/>
    <cellStyle name="Calculation 2 3 2 7 6" xfId="2407"/>
    <cellStyle name="Calculation 2 3 2 7 6 2" xfId="45838"/>
    <cellStyle name="Calculation 2 3 2 7 6 3" xfId="45839"/>
    <cellStyle name="Calculation 2 3 2 7 7" xfId="2408"/>
    <cellStyle name="Calculation 2 3 2 7 8" xfId="45840"/>
    <cellStyle name="Calculation 2 3 2 8" xfId="2409"/>
    <cellStyle name="Calculation 2 3 2 8 2" xfId="2410"/>
    <cellStyle name="Calculation 2 3 2 8 2 2" xfId="2411"/>
    <cellStyle name="Calculation 2 3 2 8 2 3" xfId="2412"/>
    <cellStyle name="Calculation 2 3 2 8 2 4" xfId="2413"/>
    <cellStyle name="Calculation 2 3 2 8 2 5" xfId="2414"/>
    <cellStyle name="Calculation 2 3 2 8 2 6" xfId="2415"/>
    <cellStyle name="Calculation 2 3 2 8 3" xfId="2416"/>
    <cellStyle name="Calculation 2 3 2 8 3 2" xfId="45841"/>
    <cellStyle name="Calculation 2 3 2 8 3 3" xfId="45842"/>
    <cellStyle name="Calculation 2 3 2 8 4" xfId="2417"/>
    <cellStyle name="Calculation 2 3 2 8 4 2" xfId="45843"/>
    <cellStyle name="Calculation 2 3 2 8 4 3" xfId="45844"/>
    <cellStyle name="Calculation 2 3 2 8 5" xfId="2418"/>
    <cellStyle name="Calculation 2 3 2 8 5 2" xfId="45845"/>
    <cellStyle name="Calculation 2 3 2 8 5 3" xfId="45846"/>
    <cellStyle name="Calculation 2 3 2 8 6" xfId="2419"/>
    <cellStyle name="Calculation 2 3 2 8 6 2" xfId="45847"/>
    <cellStyle name="Calculation 2 3 2 8 6 3" xfId="45848"/>
    <cellStyle name="Calculation 2 3 2 8 7" xfId="2420"/>
    <cellStyle name="Calculation 2 3 2 8 8" xfId="45849"/>
    <cellStyle name="Calculation 2 3 2 9" xfId="2421"/>
    <cellStyle name="Calculation 2 3 2 9 2" xfId="2422"/>
    <cellStyle name="Calculation 2 3 2 9 2 2" xfId="2423"/>
    <cellStyle name="Calculation 2 3 2 9 2 3" xfId="2424"/>
    <cellStyle name="Calculation 2 3 2 9 2 4" xfId="2425"/>
    <cellStyle name="Calculation 2 3 2 9 2 5" xfId="2426"/>
    <cellStyle name="Calculation 2 3 2 9 2 6" xfId="2427"/>
    <cellStyle name="Calculation 2 3 2 9 3" xfId="2428"/>
    <cellStyle name="Calculation 2 3 2 9 3 2" xfId="45850"/>
    <cellStyle name="Calculation 2 3 2 9 3 3" xfId="45851"/>
    <cellStyle name="Calculation 2 3 2 9 4" xfId="2429"/>
    <cellStyle name="Calculation 2 3 2 9 4 2" xfId="45852"/>
    <cellStyle name="Calculation 2 3 2 9 4 3" xfId="45853"/>
    <cellStyle name="Calculation 2 3 2 9 5" xfId="2430"/>
    <cellStyle name="Calculation 2 3 2 9 5 2" xfId="45854"/>
    <cellStyle name="Calculation 2 3 2 9 5 3" xfId="45855"/>
    <cellStyle name="Calculation 2 3 2 9 6" xfId="2431"/>
    <cellStyle name="Calculation 2 3 2 9 6 2" xfId="45856"/>
    <cellStyle name="Calculation 2 3 2 9 6 3" xfId="45857"/>
    <cellStyle name="Calculation 2 3 2 9 7" xfId="2432"/>
    <cellStyle name="Calculation 2 3 2 9 8" xfId="45858"/>
    <cellStyle name="Calculation 2 3 20" xfId="2433"/>
    <cellStyle name="Calculation 2 3 20 2" xfId="2434"/>
    <cellStyle name="Calculation 2 3 20 2 2" xfId="2435"/>
    <cellStyle name="Calculation 2 3 20 2 3" xfId="2436"/>
    <cellStyle name="Calculation 2 3 20 2 4" xfId="2437"/>
    <cellStyle name="Calculation 2 3 20 2 5" xfId="2438"/>
    <cellStyle name="Calculation 2 3 20 2 6" xfId="2439"/>
    <cellStyle name="Calculation 2 3 20 3" xfId="2440"/>
    <cellStyle name="Calculation 2 3 20 3 2" xfId="45859"/>
    <cellStyle name="Calculation 2 3 20 3 3" xfId="45860"/>
    <cellStyle name="Calculation 2 3 20 4" xfId="2441"/>
    <cellStyle name="Calculation 2 3 20 4 2" xfId="45861"/>
    <cellStyle name="Calculation 2 3 20 4 3" xfId="45862"/>
    <cellStyle name="Calculation 2 3 20 5" xfId="2442"/>
    <cellStyle name="Calculation 2 3 20 5 2" xfId="45863"/>
    <cellStyle name="Calculation 2 3 20 5 3" xfId="45864"/>
    <cellStyle name="Calculation 2 3 20 6" xfId="2443"/>
    <cellStyle name="Calculation 2 3 20 6 2" xfId="45865"/>
    <cellStyle name="Calculation 2 3 20 6 3" xfId="45866"/>
    <cellStyle name="Calculation 2 3 20 7" xfId="2444"/>
    <cellStyle name="Calculation 2 3 20 8" xfId="45867"/>
    <cellStyle name="Calculation 2 3 21" xfId="2445"/>
    <cellStyle name="Calculation 2 3 21 2" xfId="2446"/>
    <cellStyle name="Calculation 2 3 21 2 2" xfId="2447"/>
    <cellStyle name="Calculation 2 3 21 2 3" xfId="2448"/>
    <cellStyle name="Calculation 2 3 21 2 4" xfId="2449"/>
    <cellStyle name="Calculation 2 3 21 2 5" xfId="2450"/>
    <cellStyle name="Calculation 2 3 21 2 6" xfId="2451"/>
    <cellStyle name="Calculation 2 3 21 3" xfId="2452"/>
    <cellStyle name="Calculation 2 3 21 3 2" xfId="45868"/>
    <cellStyle name="Calculation 2 3 21 3 3" xfId="45869"/>
    <cellStyle name="Calculation 2 3 21 4" xfId="2453"/>
    <cellStyle name="Calculation 2 3 21 4 2" xfId="45870"/>
    <cellStyle name="Calculation 2 3 21 4 3" xfId="45871"/>
    <cellStyle name="Calculation 2 3 21 5" xfId="2454"/>
    <cellStyle name="Calculation 2 3 21 5 2" xfId="45872"/>
    <cellStyle name="Calculation 2 3 21 5 3" xfId="45873"/>
    <cellStyle name="Calculation 2 3 21 6" xfId="2455"/>
    <cellStyle name="Calculation 2 3 21 6 2" xfId="45874"/>
    <cellStyle name="Calculation 2 3 21 6 3" xfId="45875"/>
    <cellStyle name="Calculation 2 3 21 7" xfId="2456"/>
    <cellStyle name="Calculation 2 3 21 8" xfId="45876"/>
    <cellStyle name="Calculation 2 3 22" xfId="2457"/>
    <cellStyle name="Calculation 2 3 22 2" xfId="2458"/>
    <cellStyle name="Calculation 2 3 22 2 2" xfId="2459"/>
    <cellStyle name="Calculation 2 3 22 2 3" xfId="2460"/>
    <cellStyle name="Calculation 2 3 22 2 4" xfId="2461"/>
    <cellStyle name="Calculation 2 3 22 2 5" xfId="2462"/>
    <cellStyle name="Calculation 2 3 22 2 6" xfId="2463"/>
    <cellStyle name="Calculation 2 3 22 3" xfId="2464"/>
    <cellStyle name="Calculation 2 3 22 3 2" xfId="45877"/>
    <cellStyle name="Calculation 2 3 22 3 3" xfId="45878"/>
    <cellStyle name="Calculation 2 3 22 4" xfId="2465"/>
    <cellStyle name="Calculation 2 3 22 4 2" xfId="45879"/>
    <cellStyle name="Calculation 2 3 22 4 3" xfId="45880"/>
    <cellStyle name="Calculation 2 3 22 5" xfId="2466"/>
    <cellStyle name="Calculation 2 3 22 5 2" xfId="45881"/>
    <cellStyle name="Calculation 2 3 22 5 3" xfId="45882"/>
    <cellStyle name="Calculation 2 3 22 6" xfId="2467"/>
    <cellStyle name="Calculation 2 3 22 6 2" xfId="45883"/>
    <cellStyle name="Calculation 2 3 22 6 3" xfId="45884"/>
    <cellStyle name="Calculation 2 3 22 7" xfId="2468"/>
    <cellStyle name="Calculation 2 3 22 8" xfId="45885"/>
    <cellStyle name="Calculation 2 3 23" xfId="2469"/>
    <cellStyle name="Calculation 2 3 23 2" xfId="2470"/>
    <cellStyle name="Calculation 2 3 23 2 2" xfId="2471"/>
    <cellStyle name="Calculation 2 3 23 2 3" xfId="2472"/>
    <cellStyle name="Calculation 2 3 23 2 4" xfId="2473"/>
    <cellStyle name="Calculation 2 3 23 2 5" xfId="2474"/>
    <cellStyle name="Calculation 2 3 23 2 6" xfId="2475"/>
    <cellStyle name="Calculation 2 3 23 3" xfId="2476"/>
    <cellStyle name="Calculation 2 3 23 3 2" xfId="45886"/>
    <cellStyle name="Calculation 2 3 23 3 3" xfId="45887"/>
    <cellStyle name="Calculation 2 3 23 4" xfId="2477"/>
    <cellStyle name="Calculation 2 3 23 4 2" xfId="45888"/>
    <cellStyle name="Calculation 2 3 23 4 3" xfId="45889"/>
    <cellStyle name="Calculation 2 3 23 5" xfId="2478"/>
    <cellStyle name="Calculation 2 3 23 5 2" xfId="45890"/>
    <cellStyle name="Calculation 2 3 23 5 3" xfId="45891"/>
    <cellStyle name="Calculation 2 3 23 6" xfId="2479"/>
    <cellStyle name="Calculation 2 3 23 6 2" xfId="45892"/>
    <cellStyle name="Calculation 2 3 23 6 3" xfId="45893"/>
    <cellStyle name="Calculation 2 3 23 7" xfId="2480"/>
    <cellStyle name="Calculation 2 3 23 8" xfId="45894"/>
    <cellStyle name="Calculation 2 3 24" xfId="2481"/>
    <cellStyle name="Calculation 2 3 24 2" xfId="2482"/>
    <cellStyle name="Calculation 2 3 24 2 2" xfId="2483"/>
    <cellStyle name="Calculation 2 3 24 2 3" xfId="2484"/>
    <cellStyle name="Calculation 2 3 24 2 4" xfId="2485"/>
    <cellStyle name="Calculation 2 3 24 2 5" xfId="2486"/>
    <cellStyle name="Calculation 2 3 24 2 6" xfId="2487"/>
    <cellStyle name="Calculation 2 3 24 3" xfId="2488"/>
    <cellStyle name="Calculation 2 3 24 3 2" xfId="45895"/>
    <cellStyle name="Calculation 2 3 24 3 3" xfId="45896"/>
    <cellStyle name="Calculation 2 3 24 4" xfId="2489"/>
    <cellStyle name="Calculation 2 3 24 4 2" xfId="45897"/>
    <cellStyle name="Calculation 2 3 24 4 3" xfId="45898"/>
    <cellStyle name="Calculation 2 3 24 5" xfId="2490"/>
    <cellStyle name="Calculation 2 3 24 5 2" xfId="45899"/>
    <cellStyle name="Calculation 2 3 24 5 3" xfId="45900"/>
    <cellStyle name="Calculation 2 3 24 6" xfId="2491"/>
    <cellStyle name="Calculation 2 3 24 6 2" xfId="45901"/>
    <cellStyle name="Calculation 2 3 24 6 3" xfId="45902"/>
    <cellStyle name="Calculation 2 3 24 7" xfId="2492"/>
    <cellStyle name="Calculation 2 3 24 8" xfId="45903"/>
    <cellStyle name="Calculation 2 3 25" xfId="2493"/>
    <cellStyle name="Calculation 2 3 25 2" xfId="2494"/>
    <cellStyle name="Calculation 2 3 25 2 2" xfId="2495"/>
    <cellStyle name="Calculation 2 3 25 2 3" xfId="2496"/>
    <cellStyle name="Calculation 2 3 25 2 4" xfId="2497"/>
    <cellStyle name="Calculation 2 3 25 2 5" xfId="2498"/>
    <cellStyle name="Calculation 2 3 25 2 6" xfId="2499"/>
    <cellStyle name="Calculation 2 3 25 3" xfId="2500"/>
    <cellStyle name="Calculation 2 3 25 3 2" xfId="45904"/>
    <cellStyle name="Calculation 2 3 25 3 3" xfId="45905"/>
    <cellStyle name="Calculation 2 3 25 4" xfId="2501"/>
    <cellStyle name="Calculation 2 3 25 4 2" xfId="45906"/>
    <cellStyle name="Calculation 2 3 25 4 3" xfId="45907"/>
    <cellStyle name="Calculation 2 3 25 5" xfId="2502"/>
    <cellStyle name="Calculation 2 3 25 5 2" xfId="45908"/>
    <cellStyle name="Calculation 2 3 25 5 3" xfId="45909"/>
    <cellStyle name="Calculation 2 3 25 6" xfId="2503"/>
    <cellStyle name="Calculation 2 3 25 6 2" xfId="45910"/>
    <cellStyle name="Calculation 2 3 25 6 3" xfId="45911"/>
    <cellStyle name="Calculation 2 3 25 7" xfId="2504"/>
    <cellStyle name="Calculation 2 3 25 8" xfId="45912"/>
    <cellStyle name="Calculation 2 3 26" xfId="2505"/>
    <cellStyle name="Calculation 2 3 26 2" xfId="2506"/>
    <cellStyle name="Calculation 2 3 26 2 2" xfId="2507"/>
    <cellStyle name="Calculation 2 3 26 2 3" xfId="2508"/>
    <cellStyle name="Calculation 2 3 26 2 4" xfId="2509"/>
    <cellStyle name="Calculation 2 3 26 2 5" xfId="2510"/>
    <cellStyle name="Calculation 2 3 26 2 6" xfId="2511"/>
    <cellStyle name="Calculation 2 3 26 3" xfId="2512"/>
    <cellStyle name="Calculation 2 3 26 3 2" xfId="45913"/>
    <cellStyle name="Calculation 2 3 26 3 3" xfId="45914"/>
    <cellStyle name="Calculation 2 3 26 4" xfId="2513"/>
    <cellStyle name="Calculation 2 3 26 4 2" xfId="45915"/>
    <cellStyle name="Calculation 2 3 26 4 3" xfId="45916"/>
    <cellStyle name="Calculation 2 3 26 5" xfId="2514"/>
    <cellStyle name="Calculation 2 3 26 5 2" xfId="45917"/>
    <cellStyle name="Calculation 2 3 26 5 3" xfId="45918"/>
    <cellStyle name="Calculation 2 3 26 6" xfId="2515"/>
    <cellStyle name="Calculation 2 3 26 6 2" xfId="45919"/>
    <cellStyle name="Calculation 2 3 26 6 3" xfId="45920"/>
    <cellStyle name="Calculation 2 3 26 7" xfId="2516"/>
    <cellStyle name="Calculation 2 3 26 8" xfId="45921"/>
    <cellStyle name="Calculation 2 3 27" xfId="2517"/>
    <cellStyle name="Calculation 2 3 27 2" xfId="2518"/>
    <cellStyle name="Calculation 2 3 27 2 2" xfId="2519"/>
    <cellStyle name="Calculation 2 3 27 2 3" xfId="2520"/>
    <cellStyle name="Calculation 2 3 27 2 4" xfId="2521"/>
    <cellStyle name="Calculation 2 3 27 2 5" xfId="2522"/>
    <cellStyle name="Calculation 2 3 27 2 6" xfId="2523"/>
    <cellStyle name="Calculation 2 3 27 3" xfId="2524"/>
    <cellStyle name="Calculation 2 3 27 3 2" xfId="45922"/>
    <cellStyle name="Calculation 2 3 27 3 3" xfId="45923"/>
    <cellStyle name="Calculation 2 3 27 4" xfId="2525"/>
    <cellStyle name="Calculation 2 3 27 4 2" xfId="45924"/>
    <cellStyle name="Calculation 2 3 27 4 3" xfId="45925"/>
    <cellStyle name="Calculation 2 3 27 5" xfId="2526"/>
    <cellStyle name="Calculation 2 3 27 5 2" xfId="45926"/>
    <cellStyle name="Calculation 2 3 27 5 3" xfId="45927"/>
    <cellStyle name="Calculation 2 3 27 6" xfId="2527"/>
    <cellStyle name="Calculation 2 3 27 6 2" xfId="45928"/>
    <cellStyle name="Calculation 2 3 27 6 3" xfId="45929"/>
    <cellStyle name="Calculation 2 3 27 7" xfId="2528"/>
    <cellStyle name="Calculation 2 3 27 8" xfId="45930"/>
    <cellStyle name="Calculation 2 3 28" xfId="2529"/>
    <cellStyle name="Calculation 2 3 28 2" xfId="2530"/>
    <cellStyle name="Calculation 2 3 28 2 2" xfId="2531"/>
    <cellStyle name="Calculation 2 3 28 2 3" xfId="2532"/>
    <cellStyle name="Calculation 2 3 28 2 4" xfId="2533"/>
    <cellStyle name="Calculation 2 3 28 2 5" xfId="2534"/>
    <cellStyle name="Calculation 2 3 28 2 6" xfId="2535"/>
    <cellStyle name="Calculation 2 3 28 3" xfId="2536"/>
    <cellStyle name="Calculation 2 3 28 3 2" xfId="45931"/>
    <cellStyle name="Calculation 2 3 28 3 3" xfId="45932"/>
    <cellStyle name="Calculation 2 3 28 4" xfId="2537"/>
    <cellStyle name="Calculation 2 3 28 4 2" xfId="45933"/>
    <cellStyle name="Calculation 2 3 28 4 3" xfId="45934"/>
    <cellStyle name="Calculation 2 3 28 5" xfId="2538"/>
    <cellStyle name="Calculation 2 3 28 5 2" xfId="45935"/>
    <cellStyle name="Calculation 2 3 28 5 3" xfId="45936"/>
    <cellStyle name="Calculation 2 3 28 6" xfId="2539"/>
    <cellStyle name="Calculation 2 3 28 6 2" xfId="45937"/>
    <cellStyle name="Calculation 2 3 28 6 3" xfId="45938"/>
    <cellStyle name="Calculation 2 3 28 7" xfId="2540"/>
    <cellStyle name="Calculation 2 3 28 8" xfId="45939"/>
    <cellStyle name="Calculation 2 3 29" xfId="2541"/>
    <cellStyle name="Calculation 2 3 29 2" xfId="2542"/>
    <cellStyle name="Calculation 2 3 29 2 2" xfId="2543"/>
    <cellStyle name="Calculation 2 3 29 2 3" xfId="2544"/>
    <cellStyle name="Calculation 2 3 29 2 4" xfId="2545"/>
    <cellStyle name="Calculation 2 3 29 2 5" xfId="2546"/>
    <cellStyle name="Calculation 2 3 29 2 6" xfId="2547"/>
    <cellStyle name="Calculation 2 3 29 3" xfId="2548"/>
    <cellStyle name="Calculation 2 3 29 3 2" xfId="45940"/>
    <cellStyle name="Calculation 2 3 29 3 3" xfId="45941"/>
    <cellStyle name="Calculation 2 3 29 4" xfId="2549"/>
    <cellStyle name="Calculation 2 3 29 4 2" xfId="45942"/>
    <cellStyle name="Calculation 2 3 29 4 3" xfId="45943"/>
    <cellStyle name="Calculation 2 3 29 5" xfId="2550"/>
    <cellStyle name="Calculation 2 3 29 5 2" xfId="45944"/>
    <cellStyle name="Calculation 2 3 29 5 3" xfId="45945"/>
    <cellStyle name="Calculation 2 3 29 6" xfId="2551"/>
    <cellStyle name="Calculation 2 3 29 6 2" xfId="45946"/>
    <cellStyle name="Calculation 2 3 29 6 3" xfId="45947"/>
    <cellStyle name="Calculation 2 3 29 7" xfId="2552"/>
    <cellStyle name="Calculation 2 3 29 8" xfId="45948"/>
    <cellStyle name="Calculation 2 3 3" xfId="2553"/>
    <cellStyle name="Calculation 2 3 3 2" xfId="2554"/>
    <cellStyle name="Calculation 2 3 3 2 2" xfId="2555"/>
    <cellStyle name="Calculation 2 3 3 2 3" xfId="2556"/>
    <cellStyle name="Calculation 2 3 3 2 4" xfId="2557"/>
    <cellStyle name="Calculation 2 3 3 2 5" xfId="2558"/>
    <cellStyle name="Calculation 2 3 3 2 6" xfId="2559"/>
    <cellStyle name="Calculation 2 3 3 3" xfId="2560"/>
    <cellStyle name="Calculation 2 3 3 3 2" xfId="45949"/>
    <cellStyle name="Calculation 2 3 3 3 3" xfId="45950"/>
    <cellStyle name="Calculation 2 3 3 4" xfId="2561"/>
    <cellStyle name="Calculation 2 3 3 4 2" xfId="45951"/>
    <cellStyle name="Calculation 2 3 3 4 3" xfId="45952"/>
    <cellStyle name="Calculation 2 3 3 5" xfId="2562"/>
    <cellStyle name="Calculation 2 3 3 5 2" xfId="45953"/>
    <cellStyle name="Calculation 2 3 3 5 3" xfId="45954"/>
    <cellStyle name="Calculation 2 3 3 6" xfId="2563"/>
    <cellStyle name="Calculation 2 3 3 6 2" xfId="45955"/>
    <cellStyle name="Calculation 2 3 3 6 3" xfId="45956"/>
    <cellStyle name="Calculation 2 3 3 7" xfId="2564"/>
    <cellStyle name="Calculation 2 3 3 8" xfId="45957"/>
    <cellStyle name="Calculation 2 3 30" xfId="2565"/>
    <cellStyle name="Calculation 2 3 30 2" xfId="2566"/>
    <cellStyle name="Calculation 2 3 30 2 2" xfId="2567"/>
    <cellStyle name="Calculation 2 3 30 2 3" xfId="2568"/>
    <cellStyle name="Calculation 2 3 30 2 4" xfId="2569"/>
    <cellStyle name="Calculation 2 3 30 2 5" xfId="2570"/>
    <cellStyle name="Calculation 2 3 30 2 6" xfId="2571"/>
    <cellStyle name="Calculation 2 3 30 3" xfId="2572"/>
    <cellStyle name="Calculation 2 3 30 3 2" xfId="45958"/>
    <cellStyle name="Calculation 2 3 30 3 3" xfId="45959"/>
    <cellStyle name="Calculation 2 3 30 4" xfId="2573"/>
    <cellStyle name="Calculation 2 3 30 4 2" xfId="45960"/>
    <cellStyle name="Calculation 2 3 30 4 3" xfId="45961"/>
    <cellStyle name="Calculation 2 3 30 5" xfId="2574"/>
    <cellStyle name="Calculation 2 3 30 5 2" xfId="45962"/>
    <cellStyle name="Calculation 2 3 30 5 3" xfId="45963"/>
    <cellStyle name="Calculation 2 3 30 6" xfId="2575"/>
    <cellStyle name="Calculation 2 3 30 6 2" xfId="45964"/>
    <cellStyle name="Calculation 2 3 30 6 3" xfId="45965"/>
    <cellStyle name="Calculation 2 3 30 7" xfId="2576"/>
    <cellStyle name="Calculation 2 3 30 8" xfId="45966"/>
    <cellStyle name="Calculation 2 3 31" xfId="2577"/>
    <cellStyle name="Calculation 2 3 31 2" xfId="2578"/>
    <cellStyle name="Calculation 2 3 31 2 2" xfId="2579"/>
    <cellStyle name="Calculation 2 3 31 2 3" xfId="2580"/>
    <cellStyle name="Calculation 2 3 31 2 4" xfId="2581"/>
    <cellStyle name="Calculation 2 3 31 2 5" xfId="2582"/>
    <cellStyle name="Calculation 2 3 31 2 6" xfId="2583"/>
    <cellStyle name="Calculation 2 3 31 3" xfId="2584"/>
    <cellStyle name="Calculation 2 3 31 3 2" xfId="45967"/>
    <cellStyle name="Calculation 2 3 31 3 3" xfId="45968"/>
    <cellStyle name="Calculation 2 3 31 4" xfId="2585"/>
    <cellStyle name="Calculation 2 3 31 4 2" xfId="45969"/>
    <cellStyle name="Calculation 2 3 31 4 3" xfId="45970"/>
    <cellStyle name="Calculation 2 3 31 5" xfId="2586"/>
    <cellStyle name="Calculation 2 3 31 5 2" xfId="45971"/>
    <cellStyle name="Calculation 2 3 31 5 3" xfId="45972"/>
    <cellStyle name="Calculation 2 3 31 6" xfId="2587"/>
    <cellStyle name="Calculation 2 3 31 6 2" xfId="45973"/>
    <cellStyle name="Calculation 2 3 31 6 3" xfId="45974"/>
    <cellStyle name="Calculation 2 3 31 7" xfId="2588"/>
    <cellStyle name="Calculation 2 3 31 8" xfId="45975"/>
    <cellStyle name="Calculation 2 3 32" xfId="2589"/>
    <cellStyle name="Calculation 2 3 32 2" xfId="2590"/>
    <cellStyle name="Calculation 2 3 32 2 2" xfId="2591"/>
    <cellStyle name="Calculation 2 3 32 2 3" xfId="2592"/>
    <cellStyle name="Calculation 2 3 32 2 4" xfId="2593"/>
    <cellStyle name="Calculation 2 3 32 2 5" xfId="2594"/>
    <cellStyle name="Calculation 2 3 32 2 6" xfId="2595"/>
    <cellStyle name="Calculation 2 3 32 3" xfId="2596"/>
    <cellStyle name="Calculation 2 3 32 3 2" xfId="45976"/>
    <cellStyle name="Calculation 2 3 32 3 3" xfId="45977"/>
    <cellStyle name="Calculation 2 3 32 4" xfId="2597"/>
    <cellStyle name="Calculation 2 3 32 4 2" xfId="45978"/>
    <cellStyle name="Calculation 2 3 32 4 3" xfId="45979"/>
    <cellStyle name="Calculation 2 3 32 5" xfId="2598"/>
    <cellStyle name="Calculation 2 3 32 5 2" xfId="45980"/>
    <cellStyle name="Calculation 2 3 32 5 3" xfId="45981"/>
    <cellStyle name="Calculation 2 3 32 6" xfId="2599"/>
    <cellStyle name="Calculation 2 3 32 6 2" xfId="45982"/>
    <cellStyle name="Calculation 2 3 32 6 3" xfId="45983"/>
    <cellStyle name="Calculation 2 3 32 7" xfId="2600"/>
    <cellStyle name="Calculation 2 3 32 8" xfId="45984"/>
    <cellStyle name="Calculation 2 3 33" xfId="2601"/>
    <cellStyle name="Calculation 2 3 33 2" xfId="2602"/>
    <cellStyle name="Calculation 2 3 33 2 2" xfId="2603"/>
    <cellStyle name="Calculation 2 3 33 2 3" xfId="2604"/>
    <cellStyle name="Calculation 2 3 33 2 4" xfId="2605"/>
    <cellStyle name="Calculation 2 3 33 2 5" xfId="2606"/>
    <cellStyle name="Calculation 2 3 33 2 6" xfId="2607"/>
    <cellStyle name="Calculation 2 3 33 3" xfId="2608"/>
    <cellStyle name="Calculation 2 3 33 3 2" xfId="45985"/>
    <cellStyle name="Calculation 2 3 33 3 3" xfId="45986"/>
    <cellStyle name="Calculation 2 3 33 4" xfId="2609"/>
    <cellStyle name="Calculation 2 3 33 4 2" xfId="45987"/>
    <cellStyle name="Calculation 2 3 33 4 3" xfId="45988"/>
    <cellStyle name="Calculation 2 3 33 5" xfId="2610"/>
    <cellStyle name="Calculation 2 3 33 5 2" xfId="45989"/>
    <cellStyle name="Calculation 2 3 33 5 3" xfId="45990"/>
    <cellStyle name="Calculation 2 3 33 6" xfId="2611"/>
    <cellStyle name="Calculation 2 3 33 6 2" xfId="45991"/>
    <cellStyle name="Calculation 2 3 33 6 3" xfId="45992"/>
    <cellStyle name="Calculation 2 3 33 7" xfId="2612"/>
    <cellStyle name="Calculation 2 3 33 8" xfId="45993"/>
    <cellStyle name="Calculation 2 3 34" xfId="2613"/>
    <cellStyle name="Calculation 2 3 34 2" xfId="2614"/>
    <cellStyle name="Calculation 2 3 34 2 2" xfId="2615"/>
    <cellStyle name="Calculation 2 3 34 2 3" xfId="2616"/>
    <cellStyle name="Calculation 2 3 34 2 4" xfId="2617"/>
    <cellStyle name="Calculation 2 3 34 2 5" xfId="2618"/>
    <cellStyle name="Calculation 2 3 34 2 6" xfId="2619"/>
    <cellStyle name="Calculation 2 3 34 3" xfId="2620"/>
    <cellStyle name="Calculation 2 3 34 3 2" xfId="45994"/>
    <cellStyle name="Calculation 2 3 34 3 3" xfId="45995"/>
    <cellStyle name="Calculation 2 3 34 4" xfId="2621"/>
    <cellStyle name="Calculation 2 3 34 4 2" xfId="45996"/>
    <cellStyle name="Calculation 2 3 34 4 3" xfId="45997"/>
    <cellStyle name="Calculation 2 3 34 5" xfId="2622"/>
    <cellStyle name="Calculation 2 3 34 5 2" xfId="45998"/>
    <cellStyle name="Calculation 2 3 34 5 3" xfId="45999"/>
    <cellStyle name="Calculation 2 3 34 6" xfId="2623"/>
    <cellStyle name="Calculation 2 3 34 6 2" xfId="46000"/>
    <cellStyle name="Calculation 2 3 34 6 3" xfId="46001"/>
    <cellStyle name="Calculation 2 3 34 7" xfId="2624"/>
    <cellStyle name="Calculation 2 3 34 8" xfId="46002"/>
    <cellStyle name="Calculation 2 3 35" xfId="2625"/>
    <cellStyle name="Calculation 2 3 35 2" xfId="2626"/>
    <cellStyle name="Calculation 2 3 35 2 2" xfId="2627"/>
    <cellStyle name="Calculation 2 3 35 2 3" xfId="2628"/>
    <cellStyle name="Calculation 2 3 35 2 4" xfId="2629"/>
    <cellStyle name="Calculation 2 3 35 2 5" xfId="2630"/>
    <cellStyle name="Calculation 2 3 35 2 6" xfId="2631"/>
    <cellStyle name="Calculation 2 3 35 3" xfId="2632"/>
    <cellStyle name="Calculation 2 3 35 3 2" xfId="46003"/>
    <cellStyle name="Calculation 2 3 35 3 3" xfId="46004"/>
    <cellStyle name="Calculation 2 3 35 4" xfId="2633"/>
    <cellStyle name="Calculation 2 3 35 4 2" xfId="46005"/>
    <cellStyle name="Calculation 2 3 35 4 3" xfId="46006"/>
    <cellStyle name="Calculation 2 3 35 5" xfId="2634"/>
    <cellStyle name="Calculation 2 3 35 5 2" xfId="46007"/>
    <cellStyle name="Calculation 2 3 35 5 3" xfId="46008"/>
    <cellStyle name="Calculation 2 3 35 6" xfId="2635"/>
    <cellStyle name="Calculation 2 3 35 6 2" xfId="46009"/>
    <cellStyle name="Calculation 2 3 35 6 3" xfId="46010"/>
    <cellStyle name="Calculation 2 3 35 7" xfId="46011"/>
    <cellStyle name="Calculation 2 3 35 8" xfId="46012"/>
    <cellStyle name="Calculation 2 3 36" xfId="2636"/>
    <cellStyle name="Calculation 2 3 36 2" xfId="2637"/>
    <cellStyle name="Calculation 2 3 36 3" xfId="2638"/>
    <cellStyle name="Calculation 2 3 36 4" xfId="2639"/>
    <cellStyle name="Calculation 2 3 36 5" xfId="2640"/>
    <cellStyle name="Calculation 2 3 36 6" xfId="2641"/>
    <cellStyle name="Calculation 2 3 37" xfId="2642"/>
    <cellStyle name="Calculation 2 3 37 2" xfId="2643"/>
    <cellStyle name="Calculation 2 3 37 3" xfId="2644"/>
    <cellStyle name="Calculation 2 3 37 4" xfId="2645"/>
    <cellStyle name="Calculation 2 3 37 5" xfId="2646"/>
    <cellStyle name="Calculation 2 3 37 6" xfId="2647"/>
    <cellStyle name="Calculation 2 3 38" xfId="2648"/>
    <cellStyle name="Calculation 2 3 38 2" xfId="46013"/>
    <cellStyle name="Calculation 2 3 38 3" xfId="46014"/>
    <cellStyle name="Calculation 2 3 39" xfId="2649"/>
    <cellStyle name="Calculation 2 3 39 2" xfId="46015"/>
    <cellStyle name="Calculation 2 3 39 3" xfId="46016"/>
    <cellStyle name="Calculation 2 3 4" xfId="2650"/>
    <cellStyle name="Calculation 2 3 4 2" xfId="2651"/>
    <cellStyle name="Calculation 2 3 4 2 2" xfId="2652"/>
    <cellStyle name="Calculation 2 3 4 2 3" xfId="2653"/>
    <cellStyle name="Calculation 2 3 4 2 4" xfId="2654"/>
    <cellStyle name="Calculation 2 3 4 2 5" xfId="2655"/>
    <cellStyle name="Calculation 2 3 4 2 6" xfId="2656"/>
    <cellStyle name="Calculation 2 3 4 3" xfId="2657"/>
    <cellStyle name="Calculation 2 3 4 3 2" xfId="46017"/>
    <cellStyle name="Calculation 2 3 4 3 3" xfId="46018"/>
    <cellStyle name="Calculation 2 3 4 4" xfId="2658"/>
    <cellStyle name="Calculation 2 3 4 4 2" xfId="46019"/>
    <cellStyle name="Calculation 2 3 4 4 3" xfId="46020"/>
    <cellStyle name="Calculation 2 3 4 5" xfId="2659"/>
    <cellStyle name="Calculation 2 3 4 5 2" xfId="46021"/>
    <cellStyle name="Calculation 2 3 4 5 3" xfId="46022"/>
    <cellStyle name="Calculation 2 3 4 6" xfId="2660"/>
    <cellStyle name="Calculation 2 3 4 6 2" xfId="46023"/>
    <cellStyle name="Calculation 2 3 4 6 3" xfId="46024"/>
    <cellStyle name="Calculation 2 3 4 7" xfId="2661"/>
    <cellStyle name="Calculation 2 3 4 8" xfId="46025"/>
    <cellStyle name="Calculation 2 3 40" xfId="46026"/>
    <cellStyle name="Calculation 2 3 40 2" xfId="46027"/>
    <cellStyle name="Calculation 2 3 40 3" xfId="46028"/>
    <cellStyle name="Calculation 2 3 41" xfId="46029"/>
    <cellStyle name="Calculation 2 3 42" xfId="46030"/>
    <cellStyle name="Calculation 2 3 5" xfId="2662"/>
    <cellStyle name="Calculation 2 3 5 2" xfId="2663"/>
    <cellStyle name="Calculation 2 3 5 2 2" xfId="2664"/>
    <cellStyle name="Calculation 2 3 5 2 3" xfId="2665"/>
    <cellStyle name="Calculation 2 3 5 2 4" xfId="2666"/>
    <cellStyle name="Calculation 2 3 5 2 5" xfId="2667"/>
    <cellStyle name="Calculation 2 3 5 2 6" xfId="2668"/>
    <cellStyle name="Calculation 2 3 5 3" xfId="2669"/>
    <cellStyle name="Calculation 2 3 5 3 2" xfId="46031"/>
    <cellStyle name="Calculation 2 3 5 3 3" xfId="46032"/>
    <cellStyle name="Calculation 2 3 5 4" xfId="2670"/>
    <cellStyle name="Calculation 2 3 5 4 2" xfId="46033"/>
    <cellStyle name="Calculation 2 3 5 4 3" xfId="46034"/>
    <cellStyle name="Calculation 2 3 5 5" xfId="2671"/>
    <cellStyle name="Calculation 2 3 5 5 2" xfId="46035"/>
    <cellStyle name="Calculation 2 3 5 5 3" xfId="46036"/>
    <cellStyle name="Calculation 2 3 5 6" xfId="2672"/>
    <cellStyle name="Calculation 2 3 5 6 2" xfId="46037"/>
    <cellStyle name="Calculation 2 3 5 6 3" xfId="46038"/>
    <cellStyle name="Calculation 2 3 5 7" xfId="2673"/>
    <cellStyle name="Calculation 2 3 5 8" xfId="46039"/>
    <cellStyle name="Calculation 2 3 6" xfId="2674"/>
    <cellStyle name="Calculation 2 3 6 2" xfId="2675"/>
    <cellStyle name="Calculation 2 3 6 2 2" xfId="2676"/>
    <cellStyle name="Calculation 2 3 6 2 3" xfId="2677"/>
    <cellStyle name="Calculation 2 3 6 2 4" xfId="2678"/>
    <cellStyle name="Calculation 2 3 6 2 5" xfId="2679"/>
    <cellStyle name="Calculation 2 3 6 2 6" xfId="2680"/>
    <cellStyle name="Calculation 2 3 6 3" xfId="2681"/>
    <cellStyle name="Calculation 2 3 6 3 2" xfId="46040"/>
    <cellStyle name="Calculation 2 3 6 3 3" xfId="46041"/>
    <cellStyle name="Calculation 2 3 6 4" xfId="2682"/>
    <cellStyle name="Calculation 2 3 6 4 2" xfId="46042"/>
    <cellStyle name="Calculation 2 3 6 4 3" xfId="46043"/>
    <cellStyle name="Calculation 2 3 6 5" xfId="2683"/>
    <cellStyle name="Calculation 2 3 6 5 2" xfId="46044"/>
    <cellStyle name="Calculation 2 3 6 5 3" xfId="46045"/>
    <cellStyle name="Calculation 2 3 6 6" xfId="2684"/>
    <cellStyle name="Calculation 2 3 6 6 2" xfId="46046"/>
    <cellStyle name="Calculation 2 3 6 6 3" xfId="46047"/>
    <cellStyle name="Calculation 2 3 6 7" xfId="2685"/>
    <cellStyle name="Calculation 2 3 6 8" xfId="46048"/>
    <cellStyle name="Calculation 2 3 7" xfId="2686"/>
    <cellStyle name="Calculation 2 3 7 2" xfId="2687"/>
    <cellStyle name="Calculation 2 3 7 2 2" xfId="2688"/>
    <cellStyle name="Calculation 2 3 7 2 3" xfId="2689"/>
    <cellStyle name="Calculation 2 3 7 2 4" xfId="2690"/>
    <cellStyle name="Calculation 2 3 7 2 5" xfId="2691"/>
    <cellStyle name="Calculation 2 3 7 2 6" xfId="2692"/>
    <cellStyle name="Calculation 2 3 7 3" xfId="2693"/>
    <cellStyle name="Calculation 2 3 7 3 2" xfId="46049"/>
    <cellStyle name="Calculation 2 3 7 3 3" xfId="46050"/>
    <cellStyle name="Calculation 2 3 7 4" xfId="2694"/>
    <cellStyle name="Calculation 2 3 7 4 2" xfId="46051"/>
    <cellStyle name="Calculation 2 3 7 4 3" xfId="46052"/>
    <cellStyle name="Calculation 2 3 7 5" xfId="2695"/>
    <cellStyle name="Calculation 2 3 7 5 2" xfId="46053"/>
    <cellStyle name="Calculation 2 3 7 5 3" xfId="46054"/>
    <cellStyle name="Calculation 2 3 7 6" xfId="2696"/>
    <cellStyle name="Calculation 2 3 7 6 2" xfId="46055"/>
    <cellStyle name="Calculation 2 3 7 6 3" xfId="46056"/>
    <cellStyle name="Calculation 2 3 7 7" xfId="2697"/>
    <cellStyle name="Calculation 2 3 7 8" xfId="46057"/>
    <cellStyle name="Calculation 2 3 8" xfId="2698"/>
    <cellStyle name="Calculation 2 3 8 2" xfId="2699"/>
    <cellStyle name="Calculation 2 3 8 2 2" xfId="2700"/>
    <cellStyle name="Calculation 2 3 8 2 3" xfId="2701"/>
    <cellStyle name="Calculation 2 3 8 2 4" xfId="2702"/>
    <cellStyle name="Calculation 2 3 8 2 5" xfId="2703"/>
    <cellStyle name="Calculation 2 3 8 2 6" xfId="2704"/>
    <cellStyle name="Calculation 2 3 8 3" xfId="2705"/>
    <cellStyle name="Calculation 2 3 8 3 2" xfId="46058"/>
    <cellStyle name="Calculation 2 3 8 3 3" xfId="46059"/>
    <cellStyle name="Calculation 2 3 8 4" xfId="2706"/>
    <cellStyle name="Calculation 2 3 8 4 2" xfId="46060"/>
    <cellStyle name="Calculation 2 3 8 4 3" xfId="46061"/>
    <cellStyle name="Calculation 2 3 8 5" xfId="2707"/>
    <cellStyle name="Calculation 2 3 8 5 2" xfId="46062"/>
    <cellStyle name="Calculation 2 3 8 5 3" xfId="46063"/>
    <cellStyle name="Calculation 2 3 8 6" xfId="2708"/>
    <cellStyle name="Calculation 2 3 8 6 2" xfId="46064"/>
    <cellStyle name="Calculation 2 3 8 6 3" xfId="46065"/>
    <cellStyle name="Calculation 2 3 8 7" xfId="2709"/>
    <cellStyle name="Calculation 2 3 8 8" xfId="46066"/>
    <cellStyle name="Calculation 2 3 9" xfId="2710"/>
    <cellStyle name="Calculation 2 3 9 2" xfId="2711"/>
    <cellStyle name="Calculation 2 3 9 2 2" xfId="2712"/>
    <cellStyle name="Calculation 2 3 9 2 3" xfId="2713"/>
    <cellStyle name="Calculation 2 3 9 2 4" xfId="2714"/>
    <cellStyle name="Calculation 2 3 9 2 5" xfId="2715"/>
    <cellStyle name="Calculation 2 3 9 2 6" xfId="2716"/>
    <cellStyle name="Calculation 2 3 9 3" xfId="2717"/>
    <cellStyle name="Calculation 2 3 9 3 2" xfId="46067"/>
    <cellStyle name="Calculation 2 3 9 3 3" xfId="46068"/>
    <cellStyle name="Calculation 2 3 9 4" xfId="2718"/>
    <cellStyle name="Calculation 2 3 9 4 2" xfId="46069"/>
    <cellStyle name="Calculation 2 3 9 4 3" xfId="46070"/>
    <cellStyle name="Calculation 2 3 9 5" xfId="2719"/>
    <cellStyle name="Calculation 2 3 9 5 2" xfId="46071"/>
    <cellStyle name="Calculation 2 3 9 5 3" xfId="46072"/>
    <cellStyle name="Calculation 2 3 9 6" xfId="2720"/>
    <cellStyle name="Calculation 2 3 9 6 2" xfId="46073"/>
    <cellStyle name="Calculation 2 3 9 6 3" xfId="46074"/>
    <cellStyle name="Calculation 2 3 9 7" xfId="2721"/>
    <cellStyle name="Calculation 2 3 9 8" xfId="46075"/>
    <cellStyle name="Calculation 2 30" xfId="2722"/>
    <cellStyle name="Calculation 2 30 2" xfId="2723"/>
    <cellStyle name="Calculation 2 30 2 2" xfId="2724"/>
    <cellStyle name="Calculation 2 30 2 3" xfId="2725"/>
    <cellStyle name="Calculation 2 30 2 4" xfId="2726"/>
    <cellStyle name="Calculation 2 30 2 5" xfId="2727"/>
    <cellStyle name="Calculation 2 30 2 6" xfId="2728"/>
    <cellStyle name="Calculation 2 30 3" xfId="2729"/>
    <cellStyle name="Calculation 2 30 3 2" xfId="46076"/>
    <cellStyle name="Calculation 2 30 3 3" xfId="46077"/>
    <cellStyle name="Calculation 2 30 4" xfId="2730"/>
    <cellStyle name="Calculation 2 30 4 2" xfId="46078"/>
    <cellStyle name="Calculation 2 30 4 3" xfId="46079"/>
    <cellStyle name="Calculation 2 30 5" xfId="2731"/>
    <cellStyle name="Calculation 2 30 5 2" xfId="46080"/>
    <cellStyle name="Calculation 2 30 5 3" xfId="46081"/>
    <cellStyle name="Calculation 2 30 6" xfId="2732"/>
    <cellStyle name="Calculation 2 30 6 2" xfId="46082"/>
    <cellStyle name="Calculation 2 30 6 3" xfId="46083"/>
    <cellStyle name="Calculation 2 30 7" xfId="2733"/>
    <cellStyle name="Calculation 2 30 8" xfId="46084"/>
    <cellStyle name="Calculation 2 31" xfId="2734"/>
    <cellStyle name="Calculation 2 31 2" xfId="2735"/>
    <cellStyle name="Calculation 2 31 2 2" xfId="2736"/>
    <cellStyle name="Calculation 2 31 2 3" xfId="2737"/>
    <cellStyle name="Calculation 2 31 2 4" xfId="2738"/>
    <cellStyle name="Calculation 2 31 2 5" xfId="2739"/>
    <cellStyle name="Calculation 2 31 2 6" xfId="2740"/>
    <cellStyle name="Calculation 2 31 3" xfId="2741"/>
    <cellStyle name="Calculation 2 31 3 2" xfId="46085"/>
    <cellStyle name="Calculation 2 31 3 3" xfId="46086"/>
    <cellStyle name="Calculation 2 31 4" xfId="2742"/>
    <cellStyle name="Calculation 2 31 4 2" xfId="46087"/>
    <cellStyle name="Calculation 2 31 4 3" xfId="46088"/>
    <cellStyle name="Calculation 2 31 5" xfId="2743"/>
    <cellStyle name="Calculation 2 31 5 2" xfId="46089"/>
    <cellStyle name="Calculation 2 31 5 3" xfId="46090"/>
    <cellStyle name="Calculation 2 31 6" xfId="2744"/>
    <cellStyle name="Calculation 2 31 6 2" xfId="46091"/>
    <cellStyle name="Calculation 2 31 6 3" xfId="46092"/>
    <cellStyle name="Calculation 2 31 7" xfId="2745"/>
    <cellStyle name="Calculation 2 31 8" xfId="46093"/>
    <cellStyle name="Calculation 2 32" xfId="2746"/>
    <cellStyle name="Calculation 2 32 2" xfId="2747"/>
    <cellStyle name="Calculation 2 32 2 2" xfId="2748"/>
    <cellStyle name="Calculation 2 32 2 3" xfId="2749"/>
    <cellStyle name="Calculation 2 32 2 4" xfId="2750"/>
    <cellStyle name="Calculation 2 32 2 5" xfId="2751"/>
    <cellStyle name="Calculation 2 32 2 6" xfId="2752"/>
    <cellStyle name="Calculation 2 32 3" xfId="2753"/>
    <cellStyle name="Calculation 2 32 3 2" xfId="46094"/>
    <cellStyle name="Calculation 2 32 3 3" xfId="46095"/>
    <cellStyle name="Calculation 2 32 4" xfId="2754"/>
    <cellStyle name="Calculation 2 32 4 2" xfId="46096"/>
    <cellStyle name="Calculation 2 32 4 3" xfId="46097"/>
    <cellStyle name="Calculation 2 32 5" xfId="2755"/>
    <cellStyle name="Calculation 2 32 5 2" xfId="46098"/>
    <cellStyle name="Calculation 2 32 5 3" xfId="46099"/>
    <cellStyle name="Calculation 2 32 6" xfId="2756"/>
    <cellStyle name="Calculation 2 32 6 2" xfId="46100"/>
    <cellStyle name="Calculation 2 32 6 3" xfId="46101"/>
    <cellStyle name="Calculation 2 32 7" xfId="2757"/>
    <cellStyle name="Calculation 2 32 8" xfId="46102"/>
    <cellStyle name="Calculation 2 33" xfId="2758"/>
    <cellStyle name="Calculation 2 33 2" xfId="2759"/>
    <cellStyle name="Calculation 2 33 2 2" xfId="2760"/>
    <cellStyle name="Calculation 2 33 2 3" xfId="2761"/>
    <cellStyle name="Calculation 2 33 2 4" xfId="2762"/>
    <cellStyle name="Calculation 2 33 2 5" xfId="2763"/>
    <cellStyle name="Calculation 2 33 2 6" xfId="2764"/>
    <cellStyle name="Calculation 2 33 3" xfId="2765"/>
    <cellStyle name="Calculation 2 33 3 2" xfId="46103"/>
    <cellStyle name="Calculation 2 33 3 3" xfId="46104"/>
    <cellStyle name="Calculation 2 33 4" xfId="2766"/>
    <cellStyle name="Calculation 2 33 4 2" xfId="46105"/>
    <cellStyle name="Calculation 2 33 4 3" xfId="46106"/>
    <cellStyle name="Calculation 2 33 5" xfId="2767"/>
    <cellStyle name="Calculation 2 33 5 2" xfId="46107"/>
    <cellStyle name="Calculation 2 33 5 3" xfId="46108"/>
    <cellStyle name="Calculation 2 33 6" xfId="2768"/>
    <cellStyle name="Calculation 2 33 6 2" xfId="46109"/>
    <cellStyle name="Calculation 2 33 6 3" xfId="46110"/>
    <cellStyle name="Calculation 2 33 7" xfId="2769"/>
    <cellStyle name="Calculation 2 33 8" xfId="46111"/>
    <cellStyle name="Calculation 2 34" xfId="2770"/>
    <cellStyle name="Calculation 2 34 2" xfId="2771"/>
    <cellStyle name="Calculation 2 34 2 2" xfId="2772"/>
    <cellStyle name="Calculation 2 34 2 3" xfId="2773"/>
    <cellStyle name="Calculation 2 34 2 4" xfId="2774"/>
    <cellStyle name="Calculation 2 34 2 5" xfId="2775"/>
    <cellStyle name="Calculation 2 34 2 6" xfId="2776"/>
    <cellStyle name="Calculation 2 34 3" xfId="2777"/>
    <cellStyle name="Calculation 2 34 3 2" xfId="46112"/>
    <cellStyle name="Calculation 2 34 3 3" xfId="46113"/>
    <cellStyle name="Calculation 2 34 4" xfId="2778"/>
    <cellStyle name="Calculation 2 34 4 2" xfId="46114"/>
    <cellStyle name="Calculation 2 34 4 3" xfId="46115"/>
    <cellStyle name="Calculation 2 34 5" xfId="2779"/>
    <cellStyle name="Calculation 2 34 5 2" xfId="46116"/>
    <cellStyle name="Calculation 2 34 5 3" xfId="46117"/>
    <cellStyle name="Calculation 2 34 6" xfId="2780"/>
    <cellStyle name="Calculation 2 34 6 2" xfId="46118"/>
    <cellStyle name="Calculation 2 34 6 3" xfId="46119"/>
    <cellStyle name="Calculation 2 34 7" xfId="2781"/>
    <cellStyle name="Calculation 2 34 8" xfId="46120"/>
    <cellStyle name="Calculation 2 35" xfId="2782"/>
    <cellStyle name="Calculation 2 35 2" xfId="2783"/>
    <cellStyle name="Calculation 2 35 2 2" xfId="2784"/>
    <cellStyle name="Calculation 2 35 2 3" xfId="2785"/>
    <cellStyle name="Calculation 2 35 2 4" xfId="2786"/>
    <cellStyle name="Calculation 2 35 2 5" xfId="2787"/>
    <cellStyle name="Calculation 2 35 2 6" xfId="2788"/>
    <cellStyle name="Calculation 2 35 3" xfId="2789"/>
    <cellStyle name="Calculation 2 35 3 2" xfId="46121"/>
    <cellStyle name="Calculation 2 35 3 3" xfId="46122"/>
    <cellStyle name="Calculation 2 35 4" xfId="2790"/>
    <cellStyle name="Calculation 2 35 4 2" xfId="46123"/>
    <cellStyle name="Calculation 2 35 4 3" xfId="46124"/>
    <cellStyle name="Calculation 2 35 5" xfId="2791"/>
    <cellStyle name="Calculation 2 35 5 2" xfId="46125"/>
    <cellStyle name="Calculation 2 35 5 3" xfId="46126"/>
    <cellStyle name="Calculation 2 35 6" xfId="2792"/>
    <cellStyle name="Calculation 2 35 6 2" xfId="46127"/>
    <cellStyle name="Calculation 2 35 6 3" xfId="46128"/>
    <cellStyle name="Calculation 2 35 7" xfId="2793"/>
    <cellStyle name="Calculation 2 35 8" xfId="46129"/>
    <cellStyle name="Calculation 2 36" xfId="2794"/>
    <cellStyle name="Calculation 2 36 2" xfId="2795"/>
    <cellStyle name="Calculation 2 36 2 2" xfId="2796"/>
    <cellStyle name="Calculation 2 36 2 3" xfId="2797"/>
    <cellStyle name="Calculation 2 36 2 4" xfId="2798"/>
    <cellStyle name="Calculation 2 36 2 5" xfId="2799"/>
    <cellStyle name="Calculation 2 36 2 6" xfId="2800"/>
    <cellStyle name="Calculation 2 36 3" xfId="2801"/>
    <cellStyle name="Calculation 2 36 3 2" xfId="46130"/>
    <cellStyle name="Calculation 2 36 3 3" xfId="46131"/>
    <cellStyle name="Calculation 2 36 4" xfId="2802"/>
    <cellStyle name="Calculation 2 36 4 2" xfId="46132"/>
    <cellStyle name="Calculation 2 36 4 3" xfId="46133"/>
    <cellStyle name="Calculation 2 36 5" xfId="2803"/>
    <cellStyle name="Calculation 2 36 5 2" xfId="46134"/>
    <cellStyle name="Calculation 2 36 5 3" xfId="46135"/>
    <cellStyle name="Calculation 2 36 6" xfId="2804"/>
    <cellStyle name="Calculation 2 36 6 2" xfId="46136"/>
    <cellStyle name="Calculation 2 36 6 3" xfId="46137"/>
    <cellStyle name="Calculation 2 36 7" xfId="2805"/>
    <cellStyle name="Calculation 2 36 8" xfId="46138"/>
    <cellStyle name="Calculation 2 37" xfId="2806"/>
    <cellStyle name="Calculation 2 37 2" xfId="2807"/>
    <cellStyle name="Calculation 2 37 2 2" xfId="2808"/>
    <cellStyle name="Calculation 2 37 2 3" xfId="2809"/>
    <cellStyle name="Calculation 2 37 2 4" xfId="2810"/>
    <cellStyle name="Calculation 2 37 2 5" xfId="2811"/>
    <cellStyle name="Calculation 2 37 2 6" xfId="2812"/>
    <cellStyle name="Calculation 2 37 3" xfId="2813"/>
    <cellStyle name="Calculation 2 37 3 2" xfId="46139"/>
    <cellStyle name="Calculation 2 37 3 3" xfId="46140"/>
    <cellStyle name="Calculation 2 37 4" xfId="2814"/>
    <cellStyle name="Calculation 2 37 4 2" xfId="46141"/>
    <cellStyle name="Calculation 2 37 4 3" xfId="46142"/>
    <cellStyle name="Calculation 2 37 5" xfId="2815"/>
    <cellStyle name="Calculation 2 37 5 2" xfId="46143"/>
    <cellStyle name="Calculation 2 37 5 3" xfId="46144"/>
    <cellStyle name="Calculation 2 37 6" xfId="2816"/>
    <cellStyle name="Calculation 2 37 6 2" xfId="46145"/>
    <cellStyle name="Calculation 2 37 6 3" xfId="46146"/>
    <cellStyle name="Calculation 2 37 7" xfId="2817"/>
    <cellStyle name="Calculation 2 37 8" xfId="46147"/>
    <cellStyle name="Calculation 2 38" xfId="2818"/>
    <cellStyle name="Calculation 2 38 2" xfId="2819"/>
    <cellStyle name="Calculation 2 38 2 2" xfId="2820"/>
    <cellStyle name="Calculation 2 38 2 3" xfId="2821"/>
    <cellStyle name="Calculation 2 38 2 4" xfId="2822"/>
    <cellStyle name="Calculation 2 38 2 5" xfId="2823"/>
    <cellStyle name="Calculation 2 38 2 6" xfId="2824"/>
    <cellStyle name="Calculation 2 38 3" xfId="2825"/>
    <cellStyle name="Calculation 2 38 3 2" xfId="46148"/>
    <cellStyle name="Calculation 2 38 3 3" xfId="46149"/>
    <cellStyle name="Calculation 2 38 4" xfId="2826"/>
    <cellStyle name="Calculation 2 38 4 2" xfId="46150"/>
    <cellStyle name="Calculation 2 38 4 3" xfId="46151"/>
    <cellStyle name="Calculation 2 38 5" xfId="2827"/>
    <cellStyle name="Calculation 2 38 5 2" xfId="46152"/>
    <cellStyle name="Calculation 2 38 5 3" xfId="46153"/>
    <cellStyle name="Calculation 2 38 6" xfId="2828"/>
    <cellStyle name="Calculation 2 38 6 2" xfId="46154"/>
    <cellStyle name="Calculation 2 38 6 3" xfId="46155"/>
    <cellStyle name="Calculation 2 38 7" xfId="46156"/>
    <cellStyle name="Calculation 2 38 8" xfId="46157"/>
    <cellStyle name="Calculation 2 39" xfId="2829"/>
    <cellStyle name="Calculation 2 39 2" xfId="2830"/>
    <cellStyle name="Calculation 2 39 3" xfId="2831"/>
    <cellStyle name="Calculation 2 39 4" xfId="2832"/>
    <cellStyle name="Calculation 2 39 5" xfId="2833"/>
    <cellStyle name="Calculation 2 39 6" xfId="2834"/>
    <cellStyle name="Calculation 2 4" xfId="2835"/>
    <cellStyle name="Calculation 2 4 10" xfId="2836"/>
    <cellStyle name="Calculation 2 4 10 2" xfId="2837"/>
    <cellStyle name="Calculation 2 4 10 2 2" xfId="2838"/>
    <cellStyle name="Calculation 2 4 10 2 3" xfId="2839"/>
    <cellStyle name="Calculation 2 4 10 2 4" xfId="2840"/>
    <cellStyle name="Calculation 2 4 10 2 5" xfId="2841"/>
    <cellStyle name="Calculation 2 4 10 2 6" xfId="2842"/>
    <cellStyle name="Calculation 2 4 10 3" xfId="2843"/>
    <cellStyle name="Calculation 2 4 10 3 2" xfId="46158"/>
    <cellStyle name="Calculation 2 4 10 3 3" xfId="46159"/>
    <cellStyle name="Calculation 2 4 10 4" xfId="2844"/>
    <cellStyle name="Calculation 2 4 10 4 2" xfId="46160"/>
    <cellStyle name="Calculation 2 4 10 4 3" xfId="46161"/>
    <cellStyle name="Calculation 2 4 10 5" xfId="2845"/>
    <cellStyle name="Calculation 2 4 10 5 2" xfId="46162"/>
    <cellStyle name="Calculation 2 4 10 5 3" xfId="46163"/>
    <cellStyle name="Calculation 2 4 10 6" xfId="2846"/>
    <cellStyle name="Calculation 2 4 10 6 2" xfId="46164"/>
    <cellStyle name="Calculation 2 4 10 6 3" xfId="46165"/>
    <cellStyle name="Calculation 2 4 10 7" xfId="2847"/>
    <cellStyle name="Calculation 2 4 10 8" xfId="46166"/>
    <cellStyle name="Calculation 2 4 11" xfId="2848"/>
    <cellStyle name="Calculation 2 4 11 2" xfId="2849"/>
    <cellStyle name="Calculation 2 4 11 2 2" xfId="2850"/>
    <cellStyle name="Calculation 2 4 11 2 3" xfId="2851"/>
    <cellStyle name="Calculation 2 4 11 2 4" xfId="2852"/>
    <cellStyle name="Calculation 2 4 11 2 5" xfId="2853"/>
    <cellStyle name="Calculation 2 4 11 2 6" xfId="2854"/>
    <cellStyle name="Calculation 2 4 11 3" xfId="2855"/>
    <cellStyle name="Calculation 2 4 11 3 2" xfId="46167"/>
    <cellStyle name="Calculation 2 4 11 3 3" xfId="46168"/>
    <cellStyle name="Calculation 2 4 11 4" xfId="2856"/>
    <cellStyle name="Calculation 2 4 11 4 2" xfId="46169"/>
    <cellStyle name="Calculation 2 4 11 4 3" xfId="46170"/>
    <cellStyle name="Calculation 2 4 11 5" xfId="2857"/>
    <cellStyle name="Calculation 2 4 11 5 2" xfId="46171"/>
    <cellStyle name="Calculation 2 4 11 5 3" xfId="46172"/>
    <cellStyle name="Calculation 2 4 11 6" xfId="2858"/>
    <cellStyle name="Calculation 2 4 11 6 2" xfId="46173"/>
    <cellStyle name="Calculation 2 4 11 6 3" xfId="46174"/>
    <cellStyle name="Calculation 2 4 11 7" xfId="2859"/>
    <cellStyle name="Calculation 2 4 11 8" xfId="46175"/>
    <cellStyle name="Calculation 2 4 12" xfId="2860"/>
    <cellStyle name="Calculation 2 4 12 2" xfId="2861"/>
    <cellStyle name="Calculation 2 4 12 2 2" xfId="2862"/>
    <cellStyle name="Calculation 2 4 12 2 3" xfId="2863"/>
    <cellStyle name="Calculation 2 4 12 2 4" xfId="2864"/>
    <cellStyle name="Calculation 2 4 12 2 5" xfId="2865"/>
    <cellStyle name="Calculation 2 4 12 2 6" xfId="2866"/>
    <cellStyle name="Calculation 2 4 12 3" xfId="2867"/>
    <cellStyle name="Calculation 2 4 12 3 2" xfId="46176"/>
    <cellStyle name="Calculation 2 4 12 3 3" xfId="46177"/>
    <cellStyle name="Calculation 2 4 12 4" xfId="2868"/>
    <cellStyle name="Calculation 2 4 12 4 2" xfId="46178"/>
    <cellStyle name="Calculation 2 4 12 4 3" xfId="46179"/>
    <cellStyle name="Calculation 2 4 12 5" xfId="2869"/>
    <cellStyle name="Calculation 2 4 12 5 2" xfId="46180"/>
    <cellStyle name="Calculation 2 4 12 5 3" xfId="46181"/>
    <cellStyle name="Calculation 2 4 12 6" xfId="2870"/>
    <cellStyle name="Calculation 2 4 12 6 2" xfId="46182"/>
    <cellStyle name="Calculation 2 4 12 6 3" xfId="46183"/>
    <cellStyle name="Calculation 2 4 12 7" xfId="2871"/>
    <cellStyle name="Calculation 2 4 12 8" xfId="46184"/>
    <cellStyle name="Calculation 2 4 13" xfId="2872"/>
    <cellStyle name="Calculation 2 4 13 2" xfId="2873"/>
    <cellStyle name="Calculation 2 4 13 2 2" xfId="2874"/>
    <cellStyle name="Calculation 2 4 13 2 3" xfId="2875"/>
    <cellStyle name="Calculation 2 4 13 2 4" xfId="2876"/>
    <cellStyle name="Calculation 2 4 13 2 5" xfId="2877"/>
    <cellStyle name="Calculation 2 4 13 2 6" xfId="2878"/>
    <cellStyle name="Calculation 2 4 13 3" xfId="2879"/>
    <cellStyle name="Calculation 2 4 13 3 2" xfId="46185"/>
    <cellStyle name="Calculation 2 4 13 3 3" xfId="46186"/>
    <cellStyle name="Calculation 2 4 13 4" xfId="2880"/>
    <cellStyle name="Calculation 2 4 13 4 2" xfId="46187"/>
    <cellStyle name="Calculation 2 4 13 4 3" xfId="46188"/>
    <cellStyle name="Calculation 2 4 13 5" xfId="2881"/>
    <cellStyle name="Calculation 2 4 13 5 2" xfId="46189"/>
    <cellStyle name="Calculation 2 4 13 5 3" xfId="46190"/>
    <cellStyle name="Calculation 2 4 13 6" xfId="2882"/>
    <cellStyle name="Calculation 2 4 13 6 2" xfId="46191"/>
    <cellStyle name="Calculation 2 4 13 6 3" xfId="46192"/>
    <cellStyle name="Calculation 2 4 13 7" xfId="2883"/>
    <cellStyle name="Calculation 2 4 13 8" xfId="46193"/>
    <cellStyle name="Calculation 2 4 14" xfId="2884"/>
    <cellStyle name="Calculation 2 4 14 2" xfId="2885"/>
    <cellStyle name="Calculation 2 4 14 2 2" xfId="2886"/>
    <cellStyle name="Calculation 2 4 14 2 3" xfId="2887"/>
    <cellStyle name="Calculation 2 4 14 2 4" xfId="2888"/>
    <cellStyle name="Calculation 2 4 14 2 5" xfId="2889"/>
    <cellStyle name="Calculation 2 4 14 2 6" xfId="2890"/>
    <cellStyle name="Calculation 2 4 14 3" xfId="2891"/>
    <cellStyle name="Calculation 2 4 14 3 2" xfId="46194"/>
    <cellStyle name="Calculation 2 4 14 3 3" xfId="46195"/>
    <cellStyle name="Calculation 2 4 14 4" xfId="2892"/>
    <cellStyle name="Calculation 2 4 14 4 2" xfId="46196"/>
    <cellStyle name="Calculation 2 4 14 4 3" xfId="46197"/>
    <cellStyle name="Calculation 2 4 14 5" xfId="2893"/>
    <cellStyle name="Calculation 2 4 14 5 2" xfId="46198"/>
    <cellStyle name="Calculation 2 4 14 5 3" xfId="46199"/>
    <cellStyle name="Calculation 2 4 14 6" xfId="2894"/>
    <cellStyle name="Calculation 2 4 14 6 2" xfId="46200"/>
    <cellStyle name="Calculation 2 4 14 6 3" xfId="46201"/>
    <cellStyle name="Calculation 2 4 14 7" xfId="2895"/>
    <cellStyle name="Calculation 2 4 14 8" xfId="46202"/>
    <cellStyle name="Calculation 2 4 15" xfId="2896"/>
    <cellStyle name="Calculation 2 4 15 2" xfId="2897"/>
    <cellStyle name="Calculation 2 4 15 2 2" xfId="2898"/>
    <cellStyle name="Calculation 2 4 15 2 3" xfId="2899"/>
    <cellStyle name="Calculation 2 4 15 2 4" xfId="2900"/>
    <cellStyle name="Calculation 2 4 15 2 5" xfId="2901"/>
    <cellStyle name="Calculation 2 4 15 2 6" xfId="2902"/>
    <cellStyle name="Calculation 2 4 15 3" xfId="2903"/>
    <cellStyle name="Calculation 2 4 15 3 2" xfId="46203"/>
    <cellStyle name="Calculation 2 4 15 3 3" xfId="46204"/>
    <cellStyle name="Calculation 2 4 15 4" xfId="2904"/>
    <cellStyle name="Calculation 2 4 15 4 2" xfId="46205"/>
    <cellStyle name="Calculation 2 4 15 4 3" xfId="46206"/>
    <cellStyle name="Calculation 2 4 15 5" xfId="2905"/>
    <cellStyle name="Calculation 2 4 15 5 2" xfId="46207"/>
    <cellStyle name="Calculation 2 4 15 5 3" xfId="46208"/>
    <cellStyle name="Calculation 2 4 15 6" xfId="2906"/>
    <cellStyle name="Calculation 2 4 15 6 2" xfId="46209"/>
    <cellStyle name="Calculation 2 4 15 6 3" xfId="46210"/>
    <cellStyle name="Calculation 2 4 15 7" xfId="2907"/>
    <cellStyle name="Calculation 2 4 15 8" xfId="46211"/>
    <cellStyle name="Calculation 2 4 16" xfId="2908"/>
    <cellStyle name="Calculation 2 4 16 2" xfId="2909"/>
    <cellStyle name="Calculation 2 4 16 2 2" xfId="2910"/>
    <cellStyle name="Calculation 2 4 16 2 3" xfId="2911"/>
    <cellStyle name="Calculation 2 4 16 2 4" xfId="2912"/>
    <cellStyle name="Calculation 2 4 16 2 5" xfId="2913"/>
    <cellStyle name="Calculation 2 4 16 2 6" xfId="2914"/>
    <cellStyle name="Calculation 2 4 16 3" xfId="2915"/>
    <cellStyle name="Calculation 2 4 16 3 2" xfId="46212"/>
    <cellStyle name="Calculation 2 4 16 3 3" xfId="46213"/>
    <cellStyle name="Calculation 2 4 16 4" xfId="2916"/>
    <cellStyle name="Calculation 2 4 16 4 2" xfId="46214"/>
    <cellStyle name="Calculation 2 4 16 4 3" xfId="46215"/>
    <cellStyle name="Calculation 2 4 16 5" xfId="2917"/>
    <cellStyle name="Calculation 2 4 16 5 2" xfId="46216"/>
    <cellStyle name="Calculation 2 4 16 5 3" xfId="46217"/>
    <cellStyle name="Calculation 2 4 16 6" xfId="2918"/>
    <cellStyle name="Calculation 2 4 16 6 2" xfId="46218"/>
    <cellStyle name="Calculation 2 4 16 6 3" xfId="46219"/>
    <cellStyle name="Calculation 2 4 16 7" xfId="2919"/>
    <cellStyle name="Calculation 2 4 16 8" xfId="46220"/>
    <cellStyle name="Calculation 2 4 17" xfId="2920"/>
    <cellStyle name="Calculation 2 4 17 2" xfId="2921"/>
    <cellStyle name="Calculation 2 4 17 2 2" xfId="2922"/>
    <cellStyle name="Calculation 2 4 17 2 3" xfId="2923"/>
    <cellStyle name="Calculation 2 4 17 2 4" xfId="2924"/>
    <cellStyle name="Calculation 2 4 17 2 5" xfId="2925"/>
    <cellStyle name="Calculation 2 4 17 2 6" xfId="2926"/>
    <cellStyle name="Calculation 2 4 17 3" xfId="2927"/>
    <cellStyle name="Calculation 2 4 17 3 2" xfId="46221"/>
    <cellStyle name="Calculation 2 4 17 3 3" xfId="46222"/>
    <cellStyle name="Calculation 2 4 17 4" xfId="2928"/>
    <cellStyle name="Calculation 2 4 17 4 2" xfId="46223"/>
    <cellStyle name="Calculation 2 4 17 4 3" xfId="46224"/>
    <cellStyle name="Calculation 2 4 17 5" xfId="2929"/>
    <cellStyle name="Calculation 2 4 17 5 2" xfId="46225"/>
    <cellStyle name="Calculation 2 4 17 5 3" xfId="46226"/>
    <cellStyle name="Calculation 2 4 17 6" xfId="2930"/>
    <cellStyle name="Calculation 2 4 17 6 2" xfId="46227"/>
    <cellStyle name="Calculation 2 4 17 6 3" xfId="46228"/>
    <cellStyle name="Calculation 2 4 17 7" xfId="2931"/>
    <cellStyle name="Calculation 2 4 17 8" xfId="46229"/>
    <cellStyle name="Calculation 2 4 18" xfId="2932"/>
    <cellStyle name="Calculation 2 4 18 2" xfId="2933"/>
    <cellStyle name="Calculation 2 4 18 2 2" xfId="2934"/>
    <cellStyle name="Calculation 2 4 18 2 3" xfId="2935"/>
    <cellStyle name="Calculation 2 4 18 2 4" xfId="2936"/>
    <cellStyle name="Calculation 2 4 18 2 5" xfId="2937"/>
    <cellStyle name="Calculation 2 4 18 2 6" xfId="2938"/>
    <cellStyle name="Calculation 2 4 18 3" xfId="2939"/>
    <cellStyle name="Calculation 2 4 18 3 2" xfId="46230"/>
    <cellStyle name="Calculation 2 4 18 3 3" xfId="46231"/>
    <cellStyle name="Calculation 2 4 18 4" xfId="2940"/>
    <cellStyle name="Calculation 2 4 18 4 2" xfId="46232"/>
    <cellStyle name="Calculation 2 4 18 4 3" xfId="46233"/>
    <cellStyle name="Calculation 2 4 18 5" xfId="2941"/>
    <cellStyle name="Calculation 2 4 18 5 2" xfId="46234"/>
    <cellStyle name="Calculation 2 4 18 5 3" xfId="46235"/>
    <cellStyle name="Calculation 2 4 18 6" xfId="2942"/>
    <cellStyle name="Calculation 2 4 18 6 2" xfId="46236"/>
    <cellStyle name="Calculation 2 4 18 6 3" xfId="46237"/>
    <cellStyle name="Calculation 2 4 18 7" xfId="2943"/>
    <cellStyle name="Calculation 2 4 18 8" xfId="46238"/>
    <cellStyle name="Calculation 2 4 19" xfId="2944"/>
    <cellStyle name="Calculation 2 4 19 2" xfId="2945"/>
    <cellStyle name="Calculation 2 4 19 2 2" xfId="2946"/>
    <cellStyle name="Calculation 2 4 19 2 3" xfId="2947"/>
    <cellStyle name="Calculation 2 4 19 2 4" xfId="2948"/>
    <cellStyle name="Calculation 2 4 19 2 5" xfId="2949"/>
    <cellStyle name="Calculation 2 4 19 2 6" xfId="2950"/>
    <cellStyle name="Calculation 2 4 19 3" xfId="2951"/>
    <cellStyle name="Calculation 2 4 19 3 2" xfId="46239"/>
    <cellStyle name="Calculation 2 4 19 3 3" xfId="46240"/>
    <cellStyle name="Calculation 2 4 19 4" xfId="2952"/>
    <cellStyle name="Calculation 2 4 19 4 2" xfId="46241"/>
    <cellStyle name="Calculation 2 4 19 4 3" xfId="46242"/>
    <cellStyle name="Calculation 2 4 19 5" xfId="2953"/>
    <cellStyle name="Calculation 2 4 19 5 2" xfId="46243"/>
    <cellStyle name="Calculation 2 4 19 5 3" xfId="46244"/>
    <cellStyle name="Calculation 2 4 19 6" xfId="2954"/>
    <cellStyle name="Calculation 2 4 19 6 2" xfId="46245"/>
    <cellStyle name="Calculation 2 4 19 6 3" xfId="46246"/>
    <cellStyle name="Calculation 2 4 19 7" xfId="2955"/>
    <cellStyle name="Calculation 2 4 19 8" xfId="46247"/>
    <cellStyle name="Calculation 2 4 2" xfId="2956"/>
    <cellStyle name="Calculation 2 4 2 2" xfId="2957"/>
    <cellStyle name="Calculation 2 4 2 2 2" xfId="2958"/>
    <cellStyle name="Calculation 2 4 2 2 3" xfId="2959"/>
    <cellStyle name="Calculation 2 4 2 2 4" xfId="2960"/>
    <cellStyle name="Calculation 2 4 2 2 5" xfId="2961"/>
    <cellStyle name="Calculation 2 4 2 2 6" xfId="2962"/>
    <cellStyle name="Calculation 2 4 2 3" xfId="2963"/>
    <cellStyle name="Calculation 2 4 2 3 2" xfId="46248"/>
    <cellStyle name="Calculation 2 4 2 3 3" xfId="46249"/>
    <cellStyle name="Calculation 2 4 2 4" xfId="2964"/>
    <cellStyle name="Calculation 2 4 2 4 2" xfId="46250"/>
    <cellStyle name="Calculation 2 4 2 4 3" xfId="46251"/>
    <cellStyle name="Calculation 2 4 2 5" xfId="2965"/>
    <cellStyle name="Calculation 2 4 2 5 2" xfId="46252"/>
    <cellStyle name="Calculation 2 4 2 5 3" xfId="46253"/>
    <cellStyle name="Calculation 2 4 2 6" xfId="2966"/>
    <cellStyle name="Calculation 2 4 2 6 2" xfId="46254"/>
    <cellStyle name="Calculation 2 4 2 6 3" xfId="46255"/>
    <cellStyle name="Calculation 2 4 2 7" xfId="2967"/>
    <cellStyle name="Calculation 2 4 2 8" xfId="46256"/>
    <cellStyle name="Calculation 2 4 20" xfId="2968"/>
    <cellStyle name="Calculation 2 4 20 2" xfId="2969"/>
    <cellStyle name="Calculation 2 4 20 2 2" xfId="2970"/>
    <cellStyle name="Calculation 2 4 20 2 3" xfId="2971"/>
    <cellStyle name="Calculation 2 4 20 2 4" xfId="2972"/>
    <cellStyle name="Calculation 2 4 20 2 5" xfId="2973"/>
    <cellStyle name="Calculation 2 4 20 2 6" xfId="2974"/>
    <cellStyle name="Calculation 2 4 20 3" xfId="2975"/>
    <cellStyle name="Calculation 2 4 20 3 2" xfId="46257"/>
    <cellStyle name="Calculation 2 4 20 3 3" xfId="46258"/>
    <cellStyle name="Calculation 2 4 20 4" xfId="2976"/>
    <cellStyle name="Calculation 2 4 20 4 2" xfId="46259"/>
    <cellStyle name="Calculation 2 4 20 4 3" xfId="46260"/>
    <cellStyle name="Calculation 2 4 20 5" xfId="2977"/>
    <cellStyle name="Calculation 2 4 20 5 2" xfId="46261"/>
    <cellStyle name="Calculation 2 4 20 5 3" xfId="46262"/>
    <cellStyle name="Calculation 2 4 20 6" xfId="2978"/>
    <cellStyle name="Calculation 2 4 20 6 2" xfId="46263"/>
    <cellStyle name="Calculation 2 4 20 6 3" xfId="46264"/>
    <cellStyle name="Calculation 2 4 20 7" xfId="2979"/>
    <cellStyle name="Calculation 2 4 20 8" xfId="46265"/>
    <cellStyle name="Calculation 2 4 21" xfId="2980"/>
    <cellStyle name="Calculation 2 4 21 2" xfId="2981"/>
    <cellStyle name="Calculation 2 4 21 2 2" xfId="2982"/>
    <cellStyle name="Calculation 2 4 21 2 3" xfId="2983"/>
    <cellStyle name="Calculation 2 4 21 2 4" xfId="2984"/>
    <cellStyle name="Calculation 2 4 21 2 5" xfId="2985"/>
    <cellStyle name="Calculation 2 4 21 2 6" xfId="2986"/>
    <cellStyle name="Calculation 2 4 21 3" xfId="2987"/>
    <cellStyle name="Calculation 2 4 21 3 2" xfId="46266"/>
    <cellStyle name="Calculation 2 4 21 3 3" xfId="46267"/>
    <cellStyle name="Calculation 2 4 21 4" xfId="2988"/>
    <cellStyle name="Calculation 2 4 21 4 2" xfId="46268"/>
    <cellStyle name="Calculation 2 4 21 4 3" xfId="46269"/>
    <cellStyle name="Calculation 2 4 21 5" xfId="2989"/>
    <cellStyle name="Calculation 2 4 21 5 2" xfId="46270"/>
    <cellStyle name="Calculation 2 4 21 5 3" xfId="46271"/>
    <cellStyle name="Calculation 2 4 21 6" xfId="2990"/>
    <cellStyle name="Calculation 2 4 21 6 2" xfId="46272"/>
    <cellStyle name="Calculation 2 4 21 6 3" xfId="46273"/>
    <cellStyle name="Calculation 2 4 21 7" xfId="2991"/>
    <cellStyle name="Calculation 2 4 21 8" xfId="46274"/>
    <cellStyle name="Calculation 2 4 22" xfId="2992"/>
    <cellStyle name="Calculation 2 4 22 2" xfId="2993"/>
    <cellStyle name="Calculation 2 4 22 2 2" xfId="2994"/>
    <cellStyle name="Calculation 2 4 22 2 3" xfId="2995"/>
    <cellStyle name="Calculation 2 4 22 2 4" xfId="2996"/>
    <cellStyle name="Calculation 2 4 22 2 5" xfId="2997"/>
    <cellStyle name="Calculation 2 4 22 2 6" xfId="2998"/>
    <cellStyle name="Calculation 2 4 22 3" xfId="2999"/>
    <cellStyle name="Calculation 2 4 22 3 2" xfId="46275"/>
    <cellStyle name="Calculation 2 4 22 3 3" xfId="46276"/>
    <cellStyle name="Calculation 2 4 22 4" xfId="3000"/>
    <cellStyle name="Calculation 2 4 22 4 2" xfId="46277"/>
    <cellStyle name="Calculation 2 4 22 4 3" xfId="46278"/>
    <cellStyle name="Calculation 2 4 22 5" xfId="3001"/>
    <cellStyle name="Calculation 2 4 22 5 2" xfId="46279"/>
    <cellStyle name="Calculation 2 4 22 5 3" xfId="46280"/>
    <cellStyle name="Calculation 2 4 22 6" xfId="3002"/>
    <cellStyle name="Calculation 2 4 22 6 2" xfId="46281"/>
    <cellStyle name="Calculation 2 4 22 6 3" xfId="46282"/>
    <cellStyle name="Calculation 2 4 22 7" xfId="3003"/>
    <cellStyle name="Calculation 2 4 22 8" xfId="46283"/>
    <cellStyle name="Calculation 2 4 23" xfId="3004"/>
    <cellStyle name="Calculation 2 4 23 2" xfId="3005"/>
    <cellStyle name="Calculation 2 4 23 2 2" xfId="3006"/>
    <cellStyle name="Calculation 2 4 23 2 3" xfId="3007"/>
    <cellStyle name="Calculation 2 4 23 2 4" xfId="3008"/>
    <cellStyle name="Calculation 2 4 23 2 5" xfId="3009"/>
    <cellStyle name="Calculation 2 4 23 2 6" xfId="3010"/>
    <cellStyle name="Calculation 2 4 23 3" xfId="3011"/>
    <cellStyle name="Calculation 2 4 23 3 2" xfId="46284"/>
    <cellStyle name="Calculation 2 4 23 3 3" xfId="46285"/>
    <cellStyle name="Calculation 2 4 23 4" xfId="3012"/>
    <cellStyle name="Calculation 2 4 23 4 2" xfId="46286"/>
    <cellStyle name="Calculation 2 4 23 4 3" xfId="46287"/>
    <cellStyle name="Calculation 2 4 23 5" xfId="3013"/>
    <cellStyle name="Calculation 2 4 23 5 2" xfId="46288"/>
    <cellStyle name="Calculation 2 4 23 5 3" xfId="46289"/>
    <cellStyle name="Calculation 2 4 23 6" xfId="3014"/>
    <cellStyle name="Calculation 2 4 23 6 2" xfId="46290"/>
    <cellStyle name="Calculation 2 4 23 6 3" xfId="46291"/>
    <cellStyle name="Calculation 2 4 23 7" xfId="3015"/>
    <cellStyle name="Calculation 2 4 23 8" xfId="46292"/>
    <cellStyle name="Calculation 2 4 24" xfId="3016"/>
    <cellStyle name="Calculation 2 4 24 2" xfId="3017"/>
    <cellStyle name="Calculation 2 4 24 2 2" xfId="3018"/>
    <cellStyle name="Calculation 2 4 24 2 3" xfId="3019"/>
    <cellStyle name="Calculation 2 4 24 2 4" xfId="3020"/>
    <cellStyle name="Calculation 2 4 24 2 5" xfId="3021"/>
    <cellStyle name="Calculation 2 4 24 2 6" xfId="3022"/>
    <cellStyle name="Calculation 2 4 24 3" xfId="3023"/>
    <cellStyle name="Calculation 2 4 24 3 2" xfId="46293"/>
    <cellStyle name="Calculation 2 4 24 3 3" xfId="46294"/>
    <cellStyle name="Calculation 2 4 24 4" xfId="3024"/>
    <cellStyle name="Calculation 2 4 24 4 2" xfId="46295"/>
    <cellStyle name="Calculation 2 4 24 4 3" xfId="46296"/>
    <cellStyle name="Calculation 2 4 24 5" xfId="3025"/>
    <cellStyle name="Calculation 2 4 24 5 2" xfId="46297"/>
    <cellStyle name="Calculation 2 4 24 5 3" xfId="46298"/>
    <cellStyle name="Calculation 2 4 24 6" xfId="3026"/>
    <cellStyle name="Calculation 2 4 24 6 2" xfId="46299"/>
    <cellStyle name="Calculation 2 4 24 6 3" xfId="46300"/>
    <cellStyle name="Calculation 2 4 24 7" xfId="3027"/>
    <cellStyle name="Calculation 2 4 24 8" xfId="46301"/>
    <cellStyle name="Calculation 2 4 25" xfId="3028"/>
    <cellStyle name="Calculation 2 4 25 2" xfId="3029"/>
    <cellStyle name="Calculation 2 4 25 2 2" xfId="3030"/>
    <cellStyle name="Calculation 2 4 25 2 3" xfId="3031"/>
    <cellStyle name="Calculation 2 4 25 2 4" xfId="3032"/>
    <cellStyle name="Calculation 2 4 25 2 5" xfId="3033"/>
    <cellStyle name="Calculation 2 4 25 2 6" xfId="3034"/>
    <cellStyle name="Calculation 2 4 25 3" xfId="3035"/>
    <cellStyle name="Calculation 2 4 25 3 2" xfId="46302"/>
    <cellStyle name="Calculation 2 4 25 3 3" xfId="46303"/>
    <cellStyle name="Calculation 2 4 25 4" xfId="3036"/>
    <cellStyle name="Calculation 2 4 25 4 2" xfId="46304"/>
    <cellStyle name="Calculation 2 4 25 4 3" xfId="46305"/>
    <cellStyle name="Calculation 2 4 25 5" xfId="3037"/>
    <cellStyle name="Calculation 2 4 25 5 2" xfId="46306"/>
    <cellStyle name="Calculation 2 4 25 5 3" xfId="46307"/>
    <cellStyle name="Calculation 2 4 25 6" xfId="3038"/>
    <cellStyle name="Calculation 2 4 25 6 2" xfId="46308"/>
    <cellStyle name="Calculation 2 4 25 6 3" xfId="46309"/>
    <cellStyle name="Calculation 2 4 25 7" xfId="3039"/>
    <cellStyle name="Calculation 2 4 25 8" xfId="46310"/>
    <cellStyle name="Calculation 2 4 26" xfId="3040"/>
    <cellStyle name="Calculation 2 4 26 2" xfId="3041"/>
    <cellStyle name="Calculation 2 4 26 2 2" xfId="3042"/>
    <cellStyle name="Calculation 2 4 26 2 3" xfId="3043"/>
    <cellStyle name="Calculation 2 4 26 2 4" xfId="3044"/>
    <cellStyle name="Calculation 2 4 26 2 5" xfId="3045"/>
    <cellStyle name="Calculation 2 4 26 2 6" xfId="3046"/>
    <cellStyle name="Calculation 2 4 26 3" xfId="3047"/>
    <cellStyle name="Calculation 2 4 26 3 2" xfId="46311"/>
    <cellStyle name="Calculation 2 4 26 3 3" xfId="46312"/>
    <cellStyle name="Calculation 2 4 26 4" xfId="3048"/>
    <cellStyle name="Calculation 2 4 26 4 2" xfId="46313"/>
    <cellStyle name="Calculation 2 4 26 4 3" xfId="46314"/>
    <cellStyle name="Calculation 2 4 26 5" xfId="3049"/>
    <cellStyle name="Calculation 2 4 26 5 2" xfId="46315"/>
    <cellStyle name="Calculation 2 4 26 5 3" xfId="46316"/>
    <cellStyle name="Calculation 2 4 26 6" xfId="3050"/>
    <cellStyle name="Calculation 2 4 26 6 2" xfId="46317"/>
    <cellStyle name="Calculation 2 4 26 6 3" xfId="46318"/>
    <cellStyle name="Calculation 2 4 26 7" xfId="3051"/>
    <cellStyle name="Calculation 2 4 26 8" xfId="46319"/>
    <cellStyle name="Calculation 2 4 27" xfId="3052"/>
    <cellStyle name="Calculation 2 4 27 2" xfId="3053"/>
    <cellStyle name="Calculation 2 4 27 2 2" xfId="3054"/>
    <cellStyle name="Calculation 2 4 27 2 3" xfId="3055"/>
    <cellStyle name="Calculation 2 4 27 2 4" xfId="3056"/>
    <cellStyle name="Calculation 2 4 27 2 5" xfId="3057"/>
    <cellStyle name="Calculation 2 4 27 2 6" xfId="3058"/>
    <cellStyle name="Calculation 2 4 27 3" xfId="3059"/>
    <cellStyle name="Calculation 2 4 27 3 2" xfId="46320"/>
    <cellStyle name="Calculation 2 4 27 3 3" xfId="46321"/>
    <cellStyle name="Calculation 2 4 27 4" xfId="3060"/>
    <cellStyle name="Calculation 2 4 27 4 2" xfId="46322"/>
    <cellStyle name="Calculation 2 4 27 4 3" xfId="46323"/>
    <cellStyle name="Calculation 2 4 27 5" xfId="3061"/>
    <cellStyle name="Calculation 2 4 27 5 2" xfId="46324"/>
    <cellStyle name="Calculation 2 4 27 5 3" xfId="46325"/>
    <cellStyle name="Calculation 2 4 27 6" xfId="3062"/>
    <cellStyle name="Calculation 2 4 27 6 2" xfId="46326"/>
    <cellStyle name="Calculation 2 4 27 6 3" xfId="46327"/>
    <cellStyle name="Calculation 2 4 27 7" xfId="3063"/>
    <cellStyle name="Calculation 2 4 27 8" xfId="46328"/>
    <cellStyle name="Calculation 2 4 28" xfId="3064"/>
    <cellStyle name="Calculation 2 4 28 2" xfId="3065"/>
    <cellStyle name="Calculation 2 4 28 2 2" xfId="3066"/>
    <cellStyle name="Calculation 2 4 28 2 3" xfId="3067"/>
    <cellStyle name="Calculation 2 4 28 2 4" xfId="3068"/>
    <cellStyle name="Calculation 2 4 28 2 5" xfId="3069"/>
    <cellStyle name="Calculation 2 4 28 2 6" xfId="3070"/>
    <cellStyle name="Calculation 2 4 28 3" xfId="3071"/>
    <cellStyle name="Calculation 2 4 28 3 2" xfId="46329"/>
    <cellStyle name="Calculation 2 4 28 3 3" xfId="46330"/>
    <cellStyle name="Calculation 2 4 28 4" xfId="3072"/>
    <cellStyle name="Calculation 2 4 28 4 2" xfId="46331"/>
    <cellStyle name="Calculation 2 4 28 4 3" xfId="46332"/>
    <cellStyle name="Calculation 2 4 28 5" xfId="3073"/>
    <cellStyle name="Calculation 2 4 28 5 2" xfId="46333"/>
    <cellStyle name="Calculation 2 4 28 5 3" xfId="46334"/>
    <cellStyle name="Calculation 2 4 28 6" xfId="3074"/>
    <cellStyle name="Calculation 2 4 28 6 2" xfId="46335"/>
    <cellStyle name="Calculation 2 4 28 6 3" xfId="46336"/>
    <cellStyle name="Calculation 2 4 28 7" xfId="3075"/>
    <cellStyle name="Calculation 2 4 28 8" xfId="46337"/>
    <cellStyle name="Calculation 2 4 29" xfId="3076"/>
    <cellStyle name="Calculation 2 4 29 2" xfId="3077"/>
    <cellStyle name="Calculation 2 4 29 2 2" xfId="3078"/>
    <cellStyle name="Calculation 2 4 29 2 3" xfId="3079"/>
    <cellStyle name="Calculation 2 4 29 2 4" xfId="3080"/>
    <cellStyle name="Calculation 2 4 29 2 5" xfId="3081"/>
    <cellStyle name="Calculation 2 4 29 2 6" xfId="3082"/>
    <cellStyle name="Calculation 2 4 29 3" xfId="3083"/>
    <cellStyle name="Calculation 2 4 29 3 2" xfId="46338"/>
    <cellStyle name="Calculation 2 4 29 3 3" xfId="46339"/>
    <cellStyle name="Calculation 2 4 29 4" xfId="3084"/>
    <cellStyle name="Calculation 2 4 29 4 2" xfId="46340"/>
    <cellStyle name="Calculation 2 4 29 4 3" xfId="46341"/>
    <cellStyle name="Calculation 2 4 29 5" xfId="3085"/>
    <cellStyle name="Calculation 2 4 29 5 2" xfId="46342"/>
    <cellStyle name="Calculation 2 4 29 5 3" xfId="46343"/>
    <cellStyle name="Calculation 2 4 29 6" xfId="3086"/>
    <cellStyle name="Calculation 2 4 29 6 2" xfId="46344"/>
    <cellStyle name="Calculation 2 4 29 6 3" xfId="46345"/>
    <cellStyle name="Calculation 2 4 29 7" xfId="3087"/>
    <cellStyle name="Calculation 2 4 29 8" xfId="46346"/>
    <cellStyle name="Calculation 2 4 3" xfId="3088"/>
    <cellStyle name="Calculation 2 4 3 2" xfId="3089"/>
    <cellStyle name="Calculation 2 4 3 2 2" xfId="3090"/>
    <cellStyle name="Calculation 2 4 3 2 3" xfId="3091"/>
    <cellStyle name="Calculation 2 4 3 2 4" xfId="3092"/>
    <cellStyle name="Calculation 2 4 3 2 5" xfId="3093"/>
    <cellStyle name="Calculation 2 4 3 2 6" xfId="3094"/>
    <cellStyle name="Calculation 2 4 3 3" xfId="3095"/>
    <cellStyle name="Calculation 2 4 3 3 2" xfId="46347"/>
    <cellStyle name="Calculation 2 4 3 3 3" xfId="46348"/>
    <cellStyle name="Calculation 2 4 3 4" xfId="3096"/>
    <cellStyle name="Calculation 2 4 3 4 2" xfId="46349"/>
    <cellStyle name="Calculation 2 4 3 4 3" xfId="46350"/>
    <cellStyle name="Calculation 2 4 3 5" xfId="3097"/>
    <cellStyle name="Calculation 2 4 3 5 2" xfId="46351"/>
    <cellStyle name="Calculation 2 4 3 5 3" xfId="46352"/>
    <cellStyle name="Calculation 2 4 3 6" xfId="3098"/>
    <cellStyle name="Calculation 2 4 3 6 2" xfId="46353"/>
    <cellStyle name="Calculation 2 4 3 6 3" xfId="46354"/>
    <cellStyle name="Calculation 2 4 3 7" xfId="3099"/>
    <cellStyle name="Calculation 2 4 3 8" xfId="46355"/>
    <cellStyle name="Calculation 2 4 30" xfId="3100"/>
    <cellStyle name="Calculation 2 4 30 2" xfId="3101"/>
    <cellStyle name="Calculation 2 4 30 2 2" xfId="3102"/>
    <cellStyle name="Calculation 2 4 30 2 3" xfId="3103"/>
    <cellStyle name="Calculation 2 4 30 2 4" xfId="3104"/>
    <cellStyle name="Calculation 2 4 30 2 5" xfId="3105"/>
    <cellStyle name="Calculation 2 4 30 2 6" xfId="3106"/>
    <cellStyle name="Calculation 2 4 30 3" xfId="3107"/>
    <cellStyle name="Calculation 2 4 30 3 2" xfId="46356"/>
    <cellStyle name="Calculation 2 4 30 3 3" xfId="46357"/>
    <cellStyle name="Calculation 2 4 30 4" xfId="3108"/>
    <cellStyle name="Calculation 2 4 30 4 2" xfId="46358"/>
    <cellStyle name="Calculation 2 4 30 4 3" xfId="46359"/>
    <cellStyle name="Calculation 2 4 30 5" xfId="3109"/>
    <cellStyle name="Calculation 2 4 30 5 2" xfId="46360"/>
    <cellStyle name="Calculation 2 4 30 5 3" xfId="46361"/>
    <cellStyle name="Calculation 2 4 30 6" xfId="3110"/>
    <cellStyle name="Calculation 2 4 30 6 2" xfId="46362"/>
    <cellStyle name="Calculation 2 4 30 6 3" xfId="46363"/>
    <cellStyle name="Calculation 2 4 30 7" xfId="3111"/>
    <cellStyle name="Calculation 2 4 30 8" xfId="46364"/>
    <cellStyle name="Calculation 2 4 31" xfId="3112"/>
    <cellStyle name="Calculation 2 4 31 2" xfId="3113"/>
    <cellStyle name="Calculation 2 4 31 2 2" xfId="3114"/>
    <cellStyle name="Calculation 2 4 31 2 3" xfId="3115"/>
    <cellStyle name="Calculation 2 4 31 2 4" xfId="3116"/>
    <cellStyle name="Calculation 2 4 31 2 5" xfId="3117"/>
    <cellStyle name="Calculation 2 4 31 2 6" xfId="3118"/>
    <cellStyle name="Calculation 2 4 31 3" xfId="3119"/>
    <cellStyle name="Calculation 2 4 31 3 2" xfId="46365"/>
    <cellStyle name="Calculation 2 4 31 3 3" xfId="46366"/>
    <cellStyle name="Calculation 2 4 31 4" xfId="3120"/>
    <cellStyle name="Calculation 2 4 31 4 2" xfId="46367"/>
    <cellStyle name="Calculation 2 4 31 4 3" xfId="46368"/>
    <cellStyle name="Calculation 2 4 31 5" xfId="3121"/>
    <cellStyle name="Calculation 2 4 31 5 2" xfId="46369"/>
    <cellStyle name="Calculation 2 4 31 5 3" xfId="46370"/>
    <cellStyle name="Calculation 2 4 31 6" xfId="3122"/>
    <cellStyle name="Calculation 2 4 31 6 2" xfId="46371"/>
    <cellStyle name="Calculation 2 4 31 6 3" xfId="46372"/>
    <cellStyle name="Calculation 2 4 31 7" xfId="3123"/>
    <cellStyle name="Calculation 2 4 31 8" xfId="46373"/>
    <cellStyle name="Calculation 2 4 32" xfId="3124"/>
    <cellStyle name="Calculation 2 4 32 2" xfId="3125"/>
    <cellStyle name="Calculation 2 4 32 2 2" xfId="3126"/>
    <cellStyle name="Calculation 2 4 32 2 3" xfId="3127"/>
    <cellStyle name="Calculation 2 4 32 2 4" xfId="3128"/>
    <cellStyle name="Calculation 2 4 32 2 5" xfId="3129"/>
    <cellStyle name="Calculation 2 4 32 2 6" xfId="3130"/>
    <cellStyle name="Calculation 2 4 32 3" xfId="3131"/>
    <cellStyle name="Calculation 2 4 32 3 2" xfId="46374"/>
    <cellStyle name="Calculation 2 4 32 3 3" xfId="46375"/>
    <cellStyle name="Calculation 2 4 32 4" xfId="3132"/>
    <cellStyle name="Calculation 2 4 32 4 2" xfId="46376"/>
    <cellStyle name="Calculation 2 4 32 4 3" xfId="46377"/>
    <cellStyle name="Calculation 2 4 32 5" xfId="3133"/>
    <cellStyle name="Calculation 2 4 32 5 2" xfId="46378"/>
    <cellStyle name="Calculation 2 4 32 5 3" xfId="46379"/>
    <cellStyle name="Calculation 2 4 32 6" xfId="3134"/>
    <cellStyle name="Calculation 2 4 32 6 2" xfId="46380"/>
    <cellStyle name="Calculation 2 4 32 6 3" xfId="46381"/>
    <cellStyle name="Calculation 2 4 32 7" xfId="3135"/>
    <cellStyle name="Calculation 2 4 32 8" xfId="46382"/>
    <cellStyle name="Calculation 2 4 33" xfId="3136"/>
    <cellStyle name="Calculation 2 4 33 2" xfId="3137"/>
    <cellStyle name="Calculation 2 4 33 2 2" xfId="3138"/>
    <cellStyle name="Calculation 2 4 33 2 3" xfId="3139"/>
    <cellStyle name="Calculation 2 4 33 2 4" xfId="3140"/>
    <cellStyle name="Calculation 2 4 33 2 5" xfId="3141"/>
    <cellStyle name="Calculation 2 4 33 2 6" xfId="3142"/>
    <cellStyle name="Calculation 2 4 33 3" xfId="3143"/>
    <cellStyle name="Calculation 2 4 33 3 2" xfId="46383"/>
    <cellStyle name="Calculation 2 4 33 3 3" xfId="46384"/>
    <cellStyle name="Calculation 2 4 33 4" xfId="3144"/>
    <cellStyle name="Calculation 2 4 33 4 2" xfId="46385"/>
    <cellStyle name="Calculation 2 4 33 4 3" xfId="46386"/>
    <cellStyle name="Calculation 2 4 33 5" xfId="3145"/>
    <cellStyle name="Calculation 2 4 33 5 2" xfId="46387"/>
    <cellStyle name="Calculation 2 4 33 5 3" xfId="46388"/>
    <cellStyle name="Calculation 2 4 33 6" xfId="3146"/>
    <cellStyle name="Calculation 2 4 33 6 2" xfId="46389"/>
    <cellStyle name="Calculation 2 4 33 6 3" xfId="46390"/>
    <cellStyle name="Calculation 2 4 33 7" xfId="3147"/>
    <cellStyle name="Calculation 2 4 33 8" xfId="46391"/>
    <cellStyle name="Calculation 2 4 34" xfId="3148"/>
    <cellStyle name="Calculation 2 4 34 2" xfId="3149"/>
    <cellStyle name="Calculation 2 4 34 2 2" xfId="3150"/>
    <cellStyle name="Calculation 2 4 34 2 3" xfId="3151"/>
    <cellStyle name="Calculation 2 4 34 2 4" xfId="3152"/>
    <cellStyle name="Calculation 2 4 34 2 5" xfId="3153"/>
    <cellStyle name="Calculation 2 4 34 2 6" xfId="3154"/>
    <cellStyle name="Calculation 2 4 34 3" xfId="3155"/>
    <cellStyle name="Calculation 2 4 34 3 2" xfId="46392"/>
    <cellStyle name="Calculation 2 4 34 3 3" xfId="46393"/>
    <cellStyle name="Calculation 2 4 34 4" xfId="3156"/>
    <cellStyle name="Calculation 2 4 34 4 2" xfId="46394"/>
    <cellStyle name="Calculation 2 4 34 4 3" xfId="46395"/>
    <cellStyle name="Calculation 2 4 34 5" xfId="3157"/>
    <cellStyle name="Calculation 2 4 34 5 2" xfId="46396"/>
    <cellStyle name="Calculation 2 4 34 5 3" xfId="46397"/>
    <cellStyle name="Calculation 2 4 34 6" xfId="3158"/>
    <cellStyle name="Calculation 2 4 34 6 2" xfId="46398"/>
    <cellStyle name="Calculation 2 4 34 6 3" xfId="46399"/>
    <cellStyle name="Calculation 2 4 34 7" xfId="46400"/>
    <cellStyle name="Calculation 2 4 34 8" xfId="46401"/>
    <cellStyle name="Calculation 2 4 35" xfId="3159"/>
    <cellStyle name="Calculation 2 4 35 2" xfId="46402"/>
    <cellStyle name="Calculation 2 4 35 3" xfId="46403"/>
    <cellStyle name="Calculation 2 4 36" xfId="3160"/>
    <cellStyle name="Calculation 2 4 36 2" xfId="3161"/>
    <cellStyle name="Calculation 2 4 36 3" xfId="3162"/>
    <cellStyle name="Calculation 2 4 36 4" xfId="3163"/>
    <cellStyle name="Calculation 2 4 36 5" xfId="3164"/>
    <cellStyle name="Calculation 2 4 36 6" xfId="3165"/>
    <cellStyle name="Calculation 2 4 37" xfId="3166"/>
    <cellStyle name="Calculation 2 4 37 2" xfId="46404"/>
    <cellStyle name="Calculation 2 4 37 3" xfId="46405"/>
    <cellStyle name="Calculation 2 4 38" xfId="3167"/>
    <cellStyle name="Calculation 2 4 38 2" xfId="46406"/>
    <cellStyle name="Calculation 2 4 38 3" xfId="46407"/>
    <cellStyle name="Calculation 2 4 39" xfId="3168"/>
    <cellStyle name="Calculation 2 4 39 2" xfId="46408"/>
    <cellStyle name="Calculation 2 4 39 3" xfId="46409"/>
    <cellStyle name="Calculation 2 4 4" xfId="3169"/>
    <cellStyle name="Calculation 2 4 4 2" xfId="3170"/>
    <cellStyle name="Calculation 2 4 4 2 2" xfId="3171"/>
    <cellStyle name="Calculation 2 4 4 2 3" xfId="3172"/>
    <cellStyle name="Calculation 2 4 4 2 4" xfId="3173"/>
    <cellStyle name="Calculation 2 4 4 2 5" xfId="3174"/>
    <cellStyle name="Calculation 2 4 4 2 6" xfId="3175"/>
    <cellStyle name="Calculation 2 4 4 3" xfId="3176"/>
    <cellStyle name="Calculation 2 4 4 3 2" xfId="46410"/>
    <cellStyle name="Calculation 2 4 4 3 3" xfId="46411"/>
    <cellStyle name="Calculation 2 4 4 4" xfId="3177"/>
    <cellStyle name="Calculation 2 4 4 4 2" xfId="46412"/>
    <cellStyle name="Calculation 2 4 4 4 3" xfId="46413"/>
    <cellStyle name="Calculation 2 4 4 5" xfId="3178"/>
    <cellStyle name="Calculation 2 4 4 5 2" xfId="46414"/>
    <cellStyle name="Calculation 2 4 4 5 3" xfId="46415"/>
    <cellStyle name="Calculation 2 4 4 6" xfId="3179"/>
    <cellStyle name="Calculation 2 4 4 6 2" xfId="46416"/>
    <cellStyle name="Calculation 2 4 4 6 3" xfId="46417"/>
    <cellStyle name="Calculation 2 4 4 7" xfId="3180"/>
    <cellStyle name="Calculation 2 4 4 8" xfId="46418"/>
    <cellStyle name="Calculation 2 4 40" xfId="3181"/>
    <cellStyle name="Calculation 2 4 41" xfId="46419"/>
    <cellStyle name="Calculation 2 4 5" xfId="3182"/>
    <cellStyle name="Calculation 2 4 5 2" xfId="3183"/>
    <cellStyle name="Calculation 2 4 5 2 2" xfId="3184"/>
    <cellStyle name="Calculation 2 4 5 2 3" xfId="3185"/>
    <cellStyle name="Calculation 2 4 5 2 4" xfId="3186"/>
    <cellStyle name="Calculation 2 4 5 2 5" xfId="3187"/>
    <cellStyle name="Calculation 2 4 5 2 6" xfId="3188"/>
    <cellStyle name="Calculation 2 4 5 3" xfId="3189"/>
    <cellStyle name="Calculation 2 4 5 3 2" xfId="46420"/>
    <cellStyle name="Calculation 2 4 5 3 3" xfId="46421"/>
    <cellStyle name="Calculation 2 4 5 4" xfId="3190"/>
    <cellStyle name="Calculation 2 4 5 4 2" xfId="46422"/>
    <cellStyle name="Calculation 2 4 5 4 3" xfId="46423"/>
    <cellStyle name="Calculation 2 4 5 5" xfId="3191"/>
    <cellStyle name="Calculation 2 4 5 5 2" xfId="46424"/>
    <cellStyle name="Calculation 2 4 5 5 3" xfId="46425"/>
    <cellStyle name="Calculation 2 4 5 6" xfId="3192"/>
    <cellStyle name="Calculation 2 4 5 6 2" xfId="46426"/>
    <cellStyle name="Calculation 2 4 5 6 3" xfId="46427"/>
    <cellStyle name="Calculation 2 4 5 7" xfId="3193"/>
    <cellStyle name="Calculation 2 4 5 8" xfId="46428"/>
    <cellStyle name="Calculation 2 4 6" xfId="3194"/>
    <cellStyle name="Calculation 2 4 6 2" xfId="3195"/>
    <cellStyle name="Calculation 2 4 6 2 2" xfId="3196"/>
    <cellStyle name="Calculation 2 4 6 2 3" xfId="3197"/>
    <cellStyle name="Calculation 2 4 6 2 4" xfId="3198"/>
    <cellStyle name="Calculation 2 4 6 2 5" xfId="3199"/>
    <cellStyle name="Calculation 2 4 6 2 6" xfId="3200"/>
    <cellStyle name="Calculation 2 4 6 3" xfId="3201"/>
    <cellStyle name="Calculation 2 4 6 3 2" xfId="46429"/>
    <cellStyle name="Calculation 2 4 6 3 3" xfId="46430"/>
    <cellStyle name="Calculation 2 4 6 4" xfId="3202"/>
    <cellStyle name="Calculation 2 4 6 4 2" xfId="46431"/>
    <cellStyle name="Calculation 2 4 6 4 3" xfId="46432"/>
    <cellStyle name="Calculation 2 4 6 5" xfId="3203"/>
    <cellStyle name="Calculation 2 4 6 5 2" xfId="46433"/>
    <cellStyle name="Calculation 2 4 6 5 3" xfId="46434"/>
    <cellStyle name="Calculation 2 4 6 6" xfId="3204"/>
    <cellStyle name="Calculation 2 4 6 6 2" xfId="46435"/>
    <cellStyle name="Calculation 2 4 6 6 3" xfId="46436"/>
    <cellStyle name="Calculation 2 4 6 7" xfId="3205"/>
    <cellStyle name="Calculation 2 4 6 8" xfId="46437"/>
    <cellStyle name="Calculation 2 4 7" xfId="3206"/>
    <cellStyle name="Calculation 2 4 7 2" xfId="3207"/>
    <cellStyle name="Calculation 2 4 7 2 2" xfId="3208"/>
    <cellStyle name="Calculation 2 4 7 2 3" xfId="3209"/>
    <cellStyle name="Calculation 2 4 7 2 4" xfId="3210"/>
    <cellStyle name="Calculation 2 4 7 2 5" xfId="3211"/>
    <cellStyle name="Calculation 2 4 7 2 6" xfId="3212"/>
    <cellStyle name="Calculation 2 4 7 3" xfId="3213"/>
    <cellStyle name="Calculation 2 4 7 3 2" xfId="46438"/>
    <cellStyle name="Calculation 2 4 7 3 3" xfId="46439"/>
    <cellStyle name="Calculation 2 4 7 4" xfId="3214"/>
    <cellStyle name="Calculation 2 4 7 4 2" xfId="46440"/>
    <cellStyle name="Calculation 2 4 7 4 3" xfId="46441"/>
    <cellStyle name="Calculation 2 4 7 5" xfId="3215"/>
    <cellStyle name="Calculation 2 4 7 5 2" xfId="46442"/>
    <cellStyle name="Calculation 2 4 7 5 3" xfId="46443"/>
    <cellStyle name="Calculation 2 4 7 6" xfId="3216"/>
    <cellStyle name="Calculation 2 4 7 6 2" xfId="46444"/>
    <cellStyle name="Calculation 2 4 7 6 3" xfId="46445"/>
    <cellStyle name="Calculation 2 4 7 7" xfId="3217"/>
    <cellStyle name="Calculation 2 4 7 8" xfId="46446"/>
    <cellStyle name="Calculation 2 4 8" xfId="3218"/>
    <cellStyle name="Calculation 2 4 8 2" xfId="3219"/>
    <cellStyle name="Calculation 2 4 8 2 2" xfId="3220"/>
    <cellStyle name="Calculation 2 4 8 2 3" xfId="3221"/>
    <cellStyle name="Calculation 2 4 8 2 4" xfId="3222"/>
    <cellStyle name="Calculation 2 4 8 2 5" xfId="3223"/>
    <cellStyle name="Calculation 2 4 8 2 6" xfId="3224"/>
    <cellStyle name="Calculation 2 4 8 3" xfId="3225"/>
    <cellStyle name="Calculation 2 4 8 3 2" xfId="46447"/>
    <cellStyle name="Calculation 2 4 8 3 3" xfId="46448"/>
    <cellStyle name="Calculation 2 4 8 4" xfId="3226"/>
    <cellStyle name="Calculation 2 4 8 4 2" xfId="46449"/>
    <cellStyle name="Calculation 2 4 8 4 3" xfId="46450"/>
    <cellStyle name="Calculation 2 4 8 5" xfId="3227"/>
    <cellStyle name="Calculation 2 4 8 5 2" xfId="46451"/>
    <cellStyle name="Calculation 2 4 8 5 3" xfId="46452"/>
    <cellStyle name="Calculation 2 4 8 6" xfId="3228"/>
    <cellStyle name="Calculation 2 4 8 6 2" xfId="46453"/>
    <cellStyle name="Calculation 2 4 8 6 3" xfId="46454"/>
    <cellStyle name="Calculation 2 4 8 7" xfId="3229"/>
    <cellStyle name="Calculation 2 4 8 8" xfId="46455"/>
    <cellStyle name="Calculation 2 4 9" xfId="3230"/>
    <cellStyle name="Calculation 2 4 9 2" xfId="3231"/>
    <cellStyle name="Calculation 2 4 9 2 2" xfId="3232"/>
    <cellStyle name="Calculation 2 4 9 2 3" xfId="3233"/>
    <cellStyle name="Calculation 2 4 9 2 4" xfId="3234"/>
    <cellStyle name="Calculation 2 4 9 2 5" xfId="3235"/>
    <cellStyle name="Calculation 2 4 9 2 6" xfId="3236"/>
    <cellStyle name="Calculation 2 4 9 3" xfId="3237"/>
    <cellStyle name="Calculation 2 4 9 3 2" xfId="46456"/>
    <cellStyle name="Calculation 2 4 9 3 3" xfId="46457"/>
    <cellStyle name="Calculation 2 4 9 4" xfId="3238"/>
    <cellStyle name="Calculation 2 4 9 4 2" xfId="46458"/>
    <cellStyle name="Calculation 2 4 9 4 3" xfId="46459"/>
    <cellStyle name="Calculation 2 4 9 5" xfId="3239"/>
    <cellStyle name="Calculation 2 4 9 5 2" xfId="46460"/>
    <cellStyle name="Calculation 2 4 9 5 3" xfId="46461"/>
    <cellStyle name="Calculation 2 4 9 6" xfId="3240"/>
    <cellStyle name="Calculation 2 4 9 6 2" xfId="46462"/>
    <cellStyle name="Calculation 2 4 9 6 3" xfId="46463"/>
    <cellStyle name="Calculation 2 4 9 7" xfId="3241"/>
    <cellStyle name="Calculation 2 4 9 8" xfId="46464"/>
    <cellStyle name="Calculation 2 40" xfId="3242"/>
    <cellStyle name="Calculation 2 40 2" xfId="3243"/>
    <cellStyle name="Calculation 2 40 3" xfId="3244"/>
    <cellStyle name="Calculation 2 40 4" xfId="3245"/>
    <cellStyle name="Calculation 2 40 5" xfId="3246"/>
    <cellStyle name="Calculation 2 40 6" xfId="3247"/>
    <cellStyle name="Calculation 2 41" xfId="3248"/>
    <cellStyle name="Calculation 2 41 2" xfId="3249"/>
    <cellStyle name="Calculation 2 41 3" xfId="3250"/>
    <cellStyle name="Calculation 2 41 4" xfId="3251"/>
    <cellStyle name="Calculation 2 41 5" xfId="3252"/>
    <cellStyle name="Calculation 2 41 6" xfId="3253"/>
    <cellStyle name="Calculation 2 42" xfId="3254"/>
    <cellStyle name="Calculation 2 43" xfId="46465"/>
    <cellStyle name="Calculation 2 44" xfId="46466"/>
    <cellStyle name="Calculation 2 45" xfId="46467"/>
    <cellStyle name="Calculation 2 46" xfId="46468"/>
    <cellStyle name="Calculation 2 5" xfId="3255"/>
    <cellStyle name="Calculation 2 5 10" xfId="3256"/>
    <cellStyle name="Calculation 2 5 10 2" xfId="3257"/>
    <cellStyle name="Calculation 2 5 10 2 2" xfId="3258"/>
    <cellStyle name="Calculation 2 5 10 2 3" xfId="3259"/>
    <cellStyle name="Calculation 2 5 10 2 4" xfId="3260"/>
    <cellStyle name="Calculation 2 5 10 2 5" xfId="3261"/>
    <cellStyle name="Calculation 2 5 10 2 6" xfId="3262"/>
    <cellStyle name="Calculation 2 5 10 3" xfId="3263"/>
    <cellStyle name="Calculation 2 5 10 3 2" xfId="46469"/>
    <cellStyle name="Calculation 2 5 10 3 3" xfId="46470"/>
    <cellStyle name="Calculation 2 5 10 4" xfId="3264"/>
    <cellStyle name="Calculation 2 5 10 4 2" xfId="46471"/>
    <cellStyle name="Calculation 2 5 10 4 3" xfId="46472"/>
    <cellStyle name="Calculation 2 5 10 5" xfId="3265"/>
    <cellStyle name="Calculation 2 5 10 5 2" xfId="46473"/>
    <cellStyle name="Calculation 2 5 10 5 3" xfId="46474"/>
    <cellStyle name="Calculation 2 5 10 6" xfId="3266"/>
    <cellStyle name="Calculation 2 5 10 6 2" xfId="46475"/>
    <cellStyle name="Calculation 2 5 10 6 3" xfId="46476"/>
    <cellStyle name="Calculation 2 5 10 7" xfId="3267"/>
    <cellStyle name="Calculation 2 5 10 8" xfId="46477"/>
    <cellStyle name="Calculation 2 5 11" xfId="3268"/>
    <cellStyle name="Calculation 2 5 11 2" xfId="3269"/>
    <cellStyle name="Calculation 2 5 11 2 2" xfId="3270"/>
    <cellStyle name="Calculation 2 5 11 2 3" xfId="3271"/>
    <cellStyle name="Calculation 2 5 11 2 4" xfId="3272"/>
    <cellStyle name="Calculation 2 5 11 2 5" xfId="3273"/>
    <cellStyle name="Calculation 2 5 11 2 6" xfId="3274"/>
    <cellStyle name="Calculation 2 5 11 3" xfId="3275"/>
    <cellStyle name="Calculation 2 5 11 3 2" xfId="46478"/>
    <cellStyle name="Calculation 2 5 11 3 3" xfId="46479"/>
    <cellStyle name="Calculation 2 5 11 4" xfId="3276"/>
    <cellStyle name="Calculation 2 5 11 4 2" xfId="46480"/>
    <cellStyle name="Calculation 2 5 11 4 3" xfId="46481"/>
    <cellStyle name="Calculation 2 5 11 5" xfId="3277"/>
    <cellStyle name="Calculation 2 5 11 5 2" xfId="46482"/>
    <cellStyle name="Calculation 2 5 11 5 3" xfId="46483"/>
    <cellStyle name="Calculation 2 5 11 6" xfId="3278"/>
    <cellStyle name="Calculation 2 5 11 6 2" xfId="46484"/>
    <cellStyle name="Calculation 2 5 11 6 3" xfId="46485"/>
    <cellStyle name="Calculation 2 5 11 7" xfId="3279"/>
    <cellStyle name="Calculation 2 5 11 8" xfId="46486"/>
    <cellStyle name="Calculation 2 5 12" xfId="3280"/>
    <cellStyle name="Calculation 2 5 12 2" xfId="3281"/>
    <cellStyle name="Calculation 2 5 12 2 2" xfId="3282"/>
    <cellStyle name="Calculation 2 5 12 2 3" xfId="3283"/>
    <cellStyle name="Calculation 2 5 12 2 4" xfId="3284"/>
    <cellStyle name="Calculation 2 5 12 2 5" xfId="3285"/>
    <cellStyle name="Calculation 2 5 12 2 6" xfId="3286"/>
    <cellStyle name="Calculation 2 5 12 3" xfId="3287"/>
    <cellStyle name="Calculation 2 5 12 3 2" xfId="46487"/>
    <cellStyle name="Calculation 2 5 12 3 3" xfId="46488"/>
    <cellStyle name="Calculation 2 5 12 4" xfId="3288"/>
    <cellStyle name="Calculation 2 5 12 4 2" xfId="46489"/>
    <cellStyle name="Calculation 2 5 12 4 3" xfId="46490"/>
    <cellStyle name="Calculation 2 5 12 5" xfId="3289"/>
    <cellStyle name="Calculation 2 5 12 5 2" xfId="46491"/>
    <cellStyle name="Calculation 2 5 12 5 3" xfId="46492"/>
    <cellStyle name="Calculation 2 5 12 6" xfId="3290"/>
    <cellStyle name="Calculation 2 5 12 6 2" xfId="46493"/>
    <cellStyle name="Calculation 2 5 12 6 3" xfId="46494"/>
    <cellStyle name="Calculation 2 5 12 7" xfId="3291"/>
    <cellStyle name="Calculation 2 5 12 8" xfId="46495"/>
    <cellStyle name="Calculation 2 5 13" xfId="3292"/>
    <cellStyle name="Calculation 2 5 13 2" xfId="3293"/>
    <cellStyle name="Calculation 2 5 13 2 2" xfId="3294"/>
    <cellStyle name="Calculation 2 5 13 2 3" xfId="3295"/>
    <cellStyle name="Calculation 2 5 13 2 4" xfId="3296"/>
    <cellStyle name="Calculation 2 5 13 2 5" xfId="3297"/>
    <cellStyle name="Calculation 2 5 13 2 6" xfId="3298"/>
    <cellStyle name="Calculation 2 5 13 3" xfId="3299"/>
    <cellStyle name="Calculation 2 5 13 3 2" xfId="46496"/>
    <cellStyle name="Calculation 2 5 13 3 3" xfId="46497"/>
    <cellStyle name="Calculation 2 5 13 4" xfId="3300"/>
    <cellStyle name="Calculation 2 5 13 4 2" xfId="46498"/>
    <cellStyle name="Calculation 2 5 13 4 3" xfId="46499"/>
    <cellStyle name="Calculation 2 5 13 5" xfId="3301"/>
    <cellStyle name="Calculation 2 5 13 5 2" xfId="46500"/>
    <cellStyle name="Calculation 2 5 13 5 3" xfId="46501"/>
    <cellStyle name="Calculation 2 5 13 6" xfId="3302"/>
    <cellStyle name="Calculation 2 5 13 6 2" xfId="46502"/>
    <cellStyle name="Calculation 2 5 13 6 3" xfId="46503"/>
    <cellStyle name="Calculation 2 5 13 7" xfId="3303"/>
    <cellStyle name="Calculation 2 5 13 8" xfId="46504"/>
    <cellStyle name="Calculation 2 5 14" xfId="3304"/>
    <cellStyle name="Calculation 2 5 14 2" xfId="3305"/>
    <cellStyle name="Calculation 2 5 14 2 2" xfId="3306"/>
    <cellStyle name="Calculation 2 5 14 2 3" xfId="3307"/>
    <cellStyle name="Calculation 2 5 14 2 4" xfId="3308"/>
    <cellStyle name="Calculation 2 5 14 2 5" xfId="3309"/>
    <cellStyle name="Calculation 2 5 14 2 6" xfId="3310"/>
    <cellStyle name="Calculation 2 5 14 3" xfId="3311"/>
    <cellStyle name="Calculation 2 5 14 3 2" xfId="46505"/>
    <cellStyle name="Calculation 2 5 14 3 3" xfId="46506"/>
    <cellStyle name="Calculation 2 5 14 4" xfId="3312"/>
    <cellStyle name="Calculation 2 5 14 4 2" xfId="46507"/>
    <cellStyle name="Calculation 2 5 14 4 3" xfId="46508"/>
    <cellStyle name="Calculation 2 5 14 5" xfId="3313"/>
    <cellStyle name="Calculation 2 5 14 5 2" xfId="46509"/>
    <cellStyle name="Calculation 2 5 14 5 3" xfId="46510"/>
    <cellStyle name="Calculation 2 5 14 6" xfId="3314"/>
    <cellStyle name="Calculation 2 5 14 6 2" xfId="46511"/>
    <cellStyle name="Calculation 2 5 14 6 3" xfId="46512"/>
    <cellStyle name="Calculation 2 5 14 7" xfId="3315"/>
    <cellStyle name="Calculation 2 5 14 8" xfId="46513"/>
    <cellStyle name="Calculation 2 5 15" xfId="3316"/>
    <cellStyle name="Calculation 2 5 15 2" xfId="3317"/>
    <cellStyle name="Calculation 2 5 15 2 2" xfId="3318"/>
    <cellStyle name="Calculation 2 5 15 2 3" xfId="3319"/>
    <cellStyle name="Calculation 2 5 15 2 4" xfId="3320"/>
    <cellStyle name="Calculation 2 5 15 2 5" xfId="3321"/>
    <cellStyle name="Calculation 2 5 15 2 6" xfId="3322"/>
    <cellStyle name="Calculation 2 5 15 3" xfId="3323"/>
    <cellStyle name="Calculation 2 5 15 3 2" xfId="46514"/>
    <cellStyle name="Calculation 2 5 15 3 3" xfId="46515"/>
    <cellStyle name="Calculation 2 5 15 4" xfId="3324"/>
    <cellStyle name="Calculation 2 5 15 4 2" xfId="46516"/>
    <cellStyle name="Calculation 2 5 15 4 3" xfId="46517"/>
    <cellStyle name="Calculation 2 5 15 5" xfId="3325"/>
    <cellStyle name="Calculation 2 5 15 5 2" xfId="46518"/>
    <cellStyle name="Calculation 2 5 15 5 3" xfId="46519"/>
    <cellStyle name="Calculation 2 5 15 6" xfId="3326"/>
    <cellStyle name="Calculation 2 5 15 6 2" xfId="46520"/>
    <cellStyle name="Calculation 2 5 15 6 3" xfId="46521"/>
    <cellStyle name="Calculation 2 5 15 7" xfId="3327"/>
    <cellStyle name="Calculation 2 5 15 8" xfId="46522"/>
    <cellStyle name="Calculation 2 5 16" xfId="3328"/>
    <cellStyle name="Calculation 2 5 16 2" xfId="3329"/>
    <cellStyle name="Calculation 2 5 16 2 2" xfId="3330"/>
    <cellStyle name="Calculation 2 5 16 2 3" xfId="3331"/>
    <cellStyle name="Calculation 2 5 16 2 4" xfId="3332"/>
    <cellStyle name="Calculation 2 5 16 2 5" xfId="3333"/>
    <cellStyle name="Calculation 2 5 16 2 6" xfId="3334"/>
    <cellStyle name="Calculation 2 5 16 3" xfId="3335"/>
    <cellStyle name="Calculation 2 5 16 3 2" xfId="46523"/>
    <cellStyle name="Calculation 2 5 16 3 3" xfId="46524"/>
    <cellStyle name="Calculation 2 5 16 4" xfId="3336"/>
    <cellStyle name="Calculation 2 5 16 4 2" xfId="46525"/>
    <cellStyle name="Calculation 2 5 16 4 3" xfId="46526"/>
    <cellStyle name="Calculation 2 5 16 5" xfId="3337"/>
    <cellStyle name="Calculation 2 5 16 5 2" xfId="46527"/>
    <cellStyle name="Calculation 2 5 16 5 3" xfId="46528"/>
    <cellStyle name="Calculation 2 5 16 6" xfId="3338"/>
    <cellStyle name="Calculation 2 5 16 6 2" xfId="46529"/>
    <cellStyle name="Calculation 2 5 16 6 3" xfId="46530"/>
    <cellStyle name="Calculation 2 5 16 7" xfId="3339"/>
    <cellStyle name="Calculation 2 5 16 8" xfId="46531"/>
    <cellStyle name="Calculation 2 5 17" xfId="3340"/>
    <cellStyle name="Calculation 2 5 17 2" xfId="3341"/>
    <cellStyle name="Calculation 2 5 17 2 2" xfId="3342"/>
    <cellStyle name="Calculation 2 5 17 2 3" xfId="3343"/>
    <cellStyle name="Calculation 2 5 17 2 4" xfId="3344"/>
    <cellStyle name="Calculation 2 5 17 2 5" xfId="3345"/>
    <cellStyle name="Calculation 2 5 17 2 6" xfId="3346"/>
    <cellStyle name="Calculation 2 5 17 3" xfId="3347"/>
    <cellStyle name="Calculation 2 5 17 3 2" xfId="46532"/>
    <cellStyle name="Calculation 2 5 17 3 3" xfId="46533"/>
    <cellStyle name="Calculation 2 5 17 4" xfId="3348"/>
    <cellStyle name="Calculation 2 5 17 4 2" xfId="46534"/>
    <cellStyle name="Calculation 2 5 17 4 3" xfId="46535"/>
    <cellStyle name="Calculation 2 5 17 5" xfId="3349"/>
    <cellStyle name="Calculation 2 5 17 5 2" xfId="46536"/>
    <cellStyle name="Calculation 2 5 17 5 3" xfId="46537"/>
    <cellStyle name="Calculation 2 5 17 6" xfId="3350"/>
    <cellStyle name="Calculation 2 5 17 6 2" xfId="46538"/>
    <cellStyle name="Calculation 2 5 17 6 3" xfId="46539"/>
    <cellStyle name="Calculation 2 5 17 7" xfId="3351"/>
    <cellStyle name="Calculation 2 5 17 8" xfId="46540"/>
    <cellStyle name="Calculation 2 5 18" xfId="3352"/>
    <cellStyle name="Calculation 2 5 18 2" xfId="3353"/>
    <cellStyle name="Calculation 2 5 18 2 2" xfId="3354"/>
    <cellStyle name="Calculation 2 5 18 2 3" xfId="3355"/>
    <cellStyle name="Calculation 2 5 18 2 4" xfId="3356"/>
    <cellStyle name="Calculation 2 5 18 2 5" xfId="3357"/>
    <cellStyle name="Calculation 2 5 18 2 6" xfId="3358"/>
    <cellStyle name="Calculation 2 5 18 3" xfId="3359"/>
    <cellStyle name="Calculation 2 5 18 3 2" xfId="46541"/>
    <cellStyle name="Calculation 2 5 18 3 3" xfId="46542"/>
    <cellStyle name="Calculation 2 5 18 4" xfId="3360"/>
    <cellStyle name="Calculation 2 5 18 4 2" xfId="46543"/>
    <cellStyle name="Calculation 2 5 18 4 3" xfId="46544"/>
    <cellStyle name="Calculation 2 5 18 5" xfId="3361"/>
    <cellStyle name="Calculation 2 5 18 5 2" xfId="46545"/>
    <cellStyle name="Calculation 2 5 18 5 3" xfId="46546"/>
    <cellStyle name="Calculation 2 5 18 6" xfId="3362"/>
    <cellStyle name="Calculation 2 5 18 6 2" xfId="46547"/>
    <cellStyle name="Calculation 2 5 18 6 3" xfId="46548"/>
    <cellStyle name="Calculation 2 5 18 7" xfId="3363"/>
    <cellStyle name="Calculation 2 5 18 8" xfId="46549"/>
    <cellStyle name="Calculation 2 5 19" xfId="3364"/>
    <cellStyle name="Calculation 2 5 19 2" xfId="3365"/>
    <cellStyle name="Calculation 2 5 19 2 2" xfId="3366"/>
    <cellStyle name="Calculation 2 5 19 2 3" xfId="3367"/>
    <cellStyle name="Calculation 2 5 19 2 4" xfId="3368"/>
    <cellStyle name="Calculation 2 5 19 2 5" xfId="3369"/>
    <cellStyle name="Calculation 2 5 19 2 6" xfId="3370"/>
    <cellStyle name="Calculation 2 5 19 3" xfId="3371"/>
    <cellStyle name="Calculation 2 5 19 3 2" xfId="46550"/>
    <cellStyle name="Calculation 2 5 19 3 3" xfId="46551"/>
    <cellStyle name="Calculation 2 5 19 4" xfId="3372"/>
    <cellStyle name="Calculation 2 5 19 4 2" xfId="46552"/>
    <cellStyle name="Calculation 2 5 19 4 3" xfId="46553"/>
    <cellStyle name="Calculation 2 5 19 5" xfId="3373"/>
    <cellStyle name="Calculation 2 5 19 5 2" xfId="46554"/>
    <cellStyle name="Calculation 2 5 19 5 3" xfId="46555"/>
    <cellStyle name="Calculation 2 5 19 6" xfId="3374"/>
    <cellStyle name="Calculation 2 5 19 6 2" xfId="46556"/>
    <cellStyle name="Calculation 2 5 19 6 3" xfId="46557"/>
    <cellStyle name="Calculation 2 5 19 7" xfId="3375"/>
    <cellStyle name="Calculation 2 5 19 8" xfId="46558"/>
    <cellStyle name="Calculation 2 5 2" xfId="3376"/>
    <cellStyle name="Calculation 2 5 2 2" xfId="3377"/>
    <cellStyle name="Calculation 2 5 2 2 2" xfId="3378"/>
    <cellStyle name="Calculation 2 5 2 2 3" xfId="3379"/>
    <cellStyle name="Calculation 2 5 2 2 4" xfId="3380"/>
    <cellStyle name="Calculation 2 5 2 2 5" xfId="3381"/>
    <cellStyle name="Calculation 2 5 2 2 6" xfId="3382"/>
    <cellStyle name="Calculation 2 5 2 3" xfId="3383"/>
    <cellStyle name="Calculation 2 5 2 3 2" xfId="46559"/>
    <cellStyle name="Calculation 2 5 2 3 3" xfId="46560"/>
    <cellStyle name="Calculation 2 5 2 4" xfId="3384"/>
    <cellStyle name="Calculation 2 5 2 4 2" xfId="46561"/>
    <cellStyle name="Calculation 2 5 2 4 3" xfId="46562"/>
    <cellStyle name="Calculation 2 5 2 5" xfId="3385"/>
    <cellStyle name="Calculation 2 5 2 5 2" xfId="46563"/>
    <cellStyle name="Calculation 2 5 2 5 3" xfId="46564"/>
    <cellStyle name="Calculation 2 5 2 6" xfId="3386"/>
    <cellStyle name="Calculation 2 5 2 6 2" xfId="46565"/>
    <cellStyle name="Calculation 2 5 2 6 3" xfId="46566"/>
    <cellStyle name="Calculation 2 5 2 7" xfId="3387"/>
    <cellStyle name="Calculation 2 5 2 8" xfId="46567"/>
    <cellStyle name="Calculation 2 5 20" xfId="3388"/>
    <cellStyle name="Calculation 2 5 20 2" xfId="3389"/>
    <cellStyle name="Calculation 2 5 20 2 2" xfId="3390"/>
    <cellStyle name="Calculation 2 5 20 2 3" xfId="3391"/>
    <cellStyle name="Calculation 2 5 20 2 4" xfId="3392"/>
    <cellStyle name="Calculation 2 5 20 2 5" xfId="3393"/>
    <cellStyle name="Calculation 2 5 20 2 6" xfId="3394"/>
    <cellStyle name="Calculation 2 5 20 3" xfId="3395"/>
    <cellStyle name="Calculation 2 5 20 3 2" xfId="46568"/>
    <cellStyle name="Calculation 2 5 20 3 3" xfId="46569"/>
    <cellStyle name="Calculation 2 5 20 4" xfId="3396"/>
    <cellStyle name="Calculation 2 5 20 4 2" xfId="46570"/>
    <cellStyle name="Calculation 2 5 20 4 3" xfId="46571"/>
    <cellStyle name="Calculation 2 5 20 5" xfId="3397"/>
    <cellStyle name="Calculation 2 5 20 5 2" xfId="46572"/>
    <cellStyle name="Calculation 2 5 20 5 3" xfId="46573"/>
    <cellStyle name="Calculation 2 5 20 6" xfId="3398"/>
    <cellStyle name="Calculation 2 5 20 6 2" xfId="46574"/>
    <cellStyle name="Calculation 2 5 20 6 3" xfId="46575"/>
    <cellStyle name="Calculation 2 5 20 7" xfId="3399"/>
    <cellStyle name="Calculation 2 5 20 8" xfId="46576"/>
    <cellStyle name="Calculation 2 5 21" xfId="3400"/>
    <cellStyle name="Calculation 2 5 21 2" xfId="3401"/>
    <cellStyle name="Calculation 2 5 21 2 2" xfId="3402"/>
    <cellStyle name="Calculation 2 5 21 2 3" xfId="3403"/>
    <cellStyle name="Calculation 2 5 21 2 4" xfId="3404"/>
    <cellStyle name="Calculation 2 5 21 2 5" xfId="3405"/>
    <cellStyle name="Calculation 2 5 21 2 6" xfId="3406"/>
    <cellStyle name="Calculation 2 5 21 3" xfId="3407"/>
    <cellStyle name="Calculation 2 5 21 3 2" xfId="46577"/>
    <cellStyle name="Calculation 2 5 21 3 3" xfId="46578"/>
    <cellStyle name="Calculation 2 5 21 4" xfId="3408"/>
    <cellStyle name="Calculation 2 5 21 4 2" xfId="46579"/>
    <cellStyle name="Calculation 2 5 21 4 3" xfId="46580"/>
    <cellStyle name="Calculation 2 5 21 5" xfId="3409"/>
    <cellStyle name="Calculation 2 5 21 5 2" xfId="46581"/>
    <cellStyle name="Calculation 2 5 21 5 3" xfId="46582"/>
    <cellStyle name="Calculation 2 5 21 6" xfId="3410"/>
    <cellStyle name="Calculation 2 5 21 6 2" xfId="46583"/>
    <cellStyle name="Calculation 2 5 21 6 3" xfId="46584"/>
    <cellStyle name="Calculation 2 5 21 7" xfId="3411"/>
    <cellStyle name="Calculation 2 5 21 8" xfId="46585"/>
    <cellStyle name="Calculation 2 5 22" xfId="3412"/>
    <cellStyle name="Calculation 2 5 22 2" xfId="3413"/>
    <cellStyle name="Calculation 2 5 22 2 2" xfId="3414"/>
    <cellStyle name="Calculation 2 5 22 2 3" xfId="3415"/>
    <cellStyle name="Calculation 2 5 22 2 4" xfId="3416"/>
    <cellStyle name="Calculation 2 5 22 2 5" xfId="3417"/>
    <cellStyle name="Calculation 2 5 22 2 6" xfId="3418"/>
    <cellStyle name="Calculation 2 5 22 3" xfId="3419"/>
    <cellStyle name="Calculation 2 5 22 3 2" xfId="46586"/>
    <cellStyle name="Calculation 2 5 22 3 3" xfId="46587"/>
    <cellStyle name="Calculation 2 5 22 4" xfId="3420"/>
    <cellStyle name="Calculation 2 5 22 4 2" xfId="46588"/>
    <cellStyle name="Calculation 2 5 22 4 3" xfId="46589"/>
    <cellStyle name="Calculation 2 5 22 5" xfId="3421"/>
    <cellStyle name="Calculation 2 5 22 5 2" xfId="46590"/>
    <cellStyle name="Calculation 2 5 22 5 3" xfId="46591"/>
    <cellStyle name="Calculation 2 5 22 6" xfId="3422"/>
    <cellStyle name="Calculation 2 5 22 6 2" xfId="46592"/>
    <cellStyle name="Calculation 2 5 22 6 3" xfId="46593"/>
    <cellStyle name="Calculation 2 5 22 7" xfId="3423"/>
    <cellStyle name="Calculation 2 5 22 8" xfId="46594"/>
    <cellStyle name="Calculation 2 5 23" xfId="3424"/>
    <cellStyle name="Calculation 2 5 23 2" xfId="3425"/>
    <cellStyle name="Calculation 2 5 23 2 2" xfId="3426"/>
    <cellStyle name="Calculation 2 5 23 2 3" xfId="3427"/>
    <cellStyle name="Calculation 2 5 23 2 4" xfId="3428"/>
    <cellStyle name="Calculation 2 5 23 2 5" xfId="3429"/>
    <cellStyle name="Calculation 2 5 23 2 6" xfId="3430"/>
    <cellStyle name="Calculation 2 5 23 3" xfId="3431"/>
    <cellStyle name="Calculation 2 5 23 3 2" xfId="46595"/>
    <cellStyle name="Calculation 2 5 23 3 3" xfId="46596"/>
    <cellStyle name="Calculation 2 5 23 4" xfId="3432"/>
    <cellStyle name="Calculation 2 5 23 4 2" xfId="46597"/>
    <cellStyle name="Calculation 2 5 23 4 3" xfId="46598"/>
    <cellStyle name="Calculation 2 5 23 5" xfId="3433"/>
    <cellStyle name="Calculation 2 5 23 5 2" xfId="46599"/>
    <cellStyle name="Calculation 2 5 23 5 3" xfId="46600"/>
    <cellStyle name="Calculation 2 5 23 6" xfId="3434"/>
    <cellStyle name="Calculation 2 5 23 6 2" xfId="46601"/>
    <cellStyle name="Calculation 2 5 23 6 3" xfId="46602"/>
    <cellStyle name="Calculation 2 5 23 7" xfId="3435"/>
    <cellStyle name="Calculation 2 5 23 8" xfId="46603"/>
    <cellStyle name="Calculation 2 5 24" xfId="3436"/>
    <cellStyle name="Calculation 2 5 24 2" xfId="3437"/>
    <cellStyle name="Calculation 2 5 24 2 2" xfId="3438"/>
    <cellStyle name="Calculation 2 5 24 2 3" xfId="3439"/>
    <cellStyle name="Calculation 2 5 24 2 4" xfId="3440"/>
    <cellStyle name="Calculation 2 5 24 2 5" xfId="3441"/>
    <cellStyle name="Calculation 2 5 24 2 6" xfId="3442"/>
    <cellStyle name="Calculation 2 5 24 3" xfId="3443"/>
    <cellStyle name="Calculation 2 5 24 3 2" xfId="46604"/>
    <cellStyle name="Calculation 2 5 24 3 3" xfId="46605"/>
    <cellStyle name="Calculation 2 5 24 4" xfId="3444"/>
    <cellStyle name="Calculation 2 5 24 4 2" xfId="46606"/>
    <cellStyle name="Calculation 2 5 24 4 3" xfId="46607"/>
    <cellStyle name="Calculation 2 5 24 5" xfId="3445"/>
    <cellStyle name="Calculation 2 5 24 5 2" xfId="46608"/>
    <cellStyle name="Calculation 2 5 24 5 3" xfId="46609"/>
    <cellStyle name="Calculation 2 5 24 6" xfId="3446"/>
    <cellStyle name="Calculation 2 5 24 6 2" xfId="46610"/>
    <cellStyle name="Calculation 2 5 24 6 3" xfId="46611"/>
    <cellStyle name="Calculation 2 5 24 7" xfId="3447"/>
    <cellStyle name="Calculation 2 5 24 8" xfId="46612"/>
    <cellStyle name="Calculation 2 5 25" xfId="3448"/>
    <cellStyle name="Calculation 2 5 25 2" xfId="3449"/>
    <cellStyle name="Calculation 2 5 25 2 2" xfId="3450"/>
    <cellStyle name="Calculation 2 5 25 2 3" xfId="3451"/>
    <cellStyle name="Calculation 2 5 25 2 4" xfId="3452"/>
    <cellStyle name="Calculation 2 5 25 2 5" xfId="3453"/>
    <cellStyle name="Calculation 2 5 25 2 6" xfId="3454"/>
    <cellStyle name="Calculation 2 5 25 3" xfId="3455"/>
    <cellStyle name="Calculation 2 5 25 3 2" xfId="46613"/>
    <cellStyle name="Calculation 2 5 25 3 3" xfId="46614"/>
    <cellStyle name="Calculation 2 5 25 4" xfId="3456"/>
    <cellStyle name="Calculation 2 5 25 4 2" xfId="46615"/>
    <cellStyle name="Calculation 2 5 25 4 3" xfId="46616"/>
    <cellStyle name="Calculation 2 5 25 5" xfId="3457"/>
    <cellStyle name="Calculation 2 5 25 5 2" xfId="46617"/>
    <cellStyle name="Calculation 2 5 25 5 3" xfId="46618"/>
    <cellStyle name="Calculation 2 5 25 6" xfId="3458"/>
    <cellStyle name="Calculation 2 5 25 6 2" xfId="46619"/>
    <cellStyle name="Calculation 2 5 25 6 3" xfId="46620"/>
    <cellStyle name="Calculation 2 5 25 7" xfId="3459"/>
    <cellStyle name="Calculation 2 5 25 8" xfId="46621"/>
    <cellStyle name="Calculation 2 5 26" xfId="3460"/>
    <cellStyle name="Calculation 2 5 26 2" xfId="3461"/>
    <cellStyle name="Calculation 2 5 26 2 2" xfId="3462"/>
    <cellStyle name="Calculation 2 5 26 2 3" xfId="3463"/>
    <cellStyle name="Calculation 2 5 26 2 4" xfId="3464"/>
    <cellStyle name="Calculation 2 5 26 2 5" xfId="3465"/>
    <cellStyle name="Calculation 2 5 26 2 6" xfId="3466"/>
    <cellStyle name="Calculation 2 5 26 3" xfId="3467"/>
    <cellStyle name="Calculation 2 5 26 3 2" xfId="46622"/>
    <cellStyle name="Calculation 2 5 26 3 3" xfId="46623"/>
    <cellStyle name="Calculation 2 5 26 4" xfId="3468"/>
    <cellStyle name="Calculation 2 5 26 4 2" xfId="46624"/>
    <cellStyle name="Calculation 2 5 26 4 3" xfId="46625"/>
    <cellStyle name="Calculation 2 5 26 5" xfId="3469"/>
    <cellStyle name="Calculation 2 5 26 5 2" xfId="46626"/>
    <cellStyle name="Calculation 2 5 26 5 3" xfId="46627"/>
    <cellStyle name="Calculation 2 5 26 6" xfId="3470"/>
    <cellStyle name="Calculation 2 5 26 6 2" xfId="46628"/>
    <cellStyle name="Calculation 2 5 26 6 3" xfId="46629"/>
    <cellStyle name="Calculation 2 5 26 7" xfId="3471"/>
    <cellStyle name="Calculation 2 5 26 8" xfId="46630"/>
    <cellStyle name="Calculation 2 5 27" xfId="3472"/>
    <cellStyle name="Calculation 2 5 27 2" xfId="3473"/>
    <cellStyle name="Calculation 2 5 27 2 2" xfId="3474"/>
    <cellStyle name="Calculation 2 5 27 2 3" xfId="3475"/>
    <cellStyle name="Calculation 2 5 27 2 4" xfId="3476"/>
    <cellStyle name="Calculation 2 5 27 2 5" xfId="3477"/>
    <cellStyle name="Calculation 2 5 27 2 6" xfId="3478"/>
    <cellStyle name="Calculation 2 5 27 3" xfId="3479"/>
    <cellStyle name="Calculation 2 5 27 3 2" xfId="46631"/>
    <cellStyle name="Calculation 2 5 27 3 3" xfId="46632"/>
    <cellStyle name="Calculation 2 5 27 4" xfId="3480"/>
    <cellStyle name="Calculation 2 5 27 4 2" xfId="46633"/>
    <cellStyle name="Calculation 2 5 27 4 3" xfId="46634"/>
    <cellStyle name="Calculation 2 5 27 5" xfId="3481"/>
    <cellStyle name="Calculation 2 5 27 5 2" xfId="46635"/>
    <cellStyle name="Calculation 2 5 27 5 3" xfId="46636"/>
    <cellStyle name="Calculation 2 5 27 6" xfId="3482"/>
    <cellStyle name="Calculation 2 5 27 6 2" xfId="46637"/>
    <cellStyle name="Calculation 2 5 27 6 3" xfId="46638"/>
    <cellStyle name="Calculation 2 5 27 7" xfId="3483"/>
    <cellStyle name="Calculation 2 5 27 8" xfId="46639"/>
    <cellStyle name="Calculation 2 5 28" xfId="3484"/>
    <cellStyle name="Calculation 2 5 28 2" xfId="3485"/>
    <cellStyle name="Calculation 2 5 28 2 2" xfId="3486"/>
    <cellStyle name="Calculation 2 5 28 2 3" xfId="3487"/>
    <cellStyle name="Calculation 2 5 28 2 4" xfId="3488"/>
    <cellStyle name="Calculation 2 5 28 2 5" xfId="3489"/>
    <cellStyle name="Calculation 2 5 28 2 6" xfId="3490"/>
    <cellStyle name="Calculation 2 5 28 3" xfId="3491"/>
    <cellStyle name="Calculation 2 5 28 3 2" xfId="46640"/>
    <cellStyle name="Calculation 2 5 28 3 3" xfId="46641"/>
    <cellStyle name="Calculation 2 5 28 4" xfId="3492"/>
    <cellStyle name="Calculation 2 5 28 4 2" xfId="46642"/>
    <cellStyle name="Calculation 2 5 28 4 3" xfId="46643"/>
    <cellStyle name="Calculation 2 5 28 5" xfId="3493"/>
    <cellStyle name="Calculation 2 5 28 5 2" xfId="46644"/>
    <cellStyle name="Calculation 2 5 28 5 3" xfId="46645"/>
    <cellStyle name="Calculation 2 5 28 6" xfId="3494"/>
    <cellStyle name="Calculation 2 5 28 6 2" xfId="46646"/>
    <cellStyle name="Calculation 2 5 28 6 3" xfId="46647"/>
    <cellStyle name="Calculation 2 5 28 7" xfId="3495"/>
    <cellStyle name="Calculation 2 5 28 8" xfId="46648"/>
    <cellStyle name="Calculation 2 5 29" xfId="3496"/>
    <cellStyle name="Calculation 2 5 29 2" xfId="3497"/>
    <cellStyle name="Calculation 2 5 29 2 2" xfId="3498"/>
    <cellStyle name="Calculation 2 5 29 2 3" xfId="3499"/>
    <cellStyle name="Calculation 2 5 29 2 4" xfId="3500"/>
    <cellStyle name="Calculation 2 5 29 2 5" xfId="3501"/>
    <cellStyle name="Calculation 2 5 29 2 6" xfId="3502"/>
    <cellStyle name="Calculation 2 5 29 3" xfId="3503"/>
    <cellStyle name="Calculation 2 5 29 3 2" xfId="46649"/>
    <cellStyle name="Calculation 2 5 29 3 3" xfId="46650"/>
    <cellStyle name="Calculation 2 5 29 4" xfId="3504"/>
    <cellStyle name="Calculation 2 5 29 4 2" xfId="46651"/>
    <cellStyle name="Calculation 2 5 29 4 3" xfId="46652"/>
    <cellStyle name="Calculation 2 5 29 5" xfId="3505"/>
    <cellStyle name="Calculation 2 5 29 5 2" xfId="46653"/>
    <cellStyle name="Calculation 2 5 29 5 3" xfId="46654"/>
    <cellStyle name="Calculation 2 5 29 6" xfId="3506"/>
    <cellStyle name="Calculation 2 5 29 6 2" xfId="46655"/>
    <cellStyle name="Calculation 2 5 29 6 3" xfId="46656"/>
    <cellStyle name="Calculation 2 5 29 7" xfId="3507"/>
    <cellStyle name="Calculation 2 5 29 8" xfId="46657"/>
    <cellStyle name="Calculation 2 5 3" xfId="3508"/>
    <cellStyle name="Calculation 2 5 3 2" xfId="3509"/>
    <cellStyle name="Calculation 2 5 3 2 2" xfId="3510"/>
    <cellStyle name="Calculation 2 5 3 2 3" xfId="3511"/>
    <cellStyle name="Calculation 2 5 3 2 4" xfId="3512"/>
    <cellStyle name="Calculation 2 5 3 2 5" xfId="3513"/>
    <cellStyle name="Calculation 2 5 3 2 6" xfId="3514"/>
    <cellStyle name="Calculation 2 5 3 3" xfId="3515"/>
    <cellStyle name="Calculation 2 5 3 3 2" xfId="46658"/>
    <cellStyle name="Calculation 2 5 3 3 3" xfId="46659"/>
    <cellStyle name="Calculation 2 5 3 4" xfId="3516"/>
    <cellStyle name="Calculation 2 5 3 4 2" xfId="46660"/>
    <cellStyle name="Calculation 2 5 3 4 3" xfId="46661"/>
    <cellStyle name="Calculation 2 5 3 5" xfId="3517"/>
    <cellStyle name="Calculation 2 5 3 5 2" xfId="46662"/>
    <cellStyle name="Calculation 2 5 3 5 3" xfId="46663"/>
    <cellStyle name="Calculation 2 5 3 6" xfId="3518"/>
    <cellStyle name="Calculation 2 5 3 6 2" xfId="46664"/>
    <cellStyle name="Calculation 2 5 3 6 3" xfId="46665"/>
    <cellStyle name="Calculation 2 5 3 7" xfId="3519"/>
    <cellStyle name="Calculation 2 5 3 8" xfId="46666"/>
    <cellStyle name="Calculation 2 5 30" xfId="3520"/>
    <cellStyle name="Calculation 2 5 30 2" xfId="3521"/>
    <cellStyle name="Calculation 2 5 30 2 2" xfId="3522"/>
    <cellStyle name="Calculation 2 5 30 2 3" xfId="3523"/>
    <cellStyle name="Calculation 2 5 30 2 4" xfId="3524"/>
    <cellStyle name="Calculation 2 5 30 2 5" xfId="3525"/>
    <cellStyle name="Calculation 2 5 30 2 6" xfId="3526"/>
    <cellStyle name="Calculation 2 5 30 3" xfId="3527"/>
    <cellStyle name="Calculation 2 5 30 3 2" xfId="46667"/>
    <cellStyle name="Calculation 2 5 30 3 3" xfId="46668"/>
    <cellStyle name="Calculation 2 5 30 4" xfId="3528"/>
    <cellStyle name="Calculation 2 5 30 4 2" xfId="46669"/>
    <cellStyle name="Calculation 2 5 30 4 3" xfId="46670"/>
    <cellStyle name="Calculation 2 5 30 5" xfId="3529"/>
    <cellStyle name="Calculation 2 5 30 5 2" xfId="46671"/>
    <cellStyle name="Calculation 2 5 30 5 3" xfId="46672"/>
    <cellStyle name="Calculation 2 5 30 6" xfId="3530"/>
    <cellStyle name="Calculation 2 5 30 6 2" xfId="46673"/>
    <cellStyle name="Calculation 2 5 30 6 3" xfId="46674"/>
    <cellStyle name="Calculation 2 5 30 7" xfId="3531"/>
    <cellStyle name="Calculation 2 5 30 8" xfId="46675"/>
    <cellStyle name="Calculation 2 5 31" xfId="3532"/>
    <cellStyle name="Calculation 2 5 31 2" xfId="3533"/>
    <cellStyle name="Calculation 2 5 31 2 2" xfId="3534"/>
    <cellStyle name="Calculation 2 5 31 2 3" xfId="3535"/>
    <cellStyle name="Calculation 2 5 31 2 4" xfId="3536"/>
    <cellStyle name="Calculation 2 5 31 2 5" xfId="3537"/>
    <cellStyle name="Calculation 2 5 31 2 6" xfId="3538"/>
    <cellStyle name="Calculation 2 5 31 3" xfId="3539"/>
    <cellStyle name="Calculation 2 5 31 3 2" xfId="46676"/>
    <cellStyle name="Calculation 2 5 31 3 3" xfId="46677"/>
    <cellStyle name="Calculation 2 5 31 4" xfId="3540"/>
    <cellStyle name="Calculation 2 5 31 4 2" xfId="46678"/>
    <cellStyle name="Calculation 2 5 31 4 3" xfId="46679"/>
    <cellStyle name="Calculation 2 5 31 5" xfId="3541"/>
    <cellStyle name="Calculation 2 5 31 5 2" xfId="46680"/>
    <cellStyle name="Calculation 2 5 31 5 3" xfId="46681"/>
    <cellStyle name="Calculation 2 5 31 6" xfId="3542"/>
    <cellStyle name="Calculation 2 5 31 6 2" xfId="46682"/>
    <cellStyle name="Calculation 2 5 31 6 3" xfId="46683"/>
    <cellStyle name="Calculation 2 5 31 7" xfId="3543"/>
    <cellStyle name="Calculation 2 5 31 8" xfId="46684"/>
    <cellStyle name="Calculation 2 5 32" xfId="3544"/>
    <cellStyle name="Calculation 2 5 32 2" xfId="3545"/>
    <cellStyle name="Calculation 2 5 32 2 2" xfId="3546"/>
    <cellStyle name="Calculation 2 5 32 2 3" xfId="3547"/>
    <cellStyle name="Calculation 2 5 32 2 4" xfId="3548"/>
    <cellStyle name="Calculation 2 5 32 2 5" xfId="3549"/>
    <cellStyle name="Calculation 2 5 32 2 6" xfId="3550"/>
    <cellStyle name="Calculation 2 5 32 3" xfId="3551"/>
    <cellStyle name="Calculation 2 5 32 3 2" xfId="46685"/>
    <cellStyle name="Calculation 2 5 32 3 3" xfId="46686"/>
    <cellStyle name="Calculation 2 5 32 4" xfId="3552"/>
    <cellStyle name="Calculation 2 5 32 4 2" xfId="46687"/>
    <cellStyle name="Calculation 2 5 32 4 3" xfId="46688"/>
    <cellStyle name="Calculation 2 5 32 5" xfId="3553"/>
    <cellStyle name="Calculation 2 5 32 5 2" xfId="46689"/>
    <cellStyle name="Calculation 2 5 32 5 3" xfId="46690"/>
    <cellStyle name="Calculation 2 5 32 6" xfId="3554"/>
    <cellStyle name="Calculation 2 5 32 6 2" xfId="46691"/>
    <cellStyle name="Calculation 2 5 32 6 3" xfId="46692"/>
    <cellStyle name="Calculation 2 5 32 7" xfId="3555"/>
    <cellStyle name="Calculation 2 5 32 8" xfId="46693"/>
    <cellStyle name="Calculation 2 5 33" xfId="3556"/>
    <cellStyle name="Calculation 2 5 33 2" xfId="3557"/>
    <cellStyle name="Calculation 2 5 33 2 2" xfId="3558"/>
    <cellStyle name="Calculation 2 5 33 2 3" xfId="3559"/>
    <cellStyle name="Calculation 2 5 33 2 4" xfId="3560"/>
    <cellStyle name="Calculation 2 5 33 2 5" xfId="3561"/>
    <cellStyle name="Calculation 2 5 33 2 6" xfId="3562"/>
    <cellStyle name="Calculation 2 5 33 3" xfId="3563"/>
    <cellStyle name="Calculation 2 5 33 3 2" xfId="46694"/>
    <cellStyle name="Calculation 2 5 33 3 3" xfId="46695"/>
    <cellStyle name="Calculation 2 5 33 4" xfId="3564"/>
    <cellStyle name="Calculation 2 5 33 4 2" xfId="46696"/>
    <cellStyle name="Calculation 2 5 33 4 3" xfId="46697"/>
    <cellStyle name="Calculation 2 5 33 5" xfId="3565"/>
    <cellStyle name="Calculation 2 5 33 5 2" xfId="46698"/>
    <cellStyle name="Calculation 2 5 33 5 3" xfId="46699"/>
    <cellStyle name="Calculation 2 5 33 6" xfId="3566"/>
    <cellStyle name="Calculation 2 5 33 6 2" xfId="46700"/>
    <cellStyle name="Calculation 2 5 33 6 3" xfId="46701"/>
    <cellStyle name="Calculation 2 5 33 7" xfId="3567"/>
    <cellStyle name="Calculation 2 5 33 8" xfId="46702"/>
    <cellStyle name="Calculation 2 5 34" xfId="3568"/>
    <cellStyle name="Calculation 2 5 34 2" xfId="3569"/>
    <cellStyle name="Calculation 2 5 34 2 2" xfId="3570"/>
    <cellStyle name="Calculation 2 5 34 2 3" xfId="3571"/>
    <cellStyle name="Calculation 2 5 34 2 4" xfId="3572"/>
    <cellStyle name="Calculation 2 5 34 2 5" xfId="3573"/>
    <cellStyle name="Calculation 2 5 34 2 6" xfId="3574"/>
    <cellStyle name="Calculation 2 5 34 3" xfId="3575"/>
    <cellStyle name="Calculation 2 5 34 3 2" xfId="46703"/>
    <cellStyle name="Calculation 2 5 34 3 3" xfId="46704"/>
    <cellStyle name="Calculation 2 5 34 4" xfId="3576"/>
    <cellStyle name="Calculation 2 5 34 4 2" xfId="46705"/>
    <cellStyle name="Calculation 2 5 34 4 3" xfId="46706"/>
    <cellStyle name="Calculation 2 5 34 5" xfId="3577"/>
    <cellStyle name="Calculation 2 5 34 5 2" xfId="46707"/>
    <cellStyle name="Calculation 2 5 34 5 3" xfId="46708"/>
    <cellStyle name="Calculation 2 5 34 6" xfId="3578"/>
    <cellStyle name="Calculation 2 5 34 6 2" xfId="46709"/>
    <cellStyle name="Calculation 2 5 34 6 3" xfId="46710"/>
    <cellStyle name="Calculation 2 5 34 7" xfId="46711"/>
    <cellStyle name="Calculation 2 5 34 8" xfId="46712"/>
    <cellStyle name="Calculation 2 5 35" xfId="3579"/>
    <cellStyle name="Calculation 2 5 35 2" xfId="46713"/>
    <cellStyle name="Calculation 2 5 35 3" xfId="46714"/>
    <cellStyle name="Calculation 2 5 36" xfId="3580"/>
    <cellStyle name="Calculation 2 5 36 2" xfId="3581"/>
    <cellStyle name="Calculation 2 5 36 3" xfId="3582"/>
    <cellStyle name="Calculation 2 5 36 4" xfId="3583"/>
    <cellStyle name="Calculation 2 5 36 5" xfId="3584"/>
    <cellStyle name="Calculation 2 5 36 6" xfId="3585"/>
    <cellStyle name="Calculation 2 5 37" xfId="3586"/>
    <cellStyle name="Calculation 2 5 37 2" xfId="46715"/>
    <cellStyle name="Calculation 2 5 37 3" xfId="46716"/>
    <cellStyle name="Calculation 2 5 38" xfId="3587"/>
    <cellStyle name="Calculation 2 5 38 2" xfId="46717"/>
    <cellStyle name="Calculation 2 5 38 3" xfId="46718"/>
    <cellStyle name="Calculation 2 5 39" xfId="3588"/>
    <cellStyle name="Calculation 2 5 39 2" xfId="46719"/>
    <cellStyle name="Calculation 2 5 39 3" xfId="46720"/>
    <cellStyle name="Calculation 2 5 4" xfId="3589"/>
    <cellStyle name="Calculation 2 5 4 2" xfId="3590"/>
    <cellStyle name="Calculation 2 5 4 2 2" xfId="3591"/>
    <cellStyle name="Calculation 2 5 4 2 3" xfId="3592"/>
    <cellStyle name="Calculation 2 5 4 2 4" xfId="3593"/>
    <cellStyle name="Calculation 2 5 4 2 5" xfId="3594"/>
    <cellStyle name="Calculation 2 5 4 2 6" xfId="3595"/>
    <cellStyle name="Calculation 2 5 4 3" xfId="3596"/>
    <cellStyle name="Calculation 2 5 4 3 2" xfId="46721"/>
    <cellStyle name="Calculation 2 5 4 3 3" xfId="46722"/>
    <cellStyle name="Calculation 2 5 4 4" xfId="3597"/>
    <cellStyle name="Calculation 2 5 4 4 2" xfId="46723"/>
    <cellStyle name="Calculation 2 5 4 4 3" xfId="46724"/>
    <cellStyle name="Calculation 2 5 4 5" xfId="3598"/>
    <cellStyle name="Calculation 2 5 4 5 2" xfId="46725"/>
    <cellStyle name="Calculation 2 5 4 5 3" xfId="46726"/>
    <cellStyle name="Calculation 2 5 4 6" xfId="3599"/>
    <cellStyle name="Calculation 2 5 4 6 2" xfId="46727"/>
    <cellStyle name="Calculation 2 5 4 6 3" xfId="46728"/>
    <cellStyle name="Calculation 2 5 4 7" xfId="3600"/>
    <cellStyle name="Calculation 2 5 4 8" xfId="46729"/>
    <cellStyle name="Calculation 2 5 40" xfId="3601"/>
    <cellStyle name="Calculation 2 5 41" xfId="46730"/>
    <cellStyle name="Calculation 2 5 5" xfId="3602"/>
    <cellStyle name="Calculation 2 5 5 2" xfId="3603"/>
    <cellStyle name="Calculation 2 5 5 2 2" xfId="3604"/>
    <cellStyle name="Calculation 2 5 5 2 3" xfId="3605"/>
    <cellStyle name="Calculation 2 5 5 2 4" xfId="3606"/>
    <cellStyle name="Calculation 2 5 5 2 5" xfId="3607"/>
    <cellStyle name="Calculation 2 5 5 2 6" xfId="3608"/>
    <cellStyle name="Calculation 2 5 5 3" xfId="3609"/>
    <cellStyle name="Calculation 2 5 5 3 2" xfId="46731"/>
    <cellStyle name="Calculation 2 5 5 3 3" xfId="46732"/>
    <cellStyle name="Calculation 2 5 5 4" xfId="3610"/>
    <cellStyle name="Calculation 2 5 5 4 2" xfId="46733"/>
    <cellStyle name="Calculation 2 5 5 4 3" xfId="46734"/>
    <cellStyle name="Calculation 2 5 5 5" xfId="3611"/>
    <cellStyle name="Calculation 2 5 5 5 2" xfId="46735"/>
    <cellStyle name="Calculation 2 5 5 5 3" xfId="46736"/>
    <cellStyle name="Calculation 2 5 5 6" xfId="3612"/>
    <cellStyle name="Calculation 2 5 5 6 2" xfId="46737"/>
    <cellStyle name="Calculation 2 5 5 6 3" xfId="46738"/>
    <cellStyle name="Calculation 2 5 5 7" xfId="3613"/>
    <cellStyle name="Calculation 2 5 5 8" xfId="46739"/>
    <cellStyle name="Calculation 2 5 6" xfId="3614"/>
    <cellStyle name="Calculation 2 5 6 2" xfId="3615"/>
    <cellStyle name="Calculation 2 5 6 2 2" xfId="3616"/>
    <cellStyle name="Calculation 2 5 6 2 3" xfId="3617"/>
    <cellStyle name="Calculation 2 5 6 2 4" xfId="3618"/>
    <cellStyle name="Calculation 2 5 6 2 5" xfId="3619"/>
    <cellStyle name="Calculation 2 5 6 2 6" xfId="3620"/>
    <cellStyle name="Calculation 2 5 6 3" xfId="3621"/>
    <cellStyle name="Calculation 2 5 6 3 2" xfId="46740"/>
    <cellStyle name="Calculation 2 5 6 3 3" xfId="46741"/>
    <cellStyle name="Calculation 2 5 6 4" xfId="3622"/>
    <cellStyle name="Calculation 2 5 6 4 2" xfId="46742"/>
    <cellStyle name="Calculation 2 5 6 4 3" xfId="46743"/>
    <cellStyle name="Calculation 2 5 6 5" xfId="3623"/>
    <cellStyle name="Calculation 2 5 6 5 2" xfId="46744"/>
    <cellStyle name="Calculation 2 5 6 5 3" xfId="46745"/>
    <cellStyle name="Calculation 2 5 6 6" xfId="3624"/>
    <cellStyle name="Calculation 2 5 6 6 2" xfId="46746"/>
    <cellStyle name="Calculation 2 5 6 6 3" xfId="46747"/>
    <cellStyle name="Calculation 2 5 6 7" xfId="3625"/>
    <cellStyle name="Calculation 2 5 6 8" xfId="46748"/>
    <cellStyle name="Calculation 2 5 7" xfId="3626"/>
    <cellStyle name="Calculation 2 5 7 2" xfId="3627"/>
    <cellStyle name="Calculation 2 5 7 2 2" xfId="3628"/>
    <cellStyle name="Calculation 2 5 7 2 3" xfId="3629"/>
    <cellStyle name="Calculation 2 5 7 2 4" xfId="3630"/>
    <cellStyle name="Calculation 2 5 7 2 5" xfId="3631"/>
    <cellStyle name="Calculation 2 5 7 2 6" xfId="3632"/>
    <cellStyle name="Calculation 2 5 7 3" xfId="3633"/>
    <cellStyle name="Calculation 2 5 7 3 2" xfId="46749"/>
    <cellStyle name="Calculation 2 5 7 3 3" xfId="46750"/>
    <cellStyle name="Calculation 2 5 7 4" xfId="3634"/>
    <cellStyle name="Calculation 2 5 7 4 2" xfId="46751"/>
    <cellStyle name="Calculation 2 5 7 4 3" xfId="46752"/>
    <cellStyle name="Calculation 2 5 7 5" xfId="3635"/>
    <cellStyle name="Calculation 2 5 7 5 2" xfId="46753"/>
    <cellStyle name="Calculation 2 5 7 5 3" xfId="46754"/>
    <cellStyle name="Calculation 2 5 7 6" xfId="3636"/>
    <cellStyle name="Calculation 2 5 7 6 2" xfId="46755"/>
    <cellStyle name="Calculation 2 5 7 6 3" xfId="46756"/>
    <cellStyle name="Calculation 2 5 7 7" xfId="3637"/>
    <cellStyle name="Calculation 2 5 7 8" xfId="46757"/>
    <cellStyle name="Calculation 2 5 8" xfId="3638"/>
    <cellStyle name="Calculation 2 5 8 2" xfId="3639"/>
    <cellStyle name="Calculation 2 5 8 2 2" xfId="3640"/>
    <cellStyle name="Calculation 2 5 8 2 3" xfId="3641"/>
    <cellStyle name="Calculation 2 5 8 2 4" xfId="3642"/>
    <cellStyle name="Calculation 2 5 8 2 5" xfId="3643"/>
    <cellStyle name="Calculation 2 5 8 2 6" xfId="3644"/>
    <cellStyle name="Calculation 2 5 8 3" xfId="3645"/>
    <cellStyle name="Calculation 2 5 8 3 2" xfId="46758"/>
    <cellStyle name="Calculation 2 5 8 3 3" xfId="46759"/>
    <cellStyle name="Calculation 2 5 8 4" xfId="3646"/>
    <cellStyle name="Calculation 2 5 8 4 2" xfId="46760"/>
    <cellStyle name="Calculation 2 5 8 4 3" xfId="46761"/>
    <cellStyle name="Calculation 2 5 8 5" xfId="3647"/>
    <cellStyle name="Calculation 2 5 8 5 2" xfId="46762"/>
    <cellStyle name="Calculation 2 5 8 5 3" xfId="46763"/>
    <cellStyle name="Calculation 2 5 8 6" xfId="3648"/>
    <cellStyle name="Calculation 2 5 8 6 2" xfId="46764"/>
    <cellStyle name="Calculation 2 5 8 6 3" xfId="46765"/>
    <cellStyle name="Calculation 2 5 8 7" xfId="3649"/>
    <cellStyle name="Calculation 2 5 8 8" xfId="46766"/>
    <cellStyle name="Calculation 2 5 9" xfId="3650"/>
    <cellStyle name="Calculation 2 5 9 2" xfId="3651"/>
    <cellStyle name="Calculation 2 5 9 2 2" xfId="3652"/>
    <cellStyle name="Calculation 2 5 9 2 3" xfId="3653"/>
    <cellStyle name="Calculation 2 5 9 2 4" xfId="3654"/>
    <cellStyle name="Calculation 2 5 9 2 5" xfId="3655"/>
    <cellStyle name="Calculation 2 5 9 2 6" xfId="3656"/>
    <cellStyle name="Calculation 2 5 9 3" xfId="3657"/>
    <cellStyle name="Calculation 2 5 9 3 2" xfId="46767"/>
    <cellStyle name="Calculation 2 5 9 3 3" xfId="46768"/>
    <cellStyle name="Calculation 2 5 9 4" xfId="3658"/>
    <cellStyle name="Calculation 2 5 9 4 2" xfId="46769"/>
    <cellStyle name="Calculation 2 5 9 4 3" xfId="46770"/>
    <cellStyle name="Calculation 2 5 9 5" xfId="3659"/>
    <cellStyle name="Calculation 2 5 9 5 2" xfId="46771"/>
    <cellStyle name="Calculation 2 5 9 5 3" xfId="46772"/>
    <cellStyle name="Calculation 2 5 9 6" xfId="3660"/>
    <cellStyle name="Calculation 2 5 9 6 2" xfId="46773"/>
    <cellStyle name="Calculation 2 5 9 6 3" xfId="46774"/>
    <cellStyle name="Calculation 2 5 9 7" xfId="3661"/>
    <cellStyle name="Calculation 2 5 9 8" xfId="46775"/>
    <cellStyle name="Calculation 2 6" xfId="3662"/>
    <cellStyle name="Calculation 2 6 2" xfId="3663"/>
    <cellStyle name="Calculation 2 6 2 2" xfId="3664"/>
    <cellStyle name="Calculation 2 6 2 3" xfId="3665"/>
    <cellStyle name="Calculation 2 6 2 4" xfId="3666"/>
    <cellStyle name="Calculation 2 6 2 5" xfId="3667"/>
    <cellStyle name="Calculation 2 6 2 6" xfId="3668"/>
    <cellStyle name="Calculation 2 6 3" xfId="3669"/>
    <cellStyle name="Calculation 2 6 3 2" xfId="46776"/>
    <cellStyle name="Calculation 2 6 3 3" xfId="46777"/>
    <cellStyle name="Calculation 2 6 4" xfId="3670"/>
    <cellStyle name="Calculation 2 6 4 2" xfId="46778"/>
    <cellStyle name="Calculation 2 6 4 3" xfId="46779"/>
    <cellStyle name="Calculation 2 6 5" xfId="3671"/>
    <cellStyle name="Calculation 2 6 5 2" xfId="46780"/>
    <cellStyle name="Calculation 2 6 5 3" xfId="46781"/>
    <cellStyle name="Calculation 2 6 6" xfId="3672"/>
    <cellStyle name="Calculation 2 6 6 2" xfId="46782"/>
    <cellStyle name="Calculation 2 6 6 3" xfId="46783"/>
    <cellStyle name="Calculation 2 6 7" xfId="3673"/>
    <cellStyle name="Calculation 2 6 8" xfId="46784"/>
    <cellStyle name="Calculation 2 7" xfId="3674"/>
    <cellStyle name="Calculation 2 7 2" xfId="3675"/>
    <cellStyle name="Calculation 2 7 2 2" xfId="3676"/>
    <cellStyle name="Calculation 2 7 2 3" xfId="3677"/>
    <cellStyle name="Calculation 2 7 2 4" xfId="3678"/>
    <cellStyle name="Calculation 2 7 2 5" xfId="3679"/>
    <cellStyle name="Calculation 2 7 2 6" xfId="3680"/>
    <cellStyle name="Calculation 2 7 3" xfId="3681"/>
    <cellStyle name="Calculation 2 7 3 2" xfId="46785"/>
    <cellStyle name="Calculation 2 7 3 3" xfId="46786"/>
    <cellStyle name="Calculation 2 7 4" xfId="3682"/>
    <cellStyle name="Calculation 2 7 4 2" xfId="46787"/>
    <cellStyle name="Calculation 2 7 4 3" xfId="46788"/>
    <cellStyle name="Calculation 2 7 5" xfId="3683"/>
    <cellStyle name="Calculation 2 7 5 2" xfId="46789"/>
    <cellStyle name="Calculation 2 7 5 3" xfId="46790"/>
    <cellStyle name="Calculation 2 7 6" xfId="3684"/>
    <cellStyle name="Calculation 2 7 6 2" xfId="46791"/>
    <cellStyle name="Calculation 2 7 6 3" xfId="46792"/>
    <cellStyle name="Calculation 2 7 7" xfId="3685"/>
    <cellStyle name="Calculation 2 7 8" xfId="46793"/>
    <cellStyle name="Calculation 2 8" xfId="3686"/>
    <cellStyle name="Calculation 2 8 2" xfId="3687"/>
    <cellStyle name="Calculation 2 8 2 2" xfId="3688"/>
    <cellStyle name="Calculation 2 8 2 3" xfId="3689"/>
    <cellStyle name="Calculation 2 8 2 4" xfId="3690"/>
    <cellStyle name="Calculation 2 8 2 5" xfId="3691"/>
    <cellStyle name="Calculation 2 8 2 6" xfId="3692"/>
    <cellStyle name="Calculation 2 8 3" xfId="3693"/>
    <cellStyle name="Calculation 2 8 3 2" xfId="46794"/>
    <cellStyle name="Calculation 2 8 3 3" xfId="46795"/>
    <cellStyle name="Calculation 2 8 4" xfId="3694"/>
    <cellStyle name="Calculation 2 8 4 2" xfId="46796"/>
    <cellStyle name="Calculation 2 8 4 3" xfId="46797"/>
    <cellStyle name="Calculation 2 8 5" xfId="3695"/>
    <cellStyle name="Calculation 2 8 5 2" xfId="46798"/>
    <cellStyle name="Calculation 2 8 5 3" xfId="46799"/>
    <cellStyle name="Calculation 2 8 6" xfId="3696"/>
    <cellStyle name="Calculation 2 8 6 2" xfId="46800"/>
    <cellStyle name="Calculation 2 8 6 3" xfId="46801"/>
    <cellStyle name="Calculation 2 8 7" xfId="3697"/>
    <cellStyle name="Calculation 2 8 8" xfId="46802"/>
    <cellStyle name="Calculation 2 9" xfId="3698"/>
    <cellStyle name="Calculation 2 9 2" xfId="3699"/>
    <cellStyle name="Calculation 2 9 2 2" xfId="3700"/>
    <cellStyle name="Calculation 2 9 2 3" xfId="3701"/>
    <cellStyle name="Calculation 2 9 2 4" xfId="3702"/>
    <cellStyle name="Calculation 2 9 2 5" xfId="3703"/>
    <cellStyle name="Calculation 2 9 2 6" xfId="3704"/>
    <cellStyle name="Calculation 2 9 3" xfId="3705"/>
    <cellStyle name="Calculation 2 9 3 2" xfId="46803"/>
    <cellStyle name="Calculation 2 9 3 3" xfId="46804"/>
    <cellStyle name="Calculation 2 9 4" xfId="3706"/>
    <cellStyle name="Calculation 2 9 4 2" xfId="46805"/>
    <cellStyle name="Calculation 2 9 4 3" xfId="46806"/>
    <cellStyle name="Calculation 2 9 5" xfId="3707"/>
    <cellStyle name="Calculation 2 9 5 2" xfId="46807"/>
    <cellStyle name="Calculation 2 9 5 3" xfId="46808"/>
    <cellStyle name="Calculation 2 9 6" xfId="3708"/>
    <cellStyle name="Calculation 2 9 6 2" xfId="46809"/>
    <cellStyle name="Calculation 2 9 6 3" xfId="46810"/>
    <cellStyle name="Calculation 2 9 7" xfId="3709"/>
    <cellStyle name="Calculation 2 9 8" xfId="46811"/>
    <cellStyle name="Calculation 3" xfId="3710"/>
    <cellStyle name="Calculation 3 10" xfId="3711"/>
    <cellStyle name="Calculation 3 10 2" xfId="3712"/>
    <cellStyle name="Calculation 3 10 2 2" xfId="3713"/>
    <cellStyle name="Calculation 3 10 2 3" xfId="3714"/>
    <cellStyle name="Calculation 3 10 2 4" xfId="3715"/>
    <cellStyle name="Calculation 3 10 2 5" xfId="3716"/>
    <cellStyle name="Calculation 3 10 2 6" xfId="3717"/>
    <cellStyle name="Calculation 3 10 3" xfId="3718"/>
    <cellStyle name="Calculation 3 10 3 2" xfId="46812"/>
    <cellStyle name="Calculation 3 10 3 3" xfId="46813"/>
    <cellStyle name="Calculation 3 10 4" xfId="3719"/>
    <cellStyle name="Calculation 3 10 4 2" xfId="46814"/>
    <cellStyle name="Calculation 3 10 4 3" xfId="46815"/>
    <cellStyle name="Calculation 3 10 5" xfId="3720"/>
    <cellStyle name="Calculation 3 10 5 2" xfId="46816"/>
    <cellStyle name="Calculation 3 10 5 3" xfId="46817"/>
    <cellStyle name="Calculation 3 10 6" xfId="3721"/>
    <cellStyle name="Calculation 3 10 6 2" xfId="46818"/>
    <cellStyle name="Calculation 3 10 6 3" xfId="46819"/>
    <cellStyle name="Calculation 3 10 7" xfId="3722"/>
    <cellStyle name="Calculation 3 10 8" xfId="46820"/>
    <cellStyle name="Calculation 3 11" xfId="3723"/>
    <cellStyle name="Calculation 3 11 2" xfId="3724"/>
    <cellStyle name="Calculation 3 11 2 2" xfId="3725"/>
    <cellStyle name="Calculation 3 11 2 3" xfId="3726"/>
    <cellStyle name="Calculation 3 11 2 4" xfId="3727"/>
    <cellStyle name="Calculation 3 11 2 5" xfId="3728"/>
    <cellStyle name="Calculation 3 11 2 6" xfId="3729"/>
    <cellStyle name="Calculation 3 11 3" xfId="3730"/>
    <cellStyle name="Calculation 3 11 3 2" xfId="46821"/>
    <cellStyle name="Calculation 3 11 3 3" xfId="46822"/>
    <cellStyle name="Calculation 3 11 4" xfId="3731"/>
    <cellStyle name="Calculation 3 11 4 2" xfId="46823"/>
    <cellStyle name="Calculation 3 11 4 3" xfId="46824"/>
    <cellStyle name="Calculation 3 11 5" xfId="3732"/>
    <cellStyle name="Calculation 3 11 5 2" xfId="46825"/>
    <cellStyle name="Calculation 3 11 5 3" xfId="46826"/>
    <cellStyle name="Calculation 3 11 6" xfId="3733"/>
    <cellStyle name="Calculation 3 11 6 2" xfId="46827"/>
    <cellStyle name="Calculation 3 11 6 3" xfId="46828"/>
    <cellStyle name="Calculation 3 11 7" xfId="3734"/>
    <cellStyle name="Calculation 3 11 8" xfId="46829"/>
    <cellStyle name="Calculation 3 12" xfId="3735"/>
    <cellStyle name="Calculation 3 12 2" xfId="3736"/>
    <cellStyle name="Calculation 3 12 2 2" xfId="3737"/>
    <cellStyle name="Calculation 3 12 2 3" xfId="3738"/>
    <cellStyle name="Calculation 3 12 2 4" xfId="3739"/>
    <cellStyle name="Calculation 3 12 2 5" xfId="3740"/>
    <cellStyle name="Calculation 3 12 2 6" xfId="3741"/>
    <cellStyle name="Calculation 3 12 3" xfId="3742"/>
    <cellStyle name="Calculation 3 12 3 2" xfId="46830"/>
    <cellStyle name="Calculation 3 12 3 3" xfId="46831"/>
    <cellStyle name="Calculation 3 12 4" xfId="3743"/>
    <cellStyle name="Calculation 3 12 4 2" xfId="46832"/>
    <cellStyle name="Calculation 3 12 4 3" xfId="46833"/>
    <cellStyle name="Calculation 3 12 5" xfId="3744"/>
    <cellStyle name="Calculation 3 12 5 2" xfId="46834"/>
    <cellStyle name="Calculation 3 12 5 3" xfId="46835"/>
    <cellStyle name="Calculation 3 12 6" xfId="3745"/>
    <cellStyle name="Calculation 3 12 6 2" xfId="46836"/>
    <cellStyle name="Calculation 3 12 6 3" xfId="46837"/>
    <cellStyle name="Calculation 3 12 7" xfId="3746"/>
    <cellStyle name="Calculation 3 12 8" xfId="46838"/>
    <cellStyle name="Calculation 3 13" xfId="3747"/>
    <cellStyle name="Calculation 3 13 2" xfId="3748"/>
    <cellStyle name="Calculation 3 13 2 2" xfId="3749"/>
    <cellStyle name="Calculation 3 13 2 3" xfId="3750"/>
    <cellStyle name="Calculation 3 13 2 4" xfId="3751"/>
    <cellStyle name="Calculation 3 13 2 5" xfId="3752"/>
    <cellStyle name="Calculation 3 13 2 6" xfId="3753"/>
    <cellStyle name="Calculation 3 13 3" xfId="3754"/>
    <cellStyle name="Calculation 3 13 3 2" xfId="46839"/>
    <cellStyle name="Calculation 3 13 3 3" xfId="46840"/>
    <cellStyle name="Calculation 3 13 4" xfId="3755"/>
    <cellStyle name="Calculation 3 13 4 2" xfId="46841"/>
    <cellStyle name="Calculation 3 13 4 3" xfId="46842"/>
    <cellStyle name="Calculation 3 13 5" xfId="3756"/>
    <cellStyle name="Calculation 3 13 5 2" xfId="46843"/>
    <cellStyle name="Calculation 3 13 5 3" xfId="46844"/>
    <cellStyle name="Calculation 3 13 6" xfId="3757"/>
    <cellStyle name="Calculation 3 13 6 2" xfId="46845"/>
    <cellStyle name="Calculation 3 13 6 3" xfId="46846"/>
    <cellStyle name="Calculation 3 13 7" xfId="3758"/>
    <cellStyle name="Calculation 3 13 8" xfId="46847"/>
    <cellStyle name="Calculation 3 14" xfId="3759"/>
    <cellStyle name="Calculation 3 14 2" xfId="3760"/>
    <cellStyle name="Calculation 3 14 2 2" xfId="3761"/>
    <cellStyle name="Calculation 3 14 2 3" xfId="3762"/>
    <cellStyle name="Calculation 3 14 2 4" xfId="3763"/>
    <cellStyle name="Calculation 3 14 2 5" xfId="3764"/>
    <cellStyle name="Calculation 3 14 2 6" xfId="3765"/>
    <cellStyle name="Calculation 3 14 3" xfId="3766"/>
    <cellStyle name="Calculation 3 14 3 2" xfId="46848"/>
    <cellStyle name="Calculation 3 14 3 3" xfId="46849"/>
    <cellStyle name="Calculation 3 14 4" xfId="3767"/>
    <cellStyle name="Calculation 3 14 4 2" xfId="46850"/>
    <cellStyle name="Calculation 3 14 4 3" xfId="46851"/>
    <cellStyle name="Calculation 3 14 5" xfId="3768"/>
    <cellStyle name="Calculation 3 14 5 2" xfId="46852"/>
    <cellStyle name="Calculation 3 14 5 3" xfId="46853"/>
    <cellStyle name="Calculation 3 14 6" xfId="3769"/>
    <cellStyle name="Calculation 3 14 6 2" xfId="46854"/>
    <cellStyle name="Calculation 3 14 6 3" xfId="46855"/>
    <cellStyle name="Calculation 3 14 7" xfId="3770"/>
    <cellStyle name="Calculation 3 14 8" xfId="46856"/>
    <cellStyle name="Calculation 3 15" xfId="3771"/>
    <cellStyle name="Calculation 3 15 2" xfId="3772"/>
    <cellStyle name="Calculation 3 15 2 2" xfId="3773"/>
    <cellStyle name="Calculation 3 15 2 3" xfId="3774"/>
    <cellStyle name="Calculation 3 15 2 4" xfId="3775"/>
    <cellStyle name="Calculation 3 15 2 5" xfId="3776"/>
    <cellStyle name="Calculation 3 15 2 6" xfId="3777"/>
    <cellStyle name="Calculation 3 15 3" xfId="3778"/>
    <cellStyle name="Calculation 3 15 3 2" xfId="46857"/>
    <cellStyle name="Calculation 3 15 3 3" xfId="46858"/>
    <cellStyle name="Calculation 3 15 4" xfId="3779"/>
    <cellStyle name="Calculation 3 15 4 2" xfId="46859"/>
    <cellStyle name="Calculation 3 15 4 3" xfId="46860"/>
    <cellStyle name="Calculation 3 15 5" xfId="3780"/>
    <cellStyle name="Calculation 3 15 5 2" xfId="46861"/>
    <cellStyle name="Calculation 3 15 5 3" xfId="46862"/>
    <cellStyle name="Calculation 3 15 6" xfId="3781"/>
    <cellStyle name="Calculation 3 15 6 2" xfId="46863"/>
    <cellStyle name="Calculation 3 15 6 3" xfId="46864"/>
    <cellStyle name="Calculation 3 15 7" xfId="3782"/>
    <cellStyle name="Calculation 3 15 8" xfId="46865"/>
    <cellStyle name="Calculation 3 16" xfId="3783"/>
    <cellStyle name="Calculation 3 16 2" xfId="3784"/>
    <cellStyle name="Calculation 3 16 2 2" xfId="3785"/>
    <cellStyle name="Calculation 3 16 2 3" xfId="3786"/>
    <cellStyle name="Calculation 3 16 2 4" xfId="3787"/>
    <cellStyle name="Calculation 3 16 2 5" xfId="3788"/>
    <cellStyle name="Calculation 3 16 2 6" xfId="3789"/>
    <cellStyle name="Calculation 3 16 3" xfId="3790"/>
    <cellStyle name="Calculation 3 16 3 2" xfId="46866"/>
    <cellStyle name="Calculation 3 16 3 3" xfId="46867"/>
    <cellStyle name="Calculation 3 16 4" xfId="3791"/>
    <cellStyle name="Calculation 3 16 4 2" xfId="46868"/>
    <cellStyle name="Calculation 3 16 4 3" xfId="46869"/>
    <cellStyle name="Calculation 3 16 5" xfId="3792"/>
    <cellStyle name="Calculation 3 16 5 2" xfId="46870"/>
    <cellStyle name="Calculation 3 16 5 3" xfId="46871"/>
    <cellStyle name="Calculation 3 16 6" xfId="3793"/>
    <cellStyle name="Calculation 3 16 6 2" xfId="46872"/>
    <cellStyle name="Calculation 3 16 6 3" xfId="46873"/>
    <cellStyle name="Calculation 3 16 7" xfId="3794"/>
    <cellStyle name="Calculation 3 16 8" xfId="46874"/>
    <cellStyle name="Calculation 3 17" xfId="3795"/>
    <cellStyle name="Calculation 3 17 2" xfId="3796"/>
    <cellStyle name="Calculation 3 17 2 2" xfId="3797"/>
    <cellStyle name="Calculation 3 17 2 3" xfId="3798"/>
    <cellStyle name="Calculation 3 17 2 4" xfId="3799"/>
    <cellStyle name="Calculation 3 17 2 5" xfId="3800"/>
    <cellStyle name="Calculation 3 17 2 6" xfId="3801"/>
    <cellStyle name="Calculation 3 17 3" xfId="3802"/>
    <cellStyle name="Calculation 3 17 3 2" xfId="46875"/>
    <cellStyle name="Calculation 3 17 3 3" xfId="46876"/>
    <cellStyle name="Calculation 3 17 4" xfId="3803"/>
    <cellStyle name="Calculation 3 17 4 2" xfId="46877"/>
    <cellStyle name="Calculation 3 17 4 3" xfId="46878"/>
    <cellStyle name="Calculation 3 17 5" xfId="3804"/>
    <cellStyle name="Calculation 3 17 5 2" xfId="46879"/>
    <cellStyle name="Calculation 3 17 5 3" xfId="46880"/>
    <cellStyle name="Calculation 3 17 6" xfId="3805"/>
    <cellStyle name="Calculation 3 17 6 2" xfId="46881"/>
    <cellStyle name="Calculation 3 17 6 3" xfId="46882"/>
    <cellStyle name="Calculation 3 17 7" xfId="3806"/>
    <cellStyle name="Calculation 3 17 8" xfId="46883"/>
    <cellStyle name="Calculation 3 18" xfId="3807"/>
    <cellStyle name="Calculation 3 18 2" xfId="3808"/>
    <cellStyle name="Calculation 3 18 2 2" xfId="3809"/>
    <cellStyle name="Calculation 3 18 2 3" xfId="3810"/>
    <cellStyle name="Calculation 3 18 2 4" xfId="3811"/>
    <cellStyle name="Calculation 3 18 2 5" xfId="3812"/>
    <cellStyle name="Calculation 3 18 2 6" xfId="3813"/>
    <cellStyle name="Calculation 3 18 3" xfId="3814"/>
    <cellStyle name="Calculation 3 18 3 2" xfId="46884"/>
    <cellStyle name="Calculation 3 18 3 3" xfId="46885"/>
    <cellStyle name="Calculation 3 18 4" xfId="3815"/>
    <cellStyle name="Calculation 3 18 4 2" xfId="46886"/>
    <cellStyle name="Calculation 3 18 4 3" xfId="46887"/>
    <cellStyle name="Calculation 3 18 5" xfId="3816"/>
    <cellStyle name="Calculation 3 18 5 2" xfId="46888"/>
    <cellStyle name="Calculation 3 18 5 3" xfId="46889"/>
    <cellStyle name="Calculation 3 18 6" xfId="3817"/>
    <cellStyle name="Calculation 3 18 6 2" xfId="46890"/>
    <cellStyle name="Calculation 3 18 6 3" xfId="46891"/>
    <cellStyle name="Calculation 3 18 7" xfId="3818"/>
    <cellStyle name="Calculation 3 18 8" xfId="46892"/>
    <cellStyle name="Calculation 3 19" xfId="3819"/>
    <cellStyle name="Calculation 3 19 2" xfId="3820"/>
    <cellStyle name="Calculation 3 19 2 2" xfId="3821"/>
    <cellStyle name="Calculation 3 19 2 3" xfId="3822"/>
    <cellStyle name="Calculation 3 19 2 4" xfId="3823"/>
    <cellStyle name="Calculation 3 19 2 5" xfId="3824"/>
    <cellStyle name="Calculation 3 19 2 6" xfId="3825"/>
    <cellStyle name="Calculation 3 19 3" xfId="3826"/>
    <cellStyle name="Calculation 3 19 3 2" xfId="46893"/>
    <cellStyle name="Calculation 3 19 3 3" xfId="46894"/>
    <cellStyle name="Calculation 3 19 4" xfId="3827"/>
    <cellStyle name="Calculation 3 19 4 2" xfId="46895"/>
    <cellStyle name="Calculation 3 19 4 3" xfId="46896"/>
    <cellStyle name="Calculation 3 19 5" xfId="3828"/>
    <cellStyle name="Calculation 3 19 5 2" xfId="46897"/>
    <cellStyle name="Calculation 3 19 5 3" xfId="46898"/>
    <cellStyle name="Calculation 3 19 6" xfId="3829"/>
    <cellStyle name="Calculation 3 19 6 2" xfId="46899"/>
    <cellStyle name="Calculation 3 19 6 3" xfId="46900"/>
    <cellStyle name="Calculation 3 19 7" xfId="3830"/>
    <cellStyle name="Calculation 3 19 8" xfId="46901"/>
    <cellStyle name="Calculation 3 2" xfId="3831"/>
    <cellStyle name="Calculation 3 2 10" xfId="3832"/>
    <cellStyle name="Calculation 3 2 10 2" xfId="3833"/>
    <cellStyle name="Calculation 3 2 10 2 2" xfId="3834"/>
    <cellStyle name="Calculation 3 2 10 2 3" xfId="3835"/>
    <cellStyle name="Calculation 3 2 10 2 4" xfId="3836"/>
    <cellStyle name="Calculation 3 2 10 2 5" xfId="3837"/>
    <cellStyle name="Calculation 3 2 10 2 6" xfId="3838"/>
    <cellStyle name="Calculation 3 2 10 3" xfId="3839"/>
    <cellStyle name="Calculation 3 2 10 3 2" xfId="46902"/>
    <cellStyle name="Calculation 3 2 10 3 3" xfId="46903"/>
    <cellStyle name="Calculation 3 2 10 4" xfId="3840"/>
    <cellStyle name="Calculation 3 2 10 4 2" xfId="46904"/>
    <cellStyle name="Calculation 3 2 10 4 3" xfId="46905"/>
    <cellStyle name="Calculation 3 2 10 5" xfId="3841"/>
    <cellStyle name="Calculation 3 2 10 5 2" xfId="46906"/>
    <cellStyle name="Calculation 3 2 10 5 3" xfId="46907"/>
    <cellStyle name="Calculation 3 2 10 6" xfId="3842"/>
    <cellStyle name="Calculation 3 2 10 6 2" xfId="46908"/>
    <cellStyle name="Calculation 3 2 10 6 3" xfId="46909"/>
    <cellStyle name="Calculation 3 2 10 7" xfId="3843"/>
    <cellStyle name="Calculation 3 2 10 8" xfId="46910"/>
    <cellStyle name="Calculation 3 2 11" xfId="3844"/>
    <cellStyle name="Calculation 3 2 11 2" xfId="3845"/>
    <cellStyle name="Calculation 3 2 11 2 2" xfId="3846"/>
    <cellStyle name="Calculation 3 2 11 2 3" xfId="3847"/>
    <cellStyle name="Calculation 3 2 11 2 4" xfId="3848"/>
    <cellStyle name="Calculation 3 2 11 2 5" xfId="3849"/>
    <cellStyle name="Calculation 3 2 11 2 6" xfId="3850"/>
    <cellStyle name="Calculation 3 2 11 3" xfId="3851"/>
    <cellStyle name="Calculation 3 2 11 3 2" xfId="46911"/>
    <cellStyle name="Calculation 3 2 11 3 3" xfId="46912"/>
    <cellStyle name="Calculation 3 2 11 4" xfId="3852"/>
    <cellStyle name="Calculation 3 2 11 4 2" xfId="46913"/>
    <cellStyle name="Calculation 3 2 11 4 3" xfId="46914"/>
    <cellStyle name="Calculation 3 2 11 5" xfId="3853"/>
    <cellStyle name="Calculation 3 2 11 5 2" xfId="46915"/>
    <cellStyle name="Calculation 3 2 11 5 3" xfId="46916"/>
    <cellStyle name="Calculation 3 2 11 6" xfId="3854"/>
    <cellStyle name="Calculation 3 2 11 6 2" xfId="46917"/>
    <cellStyle name="Calculation 3 2 11 6 3" xfId="46918"/>
    <cellStyle name="Calculation 3 2 11 7" xfId="3855"/>
    <cellStyle name="Calculation 3 2 11 8" xfId="46919"/>
    <cellStyle name="Calculation 3 2 12" xfId="3856"/>
    <cellStyle name="Calculation 3 2 12 2" xfId="3857"/>
    <cellStyle name="Calculation 3 2 12 2 2" xfId="3858"/>
    <cellStyle name="Calculation 3 2 12 2 3" xfId="3859"/>
    <cellStyle name="Calculation 3 2 12 2 4" xfId="3860"/>
    <cellStyle name="Calculation 3 2 12 2 5" xfId="3861"/>
    <cellStyle name="Calculation 3 2 12 2 6" xfId="3862"/>
    <cellStyle name="Calculation 3 2 12 3" xfId="3863"/>
    <cellStyle name="Calculation 3 2 12 3 2" xfId="46920"/>
    <cellStyle name="Calculation 3 2 12 3 3" xfId="46921"/>
    <cellStyle name="Calculation 3 2 12 4" xfId="3864"/>
    <cellStyle name="Calculation 3 2 12 4 2" xfId="46922"/>
    <cellStyle name="Calculation 3 2 12 4 3" xfId="46923"/>
    <cellStyle name="Calculation 3 2 12 5" xfId="3865"/>
    <cellStyle name="Calculation 3 2 12 5 2" xfId="46924"/>
    <cellStyle name="Calculation 3 2 12 5 3" xfId="46925"/>
    <cellStyle name="Calculation 3 2 12 6" xfId="3866"/>
    <cellStyle name="Calculation 3 2 12 6 2" xfId="46926"/>
    <cellStyle name="Calculation 3 2 12 6 3" xfId="46927"/>
    <cellStyle name="Calculation 3 2 12 7" xfId="3867"/>
    <cellStyle name="Calculation 3 2 12 8" xfId="46928"/>
    <cellStyle name="Calculation 3 2 13" xfId="3868"/>
    <cellStyle name="Calculation 3 2 13 2" xfId="3869"/>
    <cellStyle name="Calculation 3 2 13 2 2" xfId="3870"/>
    <cellStyle name="Calculation 3 2 13 2 3" xfId="3871"/>
    <cellStyle name="Calculation 3 2 13 2 4" xfId="3872"/>
    <cellStyle name="Calculation 3 2 13 2 5" xfId="3873"/>
    <cellStyle name="Calculation 3 2 13 2 6" xfId="3874"/>
    <cellStyle name="Calculation 3 2 13 3" xfId="3875"/>
    <cellStyle name="Calculation 3 2 13 3 2" xfId="46929"/>
    <cellStyle name="Calculation 3 2 13 3 3" xfId="46930"/>
    <cellStyle name="Calculation 3 2 13 4" xfId="3876"/>
    <cellStyle name="Calculation 3 2 13 4 2" xfId="46931"/>
    <cellStyle name="Calculation 3 2 13 4 3" xfId="46932"/>
    <cellStyle name="Calculation 3 2 13 5" xfId="3877"/>
    <cellStyle name="Calculation 3 2 13 5 2" xfId="46933"/>
    <cellStyle name="Calculation 3 2 13 5 3" xfId="46934"/>
    <cellStyle name="Calculation 3 2 13 6" xfId="3878"/>
    <cellStyle name="Calculation 3 2 13 6 2" xfId="46935"/>
    <cellStyle name="Calculation 3 2 13 6 3" xfId="46936"/>
    <cellStyle name="Calculation 3 2 13 7" xfId="3879"/>
    <cellStyle name="Calculation 3 2 13 8" xfId="46937"/>
    <cellStyle name="Calculation 3 2 14" xfId="3880"/>
    <cellStyle name="Calculation 3 2 14 2" xfId="3881"/>
    <cellStyle name="Calculation 3 2 14 2 2" xfId="3882"/>
    <cellStyle name="Calculation 3 2 14 2 3" xfId="3883"/>
    <cellStyle name="Calculation 3 2 14 2 4" xfId="3884"/>
    <cellStyle name="Calculation 3 2 14 2 5" xfId="3885"/>
    <cellStyle name="Calculation 3 2 14 2 6" xfId="3886"/>
    <cellStyle name="Calculation 3 2 14 3" xfId="3887"/>
    <cellStyle name="Calculation 3 2 14 3 2" xfId="46938"/>
    <cellStyle name="Calculation 3 2 14 3 3" xfId="46939"/>
    <cellStyle name="Calculation 3 2 14 4" xfId="3888"/>
    <cellStyle name="Calculation 3 2 14 4 2" xfId="46940"/>
    <cellStyle name="Calculation 3 2 14 4 3" xfId="46941"/>
    <cellStyle name="Calculation 3 2 14 5" xfId="3889"/>
    <cellStyle name="Calculation 3 2 14 5 2" xfId="46942"/>
    <cellStyle name="Calculation 3 2 14 5 3" xfId="46943"/>
    <cellStyle name="Calculation 3 2 14 6" xfId="3890"/>
    <cellStyle name="Calculation 3 2 14 6 2" xfId="46944"/>
    <cellStyle name="Calculation 3 2 14 6 3" xfId="46945"/>
    <cellStyle name="Calculation 3 2 14 7" xfId="3891"/>
    <cellStyle name="Calculation 3 2 14 8" xfId="46946"/>
    <cellStyle name="Calculation 3 2 15" xfId="3892"/>
    <cellStyle name="Calculation 3 2 15 2" xfId="3893"/>
    <cellStyle name="Calculation 3 2 15 2 2" xfId="3894"/>
    <cellStyle name="Calculation 3 2 15 2 3" xfId="3895"/>
    <cellStyle name="Calculation 3 2 15 2 4" xfId="3896"/>
    <cellStyle name="Calculation 3 2 15 2 5" xfId="3897"/>
    <cellStyle name="Calculation 3 2 15 2 6" xfId="3898"/>
    <cellStyle name="Calculation 3 2 15 3" xfId="3899"/>
    <cellStyle name="Calculation 3 2 15 3 2" xfId="46947"/>
    <cellStyle name="Calculation 3 2 15 3 3" xfId="46948"/>
    <cellStyle name="Calculation 3 2 15 4" xfId="3900"/>
    <cellStyle name="Calculation 3 2 15 4 2" xfId="46949"/>
    <cellStyle name="Calculation 3 2 15 4 3" xfId="46950"/>
    <cellStyle name="Calculation 3 2 15 5" xfId="3901"/>
    <cellStyle name="Calculation 3 2 15 5 2" xfId="46951"/>
    <cellStyle name="Calculation 3 2 15 5 3" xfId="46952"/>
    <cellStyle name="Calculation 3 2 15 6" xfId="3902"/>
    <cellStyle name="Calculation 3 2 15 6 2" xfId="46953"/>
    <cellStyle name="Calculation 3 2 15 6 3" xfId="46954"/>
    <cellStyle name="Calculation 3 2 15 7" xfId="3903"/>
    <cellStyle name="Calculation 3 2 15 8" xfId="46955"/>
    <cellStyle name="Calculation 3 2 16" xfId="3904"/>
    <cellStyle name="Calculation 3 2 16 2" xfId="3905"/>
    <cellStyle name="Calculation 3 2 16 2 2" xfId="3906"/>
    <cellStyle name="Calculation 3 2 16 2 3" xfId="3907"/>
    <cellStyle name="Calculation 3 2 16 2 4" xfId="3908"/>
    <cellStyle name="Calculation 3 2 16 2 5" xfId="3909"/>
    <cellStyle name="Calculation 3 2 16 2 6" xfId="3910"/>
    <cellStyle name="Calculation 3 2 16 3" xfId="3911"/>
    <cellStyle name="Calculation 3 2 16 3 2" xfId="46956"/>
    <cellStyle name="Calculation 3 2 16 3 3" xfId="46957"/>
    <cellStyle name="Calculation 3 2 16 4" xfId="3912"/>
    <cellStyle name="Calculation 3 2 16 4 2" xfId="46958"/>
    <cellStyle name="Calculation 3 2 16 4 3" xfId="46959"/>
    <cellStyle name="Calculation 3 2 16 5" xfId="3913"/>
    <cellStyle name="Calculation 3 2 16 5 2" xfId="46960"/>
    <cellStyle name="Calculation 3 2 16 5 3" xfId="46961"/>
    <cellStyle name="Calculation 3 2 16 6" xfId="3914"/>
    <cellStyle name="Calculation 3 2 16 6 2" xfId="46962"/>
    <cellStyle name="Calculation 3 2 16 6 3" xfId="46963"/>
    <cellStyle name="Calculation 3 2 16 7" xfId="3915"/>
    <cellStyle name="Calculation 3 2 16 8" xfId="46964"/>
    <cellStyle name="Calculation 3 2 17" xfId="3916"/>
    <cellStyle name="Calculation 3 2 17 2" xfId="3917"/>
    <cellStyle name="Calculation 3 2 17 2 2" xfId="3918"/>
    <cellStyle name="Calculation 3 2 17 2 3" xfId="3919"/>
    <cellStyle name="Calculation 3 2 17 2 4" xfId="3920"/>
    <cellStyle name="Calculation 3 2 17 2 5" xfId="3921"/>
    <cellStyle name="Calculation 3 2 17 2 6" xfId="3922"/>
    <cellStyle name="Calculation 3 2 17 3" xfId="3923"/>
    <cellStyle name="Calculation 3 2 17 3 2" xfId="46965"/>
    <cellStyle name="Calculation 3 2 17 3 3" xfId="46966"/>
    <cellStyle name="Calculation 3 2 17 4" xfId="3924"/>
    <cellStyle name="Calculation 3 2 17 4 2" xfId="46967"/>
    <cellStyle name="Calculation 3 2 17 4 3" xfId="46968"/>
    <cellStyle name="Calculation 3 2 17 5" xfId="3925"/>
    <cellStyle name="Calculation 3 2 17 5 2" xfId="46969"/>
    <cellStyle name="Calculation 3 2 17 5 3" xfId="46970"/>
    <cellStyle name="Calculation 3 2 17 6" xfId="3926"/>
    <cellStyle name="Calculation 3 2 17 6 2" xfId="46971"/>
    <cellStyle name="Calculation 3 2 17 6 3" xfId="46972"/>
    <cellStyle name="Calculation 3 2 17 7" xfId="3927"/>
    <cellStyle name="Calculation 3 2 17 8" xfId="46973"/>
    <cellStyle name="Calculation 3 2 18" xfId="3928"/>
    <cellStyle name="Calculation 3 2 18 2" xfId="3929"/>
    <cellStyle name="Calculation 3 2 18 2 2" xfId="3930"/>
    <cellStyle name="Calculation 3 2 18 2 3" xfId="3931"/>
    <cellStyle name="Calculation 3 2 18 2 4" xfId="3932"/>
    <cellStyle name="Calculation 3 2 18 2 5" xfId="3933"/>
    <cellStyle name="Calculation 3 2 18 2 6" xfId="3934"/>
    <cellStyle name="Calculation 3 2 18 3" xfId="3935"/>
    <cellStyle name="Calculation 3 2 18 3 2" xfId="46974"/>
    <cellStyle name="Calculation 3 2 18 3 3" xfId="46975"/>
    <cellStyle name="Calculation 3 2 18 4" xfId="3936"/>
    <cellStyle name="Calculation 3 2 18 4 2" xfId="46976"/>
    <cellStyle name="Calculation 3 2 18 4 3" xfId="46977"/>
    <cellStyle name="Calculation 3 2 18 5" xfId="3937"/>
    <cellStyle name="Calculation 3 2 18 5 2" xfId="46978"/>
    <cellStyle name="Calculation 3 2 18 5 3" xfId="46979"/>
    <cellStyle name="Calculation 3 2 18 6" xfId="3938"/>
    <cellStyle name="Calculation 3 2 18 6 2" xfId="46980"/>
    <cellStyle name="Calculation 3 2 18 6 3" xfId="46981"/>
    <cellStyle name="Calculation 3 2 18 7" xfId="3939"/>
    <cellStyle name="Calculation 3 2 18 8" xfId="46982"/>
    <cellStyle name="Calculation 3 2 19" xfId="3940"/>
    <cellStyle name="Calculation 3 2 19 2" xfId="3941"/>
    <cellStyle name="Calculation 3 2 19 2 2" xfId="3942"/>
    <cellStyle name="Calculation 3 2 19 2 3" xfId="3943"/>
    <cellStyle name="Calculation 3 2 19 2 4" xfId="3944"/>
    <cellStyle name="Calculation 3 2 19 2 5" xfId="3945"/>
    <cellStyle name="Calculation 3 2 19 2 6" xfId="3946"/>
    <cellStyle name="Calculation 3 2 19 3" xfId="3947"/>
    <cellStyle name="Calculation 3 2 19 3 2" xfId="46983"/>
    <cellStyle name="Calculation 3 2 19 3 3" xfId="46984"/>
    <cellStyle name="Calculation 3 2 19 4" xfId="3948"/>
    <cellStyle name="Calculation 3 2 19 4 2" xfId="46985"/>
    <cellStyle name="Calculation 3 2 19 4 3" xfId="46986"/>
    <cellStyle name="Calculation 3 2 19 5" xfId="3949"/>
    <cellStyle name="Calculation 3 2 19 5 2" xfId="46987"/>
    <cellStyle name="Calculation 3 2 19 5 3" xfId="46988"/>
    <cellStyle name="Calculation 3 2 19 6" xfId="3950"/>
    <cellStyle name="Calculation 3 2 19 6 2" xfId="46989"/>
    <cellStyle name="Calculation 3 2 19 6 3" xfId="46990"/>
    <cellStyle name="Calculation 3 2 19 7" xfId="3951"/>
    <cellStyle name="Calculation 3 2 19 8" xfId="46991"/>
    <cellStyle name="Calculation 3 2 2" xfId="3952"/>
    <cellStyle name="Calculation 3 2 2 10" xfId="3953"/>
    <cellStyle name="Calculation 3 2 2 10 2" xfId="3954"/>
    <cellStyle name="Calculation 3 2 2 10 2 2" xfId="3955"/>
    <cellStyle name="Calculation 3 2 2 10 2 3" xfId="3956"/>
    <cellStyle name="Calculation 3 2 2 10 2 4" xfId="3957"/>
    <cellStyle name="Calculation 3 2 2 10 2 5" xfId="3958"/>
    <cellStyle name="Calculation 3 2 2 10 2 6" xfId="3959"/>
    <cellStyle name="Calculation 3 2 2 10 3" xfId="3960"/>
    <cellStyle name="Calculation 3 2 2 10 3 2" xfId="46992"/>
    <cellStyle name="Calculation 3 2 2 10 3 3" xfId="46993"/>
    <cellStyle name="Calculation 3 2 2 10 4" xfId="3961"/>
    <cellStyle name="Calculation 3 2 2 10 4 2" xfId="46994"/>
    <cellStyle name="Calculation 3 2 2 10 4 3" xfId="46995"/>
    <cellStyle name="Calculation 3 2 2 10 5" xfId="3962"/>
    <cellStyle name="Calculation 3 2 2 10 5 2" xfId="46996"/>
    <cellStyle name="Calculation 3 2 2 10 5 3" xfId="46997"/>
    <cellStyle name="Calculation 3 2 2 10 6" xfId="3963"/>
    <cellStyle name="Calculation 3 2 2 10 6 2" xfId="46998"/>
    <cellStyle name="Calculation 3 2 2 10 6 3" xfId="46999"/>
    <cellStyle name="Calculation 3 2 2 10 7" xfId="3964"/>
    <cellStyle name="Calculation 3 2 2 10 8" xfId="47000"/>
    <cellStyle name="Calculation 3 2 2 11" xfId="3965"/>
    <cellStyle name="Calculation 3 2 2 11 2" xfId="3966"/>
    <cellStyle name="Calculation 3 2 2 11 2 2" xfId="3967"/>
    <cellStyle name="Calculation 3 2 2 11 2 3" xfId="3968"/>
    <cellStyle name="Calculation 3 2 2 11 2 4" xfId="3969"/>
    <cellStyle name="Calculation 3 2 2 11 2 5" xfId="3970"/>
    <cellStyle name="Calculation 3 2 2 11 2 6" xfId="3971"/>
    <cellStyle name="Calculation 3 2 2 11 3" xfId="3972"/>
    <cellStyle name="Calculation 3 2 2 11 3 2" xfId="47001"/>
    <cellStyle name="Calculation 3 2 2 11 3 3" xfId="47002"/>
    <cellStyle name="Calculation 3 2 2 11 4" xfId="3973"/>
    <cellStyle name="Calculation 3 2 2 11 4 2" xfId="47003"/>
    <cellStyle name="Calculation 3 2 2 11 4 3" xfId="47004"/>
    <cellStyle name="Calculation 3 2 2 11 5" xfId="3974"/>
    <cellStyle name="Calculation 3 2 2 11 5 2" xfId="47005"/>
    <cellStyle name="Calculation 3 2 2 11 5 3" xfId="47006"/>
    <cellStyle name="Calculation 3 2 2 11 6" xfId="3975"/>
    <cellStyle name="Calculation 3 2 2 11 6 2" xfId="47007"/>
    <cellStyle name="Calculation 3 2 2 11 6 3" xfId="47008"/>
    <cellStyle name="Calculation 3 2 2 11 7" xfId="3976"/>
    <cellStyle name="Calculation 3 2 2 11 8" xfId="47009"/>
    <cellStyle name="Calculation 3 2 2 12" xfId="3977"/>
    <cellStyle name="Calculation 3 2 2 12 2" xfId="3978"/>
    <cellStyle name="Calculation 3 2 2 12 2 2" xfId="3979"/>
    <cellStyle name="Calculation 3 2 2 12 2 3" xfId="3980"/>
    <cellStyle name="Calculation 3 2 2 12 2 4" xfId="3981"/>
    <cellStyle name="Calculation 3 2 2 12 2 5" xfId="3982"/>
    <cellStyle name="Calculation 3 2 2 12 2 6" xfId="3983"/>
    <cellStyle name="Calculation 3 2 2 12 3" xfId="3984"/>
    <cellStyle name="Calculation 3 2 2 12 3 2" xfId="47010"/>
    <cellStyle name="Calculation 3 2 2 12 3 3" xfId="47011"/>
    <cellStyle name="Calculation 3 2 2 12 4" xfId="3985"/>
    <cellStyle name="Calculation 3 2 2 12 4 2" xfId="47012"/>
    <cellStyle name="Calculation 3 2 2 12 4 3" xfId="47013"/>
    <cellStyle name="Calculation 3 2 2 12 5" xfId="3986"/>
    <cellStyle name="Calculation 3 2 2 12 5 2" xfId="47014"/>
    <cellStyle name="Calculation 3 2 2 12 5 3" xfId="47015"/>
    <cellStyle name="Calculation 3 2 2 12 6" xfId="3987"/>
    <cellStyle name="Calculation 3 2 2 12 6 2" xfId="47016"/>
    <cellStyle name="Calculation 3 2 2 12 6 3" xfId="47017"/>
    <cellStyle name="Calculation 3 2 2 12 7" xfId="3988"/>
    <cellStyle name="Calculation 3 2 2 12 8" xfId="47018"/>
    <cellStyle name="Calculation 3 2 2 13" xfId="3989"/>
    <cellStyle name="Calculation 3 2 2 13 2" xfId="3990"/>
    <cellStyle name="Calculation 3 2 2 13 2 2" xfId="3991"/>
    <cellStyle name="Calculation 3 2 2 13 2 3" xfId="3992"/>
    <cellStyle name="Calculation 3 2 2 13 2 4" xfId="3993"/>
    <cellStyle name="Calculation 3 2 2 13 2 5" xfId="3994"/>
    <cellStyle name="Calculation 3 2 2 13 2 6" xfId="3995"/>
    <cellStyle name="Calculation 3 2 2 13 3" xfId="3996"/>
    <cellStyle name="Calculation 3 2 2 13 3 2" xfId="47019"/>
    <cellStyle name="Calculation 3 2 2 13 3 3" xfId="47020"/>
    <cellStyle name="Calculation 3 2 2 13 4" xfId="3997"/>
    <cellStyle name="Calculation 3 2 2 13 4 2" xfId="47021"/>
    <cellStyle name="Calculation 3 2 2 13 4 3" xfId="47022"/>
    <cellStyle name="Calculation 3 2 2 13 5" xfId="3998"/>
    <cellStyle name="Calculation 3 2 2 13 5 2" xfId="47023"/>
    <cellStyle name="Calculation 3 2 2 13 5 3" xfId="47024"/>
    <cellStyle name="Calculation 3 2 2 13 6" xfId="3999"/>
    <cellStyle name="Calculation 3 2 2 13 6 2" xfId="47025"/>
    <cellStyle name="Calculation 3 2 2 13 6 3" xfId="47026"/>
    <cellStyle name="Calculation 3 2 2 13 7" xfId="4000"/>
    <cellStyle name="Calculation 3 2 2 13 8" xfId="47027"/>
    <cellStyle name="Calculation 3 2 2 14" xfId="4001"/>
    <cellStyle name="Calculation 3 2 2 14 2" xfId="4002"/>
    <cellStyle name="Calculation 3 2 2 14 2 2" xfId="4003"/>
    <cellStyle name="Calculation 3 2 2 14 2 3" xfId="4004"/>
    <cellStyle name="Calculation 3 2 2 14 2 4" xfId="4005"/>
    <cellStyle name="Calculation 3 2 2 14 2 5" xfId="4006"/>
    <cellStyle name="Calculation 3 2 2 14 2 6" xfId="4007"/>
    <cellStyle name="Calculation 3 2 2 14 3" xfId="4008"/>
    <cellStyle name="Calculation 3 2 2 14 3 2" xfId="47028"/>
    <cellStyle name="Calculation 3 2 2 14 3 3" xfId="47029"/>
    <cellStyle name="Calculation 3 2 2 14 4" xfId="4009"/>
    <cellStyle name="Calculation 3 2 2 14 4 2" xfId="47030"/>
    <cellStyle name="Calculation 3 2 2 14 4 3" xfId="47031"/>
    <cellStyle name="Calculation 3 2 2 14 5" xfId="4010"/>
    <cellStyle name="Calculation 3 2 2 14 5 2" xfId="47032"/>
    <cellStyle name="Calculation 3 2 2 14 5 3" xfId="47033"/>
    <cellStyle name="Calculation 3 2 2 14 6" xfId="4011"/>
    <cellStyle name="Calculation 3 2 2 14 6 2" xfId="47034"/>
    <cellStyle name="Calculation 3 2 2 14 6 3" xfId="47035"/>
    <cellStyle name="Calculation 3 2 2 14 7" xfId="4012"/>
    <cellStyle name="Calculation 3 2 2 14 8" xfId="47036"/>
    <cellStyle name="Calculation 3 2 2 15" xfId="4013"/>
    <cellStyle name="Calculation 3 2 2 15 2" xfId="4014"/>
    <cellStyle name="Calculation 3 2 2 15 2 2" xfId="4015"/>
    <cellStyle name="Calculation 3 2 2 15 2 3" xfId="4016"/>
    <cellStyle name="Calculation 3 2 2 15 2 4" xfId="4017"/>
    <cellStyle name="Calculation 3 2 2 15 2 5" xfId="4018"/>
    <cellStyle name="Calculation 3 2 2 15 2 6" xfId="4019"/>
    <cellStyle name="Calculation 3 2 2 15 3" xfId="4020"/>
    <cellStyle name="Calculation 3 2 2 15 3 2" xfId="47037"/>
    <cellStyle name="Calculation 3 2 2 15 3 3" xfId="47038"/>
    <cellStyle name="Calculation 3 2 2 15 4" xfId="4021"/>
    <cellStyle name="Calculation 3 2 2 15 4 2" xfId="47039"/>
    <cellStyle name="Calculation 3 2 2 15 4 3" xfId="47040"/>
    <cellStyle name="Calculation 3 2 2 15 5" xfId="4022"/>
    <cellStyle name="Calculation 3 2 2 15 5 2" xfId="47041"/>
    <cellStyle name="Calculation 3 2 2 15 5 3" xfId="47042"/>
    <cellStyle name="Calculation 3 2 2 15 6" xfId="4023"/>
    <cellStyle name="Calculation 3 2 2 15 6 2" xfId="47043"/>
    <cellStyle name="Calculation 3 2 2 15 6 3" xfId="47044"/>
    <cellStyle name="Calculation 3 2 2 15 7" xfId="4024"/>
    <cellStyle name="Calculation 3 2 2 15 8" xfId="47045"/>
    <cellStyle name="Calculation 3 2 2 16" xfId="4025"/>
    <cellStyle name="Calculation 3 2 2 16 2" xfId="4026"/>
    <cellStyle name="Calculation 3 2 2 16 2 2" xfId="4027"/>
    <cellStyle name="Calculation 3 2 2 16 2 3" xfId="4028"/>
    <cellStyle name="Calculation 3 2 2 16 2 4" xfId="4029"/>
    <cellStyle name="Calculation 3 2 2 16 2 5" xfId="4030"/>
    <cellStyle name="Calculation 3 2 2 16 2 6" xfId="4031"/>
    <cellStyle name="Calculation 3 2 2 16 3" xfId="4032"/>
    <cellStyle name="Calculation 3 2 2 16 3 2" xfId="47046"/>
    <cellStyle name="Calculation 3 2 2 16 3 3" xfId="47047"/>
    <cellStyle name="Calculation 3 2 2 16 4" xfId="4033"/>
    <cellStyle name="Calculation 3 2 2 16 4 2" xfId="47048"/>
    <cellStyle name="Calculation 3 2 2 16 4 3" xfId="47049"/>
    <cellStyle name="Calculation 3 2 2 16 5" xfId="4034"/>
    <cellStyle name="Calculation 3 2 2 16 5 2" xfId="47050"/>
    <cellStyle name="Calculation 3 2 2 16 5 3" xfId="47051"/>
    <cellStyle name="Calculation 3 2 2 16 6" xfId="4035"/>
    <cellStyle name="Calculation 3 2 2 16 6 2" xfId="47052"/>
    <cellStyle name="Calculation 3 2 2 16 6 3" xfId="47053"/>
    <cellStyle name="Calculation 3 2 2 16 7" xfId="4036"/>
    <cellStyle name="Calculation 3 2 2 16 8" xfId="47054"/>
    <cellStyle name="Calculation 3 2 2 17" xfId="4037"/>
    <cellStyle name="Calculation 3 2 2 17 2" xfId="4038"/>
    <cellStyle name="Calculation 3 2 2 17 2 2" xfId="4039"/>
    <cellStyle name="Calculation 3 2 2 17 2 3" xfId="4040"/>
    <cellStyle name="Calculation 3 2 2 17 2 4" xfId="4041"/>
    <cellStyle name="Calculation 3 2 2 17 2 5" xfId="4042"/>
    <cellStyle name="Calculation 3 2 2 17 2 6" xfId="4043"/>
    <cellStyle name="Calculation 3 2 2 17 3" xfId="4044"/>
    <cellStyle name="Calculation 3 2 2 17 3 2" xfId="47055"/>
    <cellStyle name="Calculation 3 2 2 17 3 3" xfId="47056"/>
    <cellStyle name="Calculation 3 2 2 17 4" xfId="4045"/>
    <cellStyle name="Calculation 3 2 2 17 4 2" xfId="47057"/>
    <cellStyle name="Calculation 3 2 2 17 4 3" xfId="47058"/>
    <cellStyle name="Calculation 3 2 2 17 5" xfId="4046"/>
    <cellStyle name="Calculation 3 2 2 17 5 2" xfId="47059"/>
    <cellStyle name="Calculation 3 2 2 17 5 3" xfId="47060"/>
    <cellStyle name="Calculation 3 2 2 17 6" xfId="4047"/>
    <cellStyle name="Calculation 3 2 2 17 6 2" xfId="47061"/>
    <cellStyle name="Calculation 3 2 2 17 6 3" xfId="47062"/>
    <cellStyle name="Calculation 3 2 2 17 7" xfId="4048"/>
    <cellStyle name="Calculation 3 2 2 17 8" xfId="47063"/>
    <cellStyle name="Calculation 3 2 2 18" xfId="4049"/>
    <cellStyle name="Calculation 3 2 2 18 2" xfId="4050"/>
    <cellStyle name="Calculation 3 2 2 18 2 2" xfId="4051"/>
    <cellStyle name="Calculation 3 2 2 18 2 3" xfId="4052"/>
    <cellStyle name="Calculation 3 2 2 18 2 4" xfId="4053"/>
    <cellStyle name="Calculation 3 2 2 18 2 5" xfId="4054"/>
    <cellStyle name="Calculation 3 2 2 18 2 6" xfId="4055"/>
    <cellStyle name="Calculation 3 2 2 18 3" xfId="4056"/>
    <cellStyle name="Calculation 3 2 2 18 3 2" xfId="47064"/>
    <cellStyle name="Calculation 3 2 2 18 3 3" xfId="47065"/>
    <cellStyle name="Calculation 3 2 2 18 4" xfId="4057"/>
    <cellStyle name="Calculation 3 2 2 18 4 2" xfId="47066"/>
    <cellStyle name="Calculation 3 2 2 18 4 3" xfId="47067"/>
    <cellStyle name="Calculation 3 2 2 18 5" xfId="4058"/>
    <cellStyle name="Calculation 3 2 2 18 5 2" xfId="47068"/>
    <cellStyle name="Calculation 3 2 2 18 5 3" xfId="47069"/>
    <cellStyle name="Calculation 3 2 2 18 6" xfId="4059"/>
    <cellStyle name="Calculation 3 2 2 18 6 2" xfId="47070"/>
    <cellStyle name="Calculation 3 2 2 18 6 3" xfId="47071"/>
    <cellStyle name="Calculation 3 2 2 18 7" xfId="4060"/>
    <cellStyle name="Calculation 3 2 2 18 8" xfId="47072"/>
    <cellStyle name="Calculation 3 2 2 19" xfId="4061"/>
    <cellStyle name="Calculation 3 2 2 19 2" xfId="4062"/>
    <cellStyle name="Calculation 3 2 2 19 2 2" xfId="4063"/>
    <cellStyle name="Calculation 3 2 2 19 2 3" xfId="4064"/>
    <cellStyle name="Calculation 3 2 2 19 2 4" xfId="4065"/>
    <cellStyle name="Calculation 3 2 2 19 2 5" xfId="4066"/>
    <cellStyle name="Calculation 3 2 2 19 2 6" xfId="4067"/>
    <cellStyle name="Calculation 3 2 2 19 3" xfId="4068"/>
    <cellStyle name="Calculation 3 2 2 19 3 2" xfId="47073"/>
    <cellStyle name="Calculation 3 2 2 19 3 3" xfId="47074"/>
    <cellStyle name="Calculation 3 2 2 19 4" xfId="4069"/>
    <cellStyle name="Calculation 3 2 2 19 4 2" xfId="47075"/>
    <cellStyle name="Calculation 3 2 2 19 4 3" xfId="47076"/>
    <cellStyle name="Calculation 3 2 2 19 5" xfId="4070"/>
    <cellStyle name="Calculation 3 2 2 19 5 2" xfId="47077"/>
    <cellStyle name="Calculation 3 2 2 19 5 3" xfId="47078"/>
    <cellStyle name="Calculation 3 2 2 19 6" xfId="4071"/>
    <cellStyle name="Calculation 3 2 2 19 6 2" xfId="47079"/>
    <cellStyle name="Calculation 3 2 2 19 6 3" xfId="47080"/>
    <cellStyle name="Calculation 3 2 2 19 7" xfId="4072"/>
    <cellStyle name="Calculation 3 2 2 19 8" xfId="47081"/>
    <cellStyle name="Calculation 3 2 2 2" xfId="4073"/>
    <cellStyle name="Calculation 3 2 2 2 2" xfId="4074"/>
    <cellStyle name="Calculation 3 2 2 2 2 2" xfId="4075"/>
    <cellStyle name="Calculation 3 2 2 2 2 3" xfId="4076"/>
    <cellStyle name="Calculation 3 2 2 2 2 4" xfId="4077"/>
    <cellStyle name="Calculation 3 2 2 2 2 5" xfId="4078"/>
    <cellStyle name="Calculation 3 2 2 2 2 6" xfId="4079"/>
    <cellStyle name="Calculation 3 2 2 2 3" xfId="4080"/>
    <cellStyle name="Calculation 3 2 2 2 3 2" xfId="47082"/>
    <cellStyle name="Calculation 3 2 2 2 3 3" xfId="47083"/>
    <cellStyle name="Calculation 3 2 2 2 4" xfId="4081"/>
    <cellStyle name="Calculation 3 2 2 2 4 2" xfId="47084"/>
    <cellStyle name="Calculation 3 2 2 2 4 3" xfId="47085"/>
    <cellStyle name="Calculation 3 2 2 2 5" xfId="4082"/>
    <cellStyle name="Calculation 3 2 2 2 5 2" xfId="47086"/>
    <cellStyle name="Calculation 3 2 2 2 5 3" xfId="47087"/>
    <cellStyle name="Calculation 3 2 2 2 6" xfId="4083"/>
    <cellStyle name="Calculation 3 2 2 2 6 2" xfId="47088"/>
    <cellStyle name="Calculation 3 2 2 2 6 3" xfId="47089"/>
    <cellStyle name="Calculation 3 2 2 2 7" xfId="4084"/>
    <cellStyle name="Calculation 3 2 2 2 8" xfId="47090"/>
    <cellStyle name="Calculation 3 2 2 20" xfId="4085"/>
    <cellStyle name="Calculation 3 2 2 20 2" xfId="4086"/>
    <cellStyle name="Calculation 3 2 2 20 2 2" xfId="4087"/>
    <cellStyle name="Calculation 3 2 2 20 2 3" xfId="4088"/>
    <cellStyle name="Calculation 3 2 2 20 2 4" xfId="4089"/>
    <cellStyle name="Calculation 3 2 2 20 2 5" xfId="4090"/>
    <cellStyle name="Calculation 3 2 2 20 2 6" xfId="4091"/>
    <cellStyle name="Calculation 3 2 2 20 3" xfId="4092"/>
    <cellStyle name="Calculation 3 2 2 20 3 2" xfId="47091"/>
    <cellStyle name="Calculation 3 2 2 20 3 3" xfId="47092"/>
    <cellStyle name="Calculation 3 2 2 20 4" xfId="4093"/>
    <cellStyle name="Calculation 3 2 2 20 4 2" xfId="47093"/>
    <cellStyle name="Calculation 3 2 2 20 4 3" xfId="47094"/>
    <cellStyle name="Calculation 3 2 2 20 5" xfId="4094"/>
    <cellStyle name="Calculation 3 2 2 20 5 2" xfId="47095"/>
    <cellStyle name="Calculation 3 2 2 20 5 3" xfId="47096"/>
    <cellStyle name="Calculation 3 2 2 20 6" xfId="4095"/>
    <cellStyle name="Calculation 3 2 2 20 6 2" xfId="47097"/>
    <cellStyle name="Calculation 3 2 2 20 6 3" xfId="47098"/>
    <cellStyle name="Calculation 3 2 2 20 7" xfId="4096"/>
    <cellStyle name="Calculation 3 2 2 20 8" xfId="47099"/>
    <cellStyle name="Calculation 3 2 2 21" xfId="4097"/>
    <cellStyle name="Calculation 3 2 2 21 2" xfId="4098"/>
    <cellStyle name="Calculation 3 2 2 21 2 2" xfId="4099"/>
    <cellStyle name="Calculation 3 2 2 21 2 3" xfId="4100"/>
    <cellStyle name="Calculation 3 2 2 21 2 4" xfId="4101"/>
    <cellStyle name="Calculation 3 2 2 21 2 5" xfId="4102"/>
    <cellStyle name="Calculation 3 2 2 21 2 6" xfId="4103"/>
    <cellStyle name="Calculation 3 2 2 21 3" xfId="4104"/>
    <cellStyle name="Calculation 3 2 2 21 3 2" xfId="47100"/>
    <cellStyle name="Calculation 3 2 2 21 3 3" xfId="47101"/>
    <cellStyle name="Calculation 3 2 2 21 4" xfId="4105"/>
    <cellStyle name="Calculation 3 2 2 21 4 2" xfId="47102"/>
    <cellStyle name="Calculation 3 2 2 21 4 3" xfId="47103"/>
    <cellStyle name="Calculation 3 2 2 21 5" xfId="4106"/>
    <cellStyle name="Calculation 3 2 2 21 5 2" xfId="47104"/>
    <cellStyle name="Calculation 3 2 2 21 5 3" xfId="47105"/>
    <cellStyle name="Calculation 3 2 2 21 6" xfId="4107"/>
    <cellStyle name="Calculation 3 2 2 21 6 2" xfId="47106"/>
    <cellStyle name="Calculation 3 2 2 21 6 3" xfId="47107"/>
    <cellStyle name="Calculation 3 2 2 21 7" xfId="4108"/>
    <cellStyle name="Calculation 3 2 2 21 8" xfId="47108"/>
    <cellStyle name="Calculation 3 2 2 22" xfId="4109"/>
    <cellStyle name="Calculation 3 2 2 22 2" xfId="4110"/>
    <cellStyle name="Calculation 3 2 2 22 2 2" xfId="4111"/>
    <cellStyle name="Calculation 3 2 2 22 2 3" xfId="4112"/>
    <cellStyle name="Calculation 3 2 2 22 2 4" xfId="4113"/>
    <cellStyle name="Calculation 3 2 2 22 2 5" xfId="4114"/>
    <cellStyle name="Calculation 3 2 2 22 2 6" xfId="4115"/>
    <cellStyle name="Calculation 3 2 2 22 3" xfId="4116"/>
    <cellStyle name="Calculation 3 2 2 22 3 2" xfId="47109"/>
    <cellStyle name="Calculation 3 2 2 22 3 3" xfId="47110"/>
    <cellStyle name="Calculation 3 2 2 22 4" xfId="4117"/>
    <cellStyle name="Calculation 3 2 2 22 4 2" xfId="47111"/>
    <cellStyle name="Calculation 3 2 2 22 4 3" xfId="47112"/>
    <cellStyle name="Calculation 3 2 2 22 5" xfId="4118"/>
    <cellStyle name="Calculation 3 2 2 22 5 2" xfId="47113"/>
    <cellStyle name="Calculation 3 2 2 22 5 3" xfId="47114"/>
    <cellStyle name="Calculation 3 2 2 22 6" xfId="4119"/>
    <cellStyle name="Calculation 3 2 2 22 6 2" xfId="47115"/>
    <cellStyle name="Calculation 3 2 2 22 6 3" xfId="47116"/>
    <cellStyle name="Calculation 3 2 2 22 7" xfId="4120"/>
    <cellStyle name="Calculation 3 2 2 22 8" xfId="47117"/>
    <cellStyle name="Calculation 3 2 2 23" xfId="4121"/>
    <cellStyle name="Calculation 3 2 2 23 2" xfId="4122"/>
    <cellStyle name="Calculation 3 2 2 23 2 2" xfId="4123"/>
    <cellStyle name="Calculation 3 2 2 23 2 3" xfId="4124"/>
    <cellStyle name="Calculation 3 2 2 23 2 4" xfId="4125"/>
    <cellStyle name="Calculation 3 2 2 23 2 5" xfId="4126"/>
    <cellStyle name="Calculation 3 2 2 23 2 6" xfId="4127"/>
    <cellStyle name="Calculation 3 2 2 23 3" xfId="4128"/>
    <cellStyle name="Calculation 3 2 2 23 3 2" xfId="47118"/>
    <cellStyle name="Calculation 3 2 2 23 3 3" xfId="47119"/>
    <cellStyle name="Calculation 3 2 2 23 4" xfId="4129"/>
    <cellStyle name="Calculation 3 2 2 23 4 2" xfId="47120"/>
    <cellStyle name="Calculation 3 2 2 23 4 3" xfId="47121"/>
    <cellStyle name="Calculation 3 2 2 23 5" xfId="4130"/>
    <cellStyle name="Calculation 3 2 2 23 5 2" xfId="47122"/>
    <cellStyle name="Calculation 3 2 2 23 5 3" xfId="47123"/>
    <cellStyle name="Calculation 3 2 2 23 6" xfId="4131"/>
    <cellStyle name="Calculation 3 2 2 23 6 2" xfId="47124"/>
    <cellStyle name="Calculation 3 2 2 23 6 3" xfId="47125"/>
    <cellStyle name="Calculation 3 2 2 23 7" xfId="4132"/>
    <cellStyle name="Calculation 3 2 2 23 8" xfId="47126"/>
    <cellStyle name="Calculation 3 2 2 24" xfId="4133"/>
    <cellStyle name="Calculation 3 2 2 24 2" xfId="4134"/>
    <cellStyle name="Calculation 3 2 2 24 2 2" xfId="4135"/>
    <cellStyle name="Calculation 3 2 2 24 2 3" xfId="4136"/>
    <cellStyle name="Calculation 3 2 2 24 2 4" xfId="4137"/>
    <cellStyle name="Calculation 3 2 2 24 2 5" xfId="4138"/>
    <cellStyle name="Calculation 3 2 2 24 2 6" xfId="4139"/>
    <cellStyle name="Calculation 3 2 2 24 3" xfId="4140"/>
    <cellStyle name="Calculation 3 2 2 24 3 2" xfId="47127"/>
    <cellStyle name="Calculation 3 2 2 24 3 3" xfId="47128"/>
    <cellStyle name="Calculation 3 2 2 24 4" xfId="4141"/>
    <cellStyle name="Calculation 3 2 2 24 4 2" xfId="47129"/>
    <cellStyle name="Calculation 3 2 2 24 4 3" xfId="47130"/>
    <cellStyle name="Calculation 3 2 2 24 5" xfId="4142"/>
    <cellStyle name="Calculation 3 2 2 24 5 2" xfId="47131"/>
    <cellStyle name="Calculation 3 2 2 24 5 3" xfId="47132"/>
    <cellStyle name="Calculation 3 2 2 24 6" xfId="4143"/>
    <cellStyle name="Calculation 3 2 2 24 6 2" xfId="47133"/>
    <cellStyle name="Calculation 3 2 2 24 6 3" xfId="47134"/>
    <cellStyle name="Calculation 3 2 2 24 7" xfId="4144"/>
    <cellStyle name="Calculation 3 2 2 24 8" xfId="47135"/>
    <cellStyle name="Calculation 3 2 2 25" xfId="4145"/>
    <cellStyle name="Calculation 3 2 2 25 2" xfId="4146"/>
    <cellStyle name="Calculation 3 2 2 25 2 2" xfId="4147"/>
    <cellStyle name="Calculation 3 2 2 25 2 3" xfId="4148"/>
    <cellStyle name="Calculation 3 2 2 25 2 4" xfId="4149"/>
    <cellStyle name="Calculation 3 2 2 25 2 5" xfId="4150"/>
    <cellStyle name="Calculation 3 2 2 25 2 6" xfId="4151"/>
    <cellStyle name="Calculation 3 2 2 25 3" xfId="4152"/>
    <cellStyle name="Calculation 3 2 2 25 3 2" xfId="47136"/>
    <cellStyle name="Calculation 3 2 2 25 3 3" xfId="47137"/>
    <cellStyle name="Calculation 3 2 2 25 4" xfId="4153"/>
    <cellStyle name="Calculation 3 2 2 25 4 2" xfId="47138"/>
    <cellStyle name="Calculation 3 2 2 25 4 3" xfId="47139"/>
    <cellStyle name="Calculation 3 2 2 25 5" xfId="4154"/>
    <cellStyle name="Calculation 3 2 2 25 5 2" xfId="47140"/>
    <cellStyle name="Calculation 3 2 2 25 5 3" xfId="47141"/>
    <cellStyle name="Calculation 3 2 2 25 6" xfId="4155"/>
    <cellStyle name="Calculation 3 2 2 25 6 2" xfId="47142"/>
    <cellStyle name="Calculation 3 2 2 25 6 3" xfId="47143"/>
    <cellStyle name="Calculation 3 2 2 25 7" xfId="4156"/>
    <cellStyle name="Calculation 3 2 2 25 8" xfId="47144"/>
    <cellStyle name="Calculation 3 2 2 26" xfId="4157"/>
    <cellStyle name="Calculation 3 2 2 26 2" xfId="4158"/>
    <cellStyle name="Calculation 3 2 2 26 2 2" xfId="4159"/>
    <cellStyle name="Calculation 3 2 2 26 2 3" xfId="4160"/>
    <cellStyle name="Calculation 3 2 2 26 2 4" xfId="4161"/>
    <cellStyle name="Calculation 3 2 2 26 2 5" xfId="4162"/>
    <cellStyle name="Calculation 3 2 2 26 2 6" xfId="4163"/>
    <cellStyle name="Calculation 3 2 2 26 3" xfId="4164"/>
    <cellStyle name="Calculation 3 2 2 26 3 2" xfId="47145"/>
    <cellStyle name="Calculation 3 2 2 26 3 3" xfId="47146"/>
    <cellStyle name="Calculation 3 2 2 26 4" xfId="4165"/>
    <cellStyle name="Calculation 3 2 2 26 4 2" xfId="47147"/>
    <cellStyle name="Calculation 3 2 2 26 4 3" xfId="47148"/>
    <cellStyle name="Calculation 3 2 2 26 5" xfId="4166"/>
    <cellStyle name="Calculation 3 2 2 26 5 2" xfId="47149"/>
    <cellStyle name="Calculation 3 2 2 26 5 3" xfId="47150"/>
    <cellStyle name="Calculation 3 2 2 26 6" xfId="4167"/>
    <cellStyle name="Calculation 3 2 2 26 6 2" xfId="47151"/>
    <cellStyle name="Calculation 3 2 2 26 6 3" xfId="47152"/>
    <cellStyle name="Calculation 3 2 2 26 7" xfId="4168"/>
    <cellStyle name="Calculation 3 2 2 26 8" xfId="47153"/>
    <cellStyle name="Calculation 3 2 2 27" xfId="4169"/>
    <cellStyle name="Calculation 3 2 2 27 2" xfId="4170"/>
    <cellStyle name="Calculation 3 2 2 27 2 2" xfId="4171"/>
    <cellStyle name="Calculation 3 2 2 27 2 3" xfId="4172"/>
    <cellStyle name="Calculation 3 2 2 27 2 4" xfId="4173"/>
    <cellStyle name="Calculation 3 2 2 27 2 5" xfId="4174"/>
    <cellStyle name="Calculation 3 2 2 27 2 6" xfId="4175"/>
    <cellStyle name="Calculation 3 2 2 27 3" xfId="4176"/>
    <cellStyle name="Calculation 3 2 2 27 3 2" xfId="47154"/>
    <cellStyle name="Calculation 3 2 2 27 3 3" xfId="47155"/>
    <cellStyle name="Calculation 3 2 2 27 4" xfId="4177"/>
    <cellStyle name="Calculation 3 2 2 27 4 2" xfId="47156"/>
    <cellStyle name="Calculation 3 2 2 27 4 3" xfId="47157"/>
    <cellStyle name="Calculation 3 2 2 27 5" xfId="4178"/>
    <cellStyle name="Calculation 3 2 2 27 5 2" xfId="47158"/>
    <cellStyle name="Calculation 3 2 2 27 5 3" xfId="47159"/>
    <cellStyle name="Calculation 3 2 2 27 6" xfId="4179"/>
    <cellStyle name="Calculation 3 2 2 27 6 2" xfId="47160"/>
    <cellStyle name="Calculation 3 2 2 27 6 3" xfId="47161"/>
    <cellStyle name="Calculation 3 2 2 27 7" xfId="4180"/>
    <cellStyle name="Calculation 3 2 2 27 8" xfId="47162"/>
    <cellStyle name="Calculation 3 2 2 28" xfId="4181"/>
    <cellStyle name="Calculation 3 2 2 28 2" xfId="4182"/>
    <cellStyle name="Calculation 3 2 2 28 2 2" xfId="4183"/>
    <cellStyle name="Calculation 3 2 2 28 2 3" xfId="4184"/>
    <cellStyle name="Calculation 3 2 2 28 2 4" xfId="4185"/>
    <cellStyle name="Calculation 3 2 2 28 2 5" xfId="4186"/>
    <cellStyle name="Calculation 3 2 2 28 2 6" xfId="4187"/>
    <cellStyle name="Calculation 3 2 2 28 3" xfId="4188"/>
    <cellStyle name="Calculation 3 2 2 28 3 2" xfId="47163"/>
    <cellStyle name="Calculation 3 2 2 28 3 3" xfId="47164"/>
    <cellStyle name="Calculation 3 2 2 28 4" xfId="4189"/>
    <cellStyle name="Calculation 3 2 2 28 4 2" xfId="47165"/>
    <cellStyle name="Calculation 3 2 2 28 4 3" xfId="47166"/>
    <cellStyle name="Calculation 3 2 2 28 5" xfId="4190"/>
    <cellStyle name="Calculation 3 2 2 28 5 2" xfId="47167"/>
    <cellStyle name="Calculation 3 2 2 28 5 3" xfId="47168"/>
    <cellStyle name="Calculation 3 2 2 28 6" xfId="4191"/>
    <cellStyle name="Calculation 3 2 2 28 6 2" xfId="47169"/>
    <cellStyle name="Calculation 3 2 2 28 6 3" xfId="47170"/>
    <cellStyle name="Calculation 3 2 2 28 7" xfId="4192"/>
    <cellStyle name="Calculation 3 2 2 28 8" xfId="47171"/>
    <cellStyle name="Calculation 3 2 2 29" xfId="4193"/>
    <cellStyle name="Calculation 3 2 2 29 2" xfId="4194"/>
    <cellStyle name="Calculation 3 2 2 29 2 2" xfId="4195"/>
    <cellStyle name="Calculation 3 2 2 29 2 3" xfId="4196"/>
    <cellStyle name="Calculation 3 2 2 29 2 4" xfId="4197"/>
    <cellStyle name="Calculation 3 2 2 29 2 5" xfId="4198"/>
    <cellStyle name="Calculation 3 2 2 29 2 6" xfId="4199"/>
    <cellStyle name="Calculation 3 2 2 29 3" xfId="4200"/>
    <cellStyle name="Calculation 3 2 2 29 3 2" xfId="47172"/>
    <cellStyle name="Calculation 3 2 2 29 3 3" xfId="47173"/>
    <cellStyle name="Calculation 3 2 2 29 4" xfId="4201"/>
    <cellStyle name="Calculation 3 2 2 29 4 2" xfId="47174"/>
    <cellStyle name="Calculation 3 2 2 29 4 3" xfId="47175"/>
    <cellStyle name="Calculation 3 2 2 29 5" xfId="4202"/>
    <cellStyle name="Calculation 3 2 2 29 5 2" xfId="47176"/>
    <cellStyle name="Calculation 3 2 2 29 5 3" xfId="47177"/>
    <cellStyle name="Calculation 3 2 2 29 6" xfId="4203"/>
    <cellStyle name="Calculation 3 2 2 29 6 2" xfId="47178"/>
    <cellStyle name="Calculation 3 2 2 29 6 3" xfId="47179"/>
    <cellStyle name="Calculation 3 2 2 29 7" xfId="4204"/>
    <cellStyle name="Calculation 3 2 2 29 8" xfId="47180"/>
    <cellStyle name="Calculation 3 2 2 3" xfId="4205"/>
    <cellStyle name="Calculation 3 2 2 3 2" xfId="4206"/>
    <cellStyle name="Calculation 3 2 2 3 2 2" xfId="4207"/>
    <cellStyle name="Calculation 3 2 2 3 2 3" xfId="4208"/>
    <cellStyle name="Calculation 3 2 2 3 2 4" xfId="4209"/>
    <cellStyle name="Calculation 3 2 2 3 2 5" xfId="4210"/>
    <cellStyle name="Calculation 3 2 2 3 2 6" xfId="4211"/>
    <cellStyle name="Calculation 3 2 2 3 3" xfId="4212"/>
    <cellStyle name="Calculation 3 2 2 3 3 2" xfId="47181"/>
    <cellStyle name="Calculation 3 2 2 3 3 3" xfId="47182"/>
    <cellStyle name="Calculation 3 2 2 3 4" xfId="4213"/>
    <cellStyle name="Calculation 3 2 2 3 4 2" xfId="47183"/>
    <cellStyle name="Calculation 3 2 2 3 4 3" xfId="47184"/>
    <cellStyle name="Calculation 3 2 2 3 5" xfId="4214"/>
    <cellStyle name="Calculation 3 2 2 3 5 2" xfId="47185"/>
    <cellStyle name="Calculation 3 2 2 3 5 3" xfId="47186"/>
    <cellStyle name="Calculation 3 2 2 3 6" xfId="4215"/>
    <cellStyle name="Calculation 3 2 2 3 6 2" xfId="47187"/>
    <cellStyle name="Calculation 3 2 2 3 6 3" xfId="47188"/>
    <cellStyle name="Calculation 3 2 2 3 7" xfId="4216"/>
    <cellStyle name="Calculation 3 2 2 3 8" xfId="47189"/>
    <cellStyle name="Calculation 3 2 2 30" xfId="4217"/>
    <cellStyle name="Calculation 3 2 2 30 2" xfId="4218"/>
    <cellStyle name="Calculation 3 2 2 30 2 2" xfId="4219"/>
    <cellStyle name="Calculation 3 2 2 30 2 3" xfId="4220"/>
    <cellStyle name="Calculation 3 2 2 30 2 4" xfId="4221"/>
    <cellStyle name="Calculation 3 2 2 30 2 5" xfId="4222"/>
    <cellStyle name="Calculation 3 2 2 30 2 6" xfId="4223"/>
    <cellStyle name="Calculation 3 2 2 30 3" xfId="4224"/>
    <cellStyle name="Calculation 3 2 2 30 3 2" xfId="47190"/>
    <cellStyle name="Calculation 3 2 2 30 3 3" xfId="47191"/>
    <cellStyle name="Calculation 3 2 2 30 4" xfId="4225"/>
    <cellStyle name="Calculation 3 2 2 30 4 2" xfId="47192"/>
    <cellStyle name="Calculation 3 2 2 30 4 3" xfId="47193"/>
    <cellStyle name="Calculation 3 2 2 30 5" xfId="4226"/>
    <cellStyle name="Calculation 3 2 2 30 5 2" xfId="47194"/>
    <cellStyle name="Calculation 3 2 2 30 5 3" xfId="47195"/>
    <cellStyle name="Calculation 3 2 2 30 6" xfId="4227"/>
    <cellStyle name="Calculation 3 2 2 30 6 2" xfId="47196"/>
    <cellStyle name="Calculation 3 2 2 30 6 3" xfId="47197"/>
    <cellStyle name="Calculation 3 2 2 30 7" xfId="4228"/>
    <cellStyle name="Calculation 3 2 2 30 8" xfId="47198"/>
    <cellStyle name="Calculation 3 2 2 31" xfId="4229"/>
    <cellStyle name="Calculation 3 2 2 31 2" xfId="4230"/>
    <cellStyle name="Calculation 3 2 2 31 2 2" xfId="4231"/>
    <cellStyle name="Calculation 3 2 2 31 2 3" xfId="4232"/>
    <cellStyle name="Calculation 3 2 2 31 2 4" xfId="4233"/>
    <cellStyle name="Calculation 3 2 2 31 2 5" xfId="4234"/>
    <cellStyle name="Calculation 3 2 2 31 2 6" xfId="4235"/>
    <cellStyle name="Calculation 3 2 2 31 3" xfId="4236"/>
    <cellStyle name="Calculation 3 2 2 31 3 2" xfId="47199"/>
    <cellStyle name="Calculation 3 2 2 31 3 3" xfId="47200"/>
    <cellStyle name="Calculation 3 2 2 31 4" xfId="4237"/>
    <cellStyle name="Calculation 3 2 2 31 4 2" xfId="47201"/>
    <cellStyle name="Calculation 3 2 2 31 4 3" xfId="47202"/>
    <cellStyle name="Calculation 3 2 2 31 5" xfId="4238"/>
    <cellStyle name="Calculation 3 2 2 31 5 2" xfId="47203"/>
    <cellStyle name="Calculation 3 2 2 31 5 3" xfId="47204"/>
    <cellStyle name="Calculation 3 2 2 31 6" xfId="4239"/>
    <cellStyle name="Calculation 3 2 2 31 6 2" xfId="47205"/>
    <cellStyle name="Calculation 3 2 2 31 6 3" xfId="47206"/>
    <cellStyle name="Calculation 3 2 2 31 7" xfId="4240"/>
    <cellStyle name="Calculation 3 2 2 31 8" xfId="47207"/>
    <cellStyle name="Calculation 3 2 2 32" xfId="4241"/>
    <cellStyle name="Calculation 3 2 2 32 2" xfId="4242"/>
    <cellStyle name="Calculation 3 2 2 32 2 2" xfId="4243"/>
    <cellStyle name="Calculation 3 2 2 32 2 3" xfId="4244"/>
    <cellStyle name="Calculation 3 2 2 32 2 4" xfId="4245"/>
    <cellStyle name="Calculation 3 2 2 32 2 5" xfId="4246"/>
    <cellStyle name="Calculation 3 2 2 32 2 6" xfId="4247"/>
    <cellStyle name="Calculation 3 2 2 32 3" xfId="4248"/>
    <cellStyle name="Calculation 3 2 2 32 3 2" xfId="47208"/>
    <cellStyle name="Calculation 3 2 2 32 3 3" xfId="47209"/>
    <cellStyle name="Calculation 3 2 2 32 4" xfId="4249"/>
    <cellStyle name="Calculation 3 2 2 32 4 2" xfId="47210"/>
    <cellStyle name="Calculation 3 2 2 32 4 3" xfId="47211"/>
    <cellStyle name="Calculation 3 2 2 32 5" xfId="4250"/>
    <cellStyle name="Calculation 3 2 2 32 5 2" xfId="47212"/>
    <cellStyle name="Calculation 3 2 2 32 5 3" xfId="47213"/>
    <cellStyle name="Calculation 3 2 2 32 6" xfId="4251"/>
    <cellStyle name="Calculation 3 2 2 32 6 2" xfId="47214"/>
    <cellStyle name="Calculation 3 2 2 32 6 3" xfId="47215"/>
    <cellStyle name="Calculation 3 2 2 32 7" xfId="4252"/>
    <cellStyle name="Calculation 3 2 2 32 8" xfId="47216"/>
    <cellStyle name="Calculation 3 2 2 33" xfId="4253"/>
    <cellStyle name="Calculation 3 2 2 33 2" xfId="4254"/>
    <cellStyle name="Calculation 3 2 2 33 2 2" xfId="4255"/>
    <cellStyle name="Calculation 3 2 2 33 2 3" xfId="4256"/>
    <cellStyle name="Calculation 3 2 2 33 2 4" xfId="4257"/>
    <cellStyle name="Calculation 3 2 2 33 2 5" xfId="4258"/>
    <cellStyle name="Calculation 3 2 2 33 2 6" xfId="4259"/>
    <cellStyle name="Calculation 3 2 2 33 3" xfId="4260"/>
    <cellStyle name="Calculation 3 2 2 33 3 2" xfId="47217"/>
    <cellStyle name="Calculation 3 2 2 33 3 3" xfId="47218"/>
    <cellStyle name="Calculation 3 2 2 33 4" xfId="4261"/>
    <cellStyle name="Calculation 3 2 2 33 4 2" xfId="47219"/>
    <cellStyle name="Calculation 3 2 2 33 4 3" xfId="47220"/>
    <cellStyle name="Calculation 3 2 2 33 5" xfId="4262"/>
    <cellStyle name="Calculation 3 2 2 33 5 2" xfId="47221"/>
    <cellStyle name="Calculation 3 2 2 33 5 3" xfId="47222"/>
    <cellStyle name="Calculation 3 2 2 33 6" xfId="4263"/>
    <cellStyle name="Calculation 3 2 2 33 6 2" xfId="47223"/>
    <cellStyle name="Calculation 3 2 2 33 6 3" xfId="47224"/>
    <cellStyle name="Calculation 3 2 2 33 7" xfId="4264"/>
    <cellStyle name="Calculation 3 2 2 33 8" xfId="47225"/>
    <cellStyle name="Calculation 3 2 2 34" xfId="4265"/>
    <cellStyle name="Calculation 3 2 2 34 2" xfId="4266"/>
    <cellStyle name="Calculation 3 2 2 34 2 2" xfId="4267"/>
    <cellStyle name="Calculation 3 2 2 34 2 3" xfId="4268"/>
    <cellStyle name="Calculation 3 2 2 34 2 4" xfId="4269"/>
    <cellStyle name="Calculation 3 2 2 34 2 5" xfId="4270"/>
    <cellStyle name="Calculation 3 2 2 34 2 6" xfId="4271"/>
    <cellStyle name="Calculation 3 2 2 34 3" xfId="4272"/>
    <cellStyle name="Calculation 3 2 2 34 3 2" xfId="47226"/>
    <cellStyle name="Calculation 3 2 2 34 3 3" xfId="47227"/>
    <cellStyle name="Calculation 3 2 2 34 4" xfId="4273"/>
    <cellStyle name="Calculation 3 2 2 34 4 2" xfId="47228"/>
    <cellStyle name="Calculation 3 2 2 34 4 3" xfId="47229"/>
    <cellStyle name="Calculation 3 2 2 34 5" xfId="4274"/>
    <cellStyle name="Calculation 3 2 2 34 5 2" xfId="47230"/>
    <cellStyle name="Calculation 3 2 2 34 5 3" xfId="47231"/>
    <cellStyle name="Calculation 3 2 2 34 6" xfId="4275"/>
    <cellStyle name="Calculation 3 2 2 34 6 2" xfId="47232"/>
    <cellStyle name="Calculation 3 2 2 34 6 3" xfId="47233"/>
    <cellStyle name="Calculation 3 2 2 34 7" xfId="4276"/>
    <cellStyle name="Calculation 3 2 2 34 8" xfId="47234"/>
    <cellStyle name="Calculation 3 2 2 35" xfId="4277"/>
    <cellStyle name="Calculation 3 2 2 35 2" xfId="4278"/>
    <cellStyle name="Calculation 3 2 2 35 3" xfId="4279"/>
    <cellStyle name="Calculation 3 2 2 35 4" xfId="4280"/>
    <cellStyle name="Calculation 3 2 2 35 5" xfId="4281"/>
    <cellStyle name="Calculation 3 2 2 35 6" xfId="4282"/>
    <cellStyle name="Calculation 3 2 2 36" xfId="4283"/>
    <cellStyle name="Calculation 3 2 2 36 2" xfId="47235"/>
    <cellStyle name="Calculation 3 2 2 36 3" xfId="47236"/>
    <cellStyle name="Calculation 3 2 2 37" xfId="4284"/>
    <cellStyle name="Calculation 3 2 2 37 2" xfId="47237"/>
    <cellStyle name="Calculation 3 2 2 37 3" xfId="47238"/>
    <cellStyle name="Calculation 3 2 2 38" xfId="4285"/>
    <cellStyle name="Calculation 3 2 2 38 2" xfId="47239"/>
    <cellStyle name="Calculation 3 2 2 38 3" xfId="47240"/>
    <cellStyle name="Calculation 3 2 2 39" xfId="4286"/>
    <cellStyle name="Calculation 3 2 2 39 2" xfId="47241"/>
    <cellStyle name="Calculation 3 2 2 39 3" xfId="47242"/>
    <cellStyle name="Calculation 3 2 2 4" xfId="4287"/>
    <cellStyle name="Calculation 3 2 2 4 2" xfId="4288"/>
    <cellStyle name="Calculation 3 2 2 4 2 2" xfId="4289"/>
    <cellStyle name="Calculation 3 2 2 4 2 3" xfId="4290"/>
    <cellStyle name="Calculation 3 2 2 4 2 4" xfId="4291"/>
    <cellStyle name="Calculation 3 2 2 4 2 5" xfId="4292"/>
    <cellStyle name="Calculation 3 2 2 4 2 6" xfId="4293"/>
    <cellStyle name="Calculation 3 2 2 4 3" xfId="4294"/>
    <cellStyle name="Calculation 3 2 2 4 3 2" xfId="47243"/>
    <cellStyle name="Calculation 3 2 2 4 3 3" xfId="47244"/>
    <cellStyle name="Calculation 3 2 2 4 4" xfId="4295"/>
    <cellStyle name="Calculation 3 2 2 4 4 2" xfId="47245"/>
    <cellStyle name="Calculation 3 2 2 4 4 3" xfId="47246"/>
    <cellStyle name="Calculation 3 2 2 4 5" xfId="4296"/>
    <cellStyle name="Calculation 3 2 2 4 5 2" xfId="47247"/>
    <cellStyle name="Calculation 3 2 2 4 5 3" xfId="47248"/>
    <cellStyle name="Calculation 3 2 2 4 6" xfId="4297"/>
    <cellStyle name="Calculation 3 2 2 4 6 2" xfId="47249"/>
    <cellStyle name="Calculation 3 2 2 4 6 3" xfId="47250"/>
    <cellStyle name="Calculation 3 2 2 4 7" xfId="4298"/>
    <cellStyle name="Calculation 3 2 2 4 8" xfId="47251"/>
    <cellStyle name="Calculation 3 2 2 40" xfId="4299"/>
    <cellStyle name="Calculation 3 2 2 41" xfId="47252"/>
    <cellStyle name="Calculation 3 2 2 5" xfId="4300"/>
    <cellStyle name="Calculation 3 2 2 5 2" xfId="4301"/>
    <cellStyle name="Calculation 3 2 2 5 2 2" xfId="4302"/>
    <cellStyle name="Calculation 3 2 2 5 2 3" xfId="4303"/>
    <cellStyle name="Calculation 3 2 2 5 2 4" xfId="4304"/>
    <cellStyle name="Calculation 3 2 2 5 2 5" xfId="4305"/>
    <cellStyle name="Calculation 3 2 2 5 2 6" xfId="4306"/>
    <cellStyle name="Calculation 3 2 2 5 3" xfId="4307"/>
    <cellStyle name="Calculation 3 2 2 5 3 2" xfId="47253"/>
    <cellStyle name="Calculation 3 2 2 5 3 3" xfId="47254"/>
    <cellStyle name="Calculation 3 2 2 5 4" xfId="4308"/>
    <cellStyle name="Calculation 3 2 2 5 4 2" xfId="47255"/>
    <cellStyle name="Calculation 3 2 2 5 4 3" xfId="47256"/>
    <cellStyle name="Calculation 3 2 2 5 5" xfId="4309"/>
    <cellStyle name="Calculation 3 2 2 5 5 2" xfId="47257"/>
    <cellStyle name="Calculation 3 2 2 5 5 3" xfId="47258"/>
    <cellStyle name="Calculation 3 2 2 5 6" xfId="4310"/>
    <cellStyle name="Calculation 3 2 2 5 6 2" xfId="47259"/>
    <cellStyle name="Calculation 3 2 2 5 6 3" xfId="47260"/>
    <cellStyle name="Calculation 3 2 2 5 7" xfId="4311"/>
    <cellStyle name="Calculation 3 2 2 5 8" xfId="47261"/>
    <cellStyle name="Calculation 3 2 2 6" xfId="4312"/>
    <cellStyle name="Calculation 3 2 2 6 2" xfId="4313"/>
    <cellStyle name="Calculation 3 2 2 6 2 2" xfId="4314"/>
    <cellStyle name="Calculation 3 2 2 6 2 3" xfId="4315"/>
    <cellStyle name="Calculation 3 2 2 6 2 4" xfId="4316"/>
    <cellStyle name="Calculation 3 2 2 6 2 5" xfId="4317"/>
    <cellStyle name="Calculation 3 2 2 6 2 6" xfId="4318"/>
    <cellStyle name="Calculation 3 2 2 6 3" xfId="4319"/>
    <cellStyle name="Calculation 3 2 2 6 3 2" xfId="47262"/>
    <cellStyle name="Calculation 3 2 2 6 3 3" xfId="47263"/>
    <cellStyle name="Calculation 3 2 2 6 4" xfId="4320"/>
    <cellStyle name="Calculation 3 2 2 6 4 2" xfId="47264"/>
    <cellStyle name="Calculation 3 2 2 6 4 3" xfId="47265"/>
    <cellStyle name="Calculation 3 2 2 6 5" xfId="4321"/>
    <cellStyle name="Calculation 3 2 2 6 5 2" xfId="47266"/>
    <cellStyle name="Calculation 3 2 2 6 5 3" xfId="47267"/>
    <cellStyle name="Calculation 3 2 2 6 6" xfId="4322"/>
    <cellStyle name="Calculation 3 2 2 6 6 2" xfId="47268"/>
    <cellStyle name="Calculation 3 2 2 6 6 3" xfId="47269"/>
    <cellStyle name="Calculation 3 2 2 6 7" xfId="4323"/>
    <cellStyle name="Calculation 3 2 2 6 8" xfId="47270"/>
    <cellStyle name="Calculation 3 2 2 7" xfId="4324"/>
    <cellStyle name="Calculation 3 2 2 7 2" xfId="4325"/>
    <cellStyle name="Calculation 3 2 2 7 2 2" xfId="4326"/>
    <cellStyle name="Calculation 3 2 2 7 2 3" xfId="4327"/>
    <cellStyle name="Calculation 3 2 2 7 2 4" xfId="4328"/>
    <cellStyle name="Calculation 3 2 2 7 2 5" xfId="4329"/>
    <cellStyle name="Calculation 3 2 2 7 2 6" xfId="4330"/>
    <cellStyle name="Calculation 3 2 2 7 3" xfId="4331"/>
    <cellStyle name="Calculation 3 2 2 7 3 2" xfId="47271"/>
    <cellStyle name="Calculation 3 2 2 7 3 3" xfId="47272"/>
    <cellStyle name="Calculation 3 2 2 7 4" xfId="4332"/>
    <cellStyle name="Calculation 3 2 2 7 4 2" xfId="47273"/>
    <cellStyle name="Calculation 3 2 2 7 4 3" xfId="47274"/>
    <cellStyle name="Calculation 3 2 2 7 5" xfId="4333"/>
    <cellStyle name="Calculation 3 2 2 7 5 2" xfId="47275"/>
    <cellStyle name="Calculation 3 2 2 7 5 3" xfId="47276"/>
    <cellStyle name="Calculation 3 2 2 7 6" xfId="4334"/>
    <cellStyle name="Calculation 3 2 2 7 6 2" xfId="47277"/>
    <cellStyle name="Calculation 3 2 2 7 6 3" xfId="47278"/>
    <cellStyle name="Calculation 3 2 2 7 7" xfId="4335"/>
    <cellStyle name="Calculation 3 2 2 7 8" xfId="47279"/>
    <cellStyle name="Calculation 3 2 2 8" xfId="4336"/>
    <cellStyle name="Calculation 3 2 2 8 2" xfId="4337"/>
    <cellStyle name="Calculation 3 2 2 8 2 2" xfId="4338"/>
    <cellStyle name="Calculation 3 2 2 8 2 3" xfId="4339"/>
    <cellStyle name="Calculation 3 2 2 8 2 4" xfId="4340"/>
    <cellStyle name="Calculation 3 2 2 8 2 5" xfId="4341"/>
    <cellStyle name="Calculation 3 2 2 8 2 6" xfId="4342"/>
    <cellStyle name="Calculation 3 2 2 8 3" xfId="4343"/>
    <cellStyle name="Calculation 3 2 2 8 3 2" xfId="47280"/>
    <cellStyle name="Calculation 3 2 2 8 3 3" xfId="47281"/>
    <cellStyle name="Calculation 3 2 2 8 4" xfId="4344"/>
    <cellStyle name="Calculation 3 2 2 8 4 2" xfId="47282"/>
    <cellStyle name="Calculation 3 2 2 8 4 3" xfId="47283"/>
    <cellStyle name="Calculation 3 2 2 8 5" xfId="4345"/>
    <cellStyle name="Calculation 3 2 2 8 5 2" xfId="47284"/>
    <cellStyle name="Calculation 3 2 2 8 5 3" xfId="47285"/>
    <cellStyle name="Calculation 3 2 2 8 6" xfId="4346"/>
    <cellStyle name="Calculation 3 2 2 8 6 2" xfId="47286"/>
    <cellStyle name="Calculation 3 2 2 8 6 3" xfId="47287"/>
    <cellStyle name="Calculation 3 2 2 8 7" xfId="4347"/>
    <cellStyle name="Calculation 3 2 2 8 8" xfId="47288"/>
    <cellStyle name="Calculation 3 2 2 9" xfId="4348"/>
    <cellStyle name="Calculation 3 2 2 9 2" xfId="4349"/>
    <cellStyle name="Calculation 3 2 2 9 2 2" xfId="4350"/>
    <cellStyle name="Calculation 3 2 2 9 2 3" xfId="4351"/>
    <cellStyle name="Calculation 3 2 2 9 2 4" xfId="4352"/>
    <cellStyle name="Calculation 3 2 2 9 2 5" xfId="4353"/>
    <cellStyle name="Calculation 3 2 2 9 2 6" xfId="4354"/>
    <cellStyle name="Calculation 3 2 2 9 3" xfId="4355"/>
    <cellStyle name="Calculation 3 2 2 9 3 2" xfId="47289"/>
    <cellStyle name="Calculation 3 2 2 9 3 3" xfId="47290"/>
    <cellStyle name="Calculation 3 2 2 9 4" xfId="4356"/>
    <cellStyle name="Calculation 3 2 2 9 4 2" xfId="47291"/>
    <cellStyle name="Calculation 3 2 2 9 4 3" xfId="47292"/>
    <cellStyle name="Calculation 3 2 2 9 5" xfId="4357"/>
    <cellStyle name="Calculation 3 2 2 9 5 2" xfId="47293"/>
    <cellStyle name="Calculation 3 2 2 9 5 3" xfId="47294"/>
    <cellStyle name="Calculation 3 2 2 9 6" xfId="4358"/>
    <cellStyle name="Calculation 3 2 2 9 6 2" xfId="47295"/>
    <cellStyle name="Calculation 3 2 2 9 6 3" xfId="47296"/>
    <cellStyle name="Calculation 3 2 2 9 7" xfId="4359"/>
    <cellStyle name="Calculation 3 2 2 9 8" xfId="47297"/>
    <cellStyle name="Calculation 3 2 20" xfId="4360"/>
    <cellStyle name="Calculation 3 2 20 2" xfId="4361"/>
    <cellStyle name="Calculation 3 2 20 2 2" xfId="4362"/>
    <cellStyle name="Calculation 3 2 20 2 3" xfId="4363"/>
    <cellStyle name="Calculation 3 2 20 2 4" xfId="4364"/>
    <cellStyle name="Calculation 3 2 20 2 5" xfId="4365"/>
    <cellStyle name="Calculation 3 2 20 2 6" xfId="4366"/>
    <cellStyle name="Calculation 3 2 20 3" xfId="4367"/>
    <cellStyle name="Calculation 3 2 20 3 2" xfId="47298"/>
    <cellStyle name="Calculation 3 2 20 3 3" xfId="47299"/>
    <cellStyle name="Calculation 3 2 20 4" xfId="4368"/>
    <cellStyle name="Calculation 3 2 20 4 2" xfId="47300"/>
    <cellStyle name="Calculation 3 2 20 4 3" xfId="47301"/>
    <cellStyle name="Calculation 3 2 20 5" xfId="4369"/>
    <cellStyle name="Calculation 3 2 20 5 2" xfId="47302"/>
    <cellStyle name="Calculation 3 2 20 5 3" xfId="47303"/>
    <cellStyle name="Calculation 3 2 20 6" xfId="4370"/>
    <cellStyle name="Calculation 3 2 20 6 2" xfId="47304"/>
    <cellStyle name="Calculation 3 2 20 6 3" xfId="47305"/>
    <cellStyle name="Calculation 3 2 20 7" xfId="4371"/>
    <cellStyle name="Calculation 3 2 20 8" xfId="47306"/>
    <cellStyle name="Calculation 3 2 21" xfId="4372"/>
    <cellStyle name="Calculation 3 2 21 2" xfId="4373"/>
    <cellStyle name="Calculation 3 2 21 2 2" xfId="4374"/>
    <cellStyle name="Calculation 3 2 21 2 3" xfId="4375"/>
    <cellStyle name="Calculation 3 2 21 2 4" xfId="4376"/>
    <cellStyle name="Calculation 3 2 21 2 5" xfId="4377"/>
    <cellStyle name="Calculation 3 2 21 2 6" xfId="4378"/>
    <cellStyle name="Calculation 3 2 21 3" xfId="4379"/>
    <cellStyle name="Calculation 3 2 21 3 2" xfId="47307"/>
    <cellStyle name="Calculation 3 2 21 3 3" xfId="47308"/>
    <cellStyle name="Calculation 3 2 21 4" xfId="4380"/>
    <cellStyle name="Calculation 3 2 21 4 2" xfId="47309"/>
    <cellStyle name="Calculation 3 2 21 4 3" xfId="47310"/>
    <cellStyle name="Calculation 3 2 21 5" xfId="4381"/>
    <cellStyle name="Calculation 3 2 21 5 2" xfId="47311"/>
    <cellStyle name="Calculation 3 2 21 5 3" xfId="47312"/>
    <cellStyle name="Calculation 3 2 21 6" xfId="4382"/>
    <cellStyle name="Calculation 3 2 21 6 2" xfId="47313"/>
    <cellStyle name="Calculation 3 2 21 6 3" xfId="47314"/>
    <cellStyle name="Calculation 3 2 21 7" xfId="4383"/>
    <cellStyle name="Calculation 3 2 21 8" xfId="47315"/>
    <cellStyle name="Calculation 3 2 22" xfId="4384"/>
    <cellStyle name="Calculation 3 2 22 2" xfId="4385"/>
    <cellStyle name="Calculation 3 2 22 2 2" xfId="4386"/>
    <cellStyle name="Calculation 3 2 22 2 3" xfId="4387"/>
    <cellStyle name="Calculation 3 2 22 2 4" xfId="4388"/>
    <cellStyle name="Calculation 3 2 22 2 5" xfId="4389"/>
    <cellStyle name="Calculation 3 2 22 2 6" xfId="4390"/>
    <cellStyle name="Calculation 3 2 22 3" xfId="4391"/>
    <cellStyle name="Calculation 3 2 22 3 2" xfId="47316"/>
    <cellStyle name="Calculation 3 2 22 3 3" xfId="47317"/>
    <cellStyle name="Calculation 3 2 22 4" xfId="4392"/>
    <cellStyle name="Calculation 3 2 22 4 2" xfId="47318"/>
    <cellStyle name="Calculation 3 2 22 4 3" xfId="47319"/>
    <cellStyle name="Calculation 3 2 22 5" xfId="4393"/>
    <cellStyle name="Calculation 3 2 22 5 2" xfId="47320"/>
    <cellStyle name="Calculation 3 2 22 5 3" xfId="47321"/>
    <cellStyle name="Calculation 3 2 22 6" xfId="4394"/>
    <cellStyle name="Calculation 3 2 22 6 2" xfId="47322"/>
    <cellStyle name="Calculation 3 2 22 6 3" xfId="47323"/>
    <cellStyle name="Calculation 3 2 22 7" xfId="4395"/>
    <cellStyle name="Calculation 3 2 22 8" xfId="47324"/>
    <cellStyle name="Calculation 3 2 23" xfId="4396"/>
    <cellStyle name="Calculation 3 2 23 2" xfId="4397"/>
    <cellStyle name="Calculation 3 2 23 2 2" xfId="4398"/>
    <cellStyle name="Calculation 3 2 23 2 3" xfId="4399"/>
    <cellStyle name="Calculation 3 2 23 2 4" xfId="4400"/>
    <cellStyle name="Calculation 3 2 23 2 5" xfId="4401"/>
    <cellStyle name="Calculation 3 2 23 2 6" xfId="4402"/>
    <cellStyle name="Calculation 3 2 23 3" xfId="4403"/>
    <cellStyle name="Calculation 3 2 23 3 2" xfId="47325"/>
    <cellStyle name="Calculation 3 2 23 3 3" xfId="47326"/>
    <cellStyle name="Calculation 3 2 23 4" xfId="4404"/>
    <cellStyle name="Calculation 3 2 23 4 2" xfId="47327"/>
    <cellStyle name="Calculation 3 2 23 4 3" xfId="47328"/>
    <cellStyle name="Calculation 3 2 23 5" xfId="4405"/>
    <cellStyle name="Calculation 3 2 23 5 2" xfId="47329"/>
    <cellStyle name="Calculation 3 2 23 5 3" xfId="47330"/>
    <cellStyle name="Calculation 3 2 23 6" xfId="4406"/>
    <cellStyle name="Calculation 3 2 23 6 2" xfId="47331"/>
    <cellStyle name="Calculation 3 2 23 6 3" xfId="47332"/>
    <cellStyle name="Calculation 3 2 23 7" xfId="4407"/>
    <cellStyle name="Calculation 3 2 23 8" xfId="47333"/>
    <cellStyle name="Calculation 3 2 24" xfId="4408"/>
    <cellStyle name="Calculation 3 2 24 2" xfId="4409"/>
    <cellStyle name="Calculation 3 2 24 2 2" xfId="4410"/>
    <cellStyle name="Calculation 3 2 24 2 3" xfId="4411"/>
    <cellStyle name="Calculation 3 2 24 2 4" xfId="4412"/>
    <cellStyle name="Calculation 3 2 24 2 5" xfId="4413"/>
    <cellStyle name="Calculation 3 2 24 2 6" xfId="4414"/>
    <cellStyle name="Calculation 3 2 24 3" xfId="4415"/>
    <cellStyle name="Calculation 3 2 24 3 2" xfId="47334"/>
    <cellStyle name="Calculation 3 2 24 3 3" xfId="47335"/>
    <cellStyle name="Calculation 3 2 24 4" xfId="4416"/>
    <cellStyle name="Calculation 3 2 24 4 2" xfId="47336"/>
    <cellStyle name="Calculation 3 2 24 4 3" xfId="47337"/>
    <cellStyle name="Calculation 3 2 24 5" xfId="4417"/>
    <cellStyle name="Calculation 3 2 24 5 2" xfId="47338"/>
    <cellStyle name="Calculation 3 2 24 5 3" xfId="47339"/>
    <cellStyle name="Calculation 3 2 24 6" xfId="4418"/>
    <cellStyle name="Calculation 3 2 24 6 2" xfId="47340"/>
    <cellStyle name="Calculation 3 2 24 6 3" xfId="47341"/>
    <cellStyle name="Calculation 3 2 24 7" xfId="4419"/>
    <cellStyle name="Calculation 3 2 24 8" xfId="47342"/>
    <cellStyle name="Calculation 3 2 25" xfId="4420"/>
    <cellStyle name="Calculation 3 2 25 2" xfId="4421"/>
    <cellStyle name="Calculation 3 2 25 2 2" xfId="4422"/>
    <cellStyle name="Calculation 3 2 25 2 3" xfId="4423"/>
    <cellStyle name="Calculation 3 2 25 2 4" xfId="4424"/>
    <cellStyle name="Calculation 3 2 25 2 5" xfId="4425"/>
    <cellStyle name="Calculation 3 2 25 2 6" xfId="4426"/>
    <cellStyle name="Calculation 3 2 25 3" xfId="4427"/>
    <cellStyle name="Calculation 3 2 25 3 2" xfId="47343"/>
    <cellStyle name="Calculation 3 2 25 3 3" xfId="47344"/>
    <cellStyle name="Calculation 3 2 25 4" xfId="4428"/>
    <cellStyle name="Calculation 3 2 25 4 2" xfId="47345"/>
    <cellStyle name="Calculation 3 2 25 4 3" xfId="47346"/>
    <cellStyle name="Calculation 3 2 25 5" xfId="4429"/>
    <cellStyle name="Calculation 3 2 25 5 2" xfId="47347"/>
    <cellStyle name="Calculation 3 2 25 5 3" xfId="47348"/>
    <cellStyle name="Calculation 3 2 25 6" xfId="4430"/>
    <cellStyle name="Calculation 3 2 25 6 2" xfId="47349"/>
    <cellStyle name="Calculation 3 2 25 6 3" xfId="47350"/>
    <cellStyle name="Calculation 3 2 25 7" xfId="4431"/>
    <cellStyle name="Calculation 3 2 25 8" xfId="47351"/>
    <cellStyle name="Calculation 3 2 26" xfId="4432"/>
    <cellStyle name="Calculation 3 2 26 2" xfId="4433"/>
    <cellStyle name="Calculation 3 2 26 2 2" xfId="4434"/>
    <cellStyle name="Calculation 3 2 26 2 3" xfId="4435"/>
    <cellStyle name="Calculation 3 2 26 2 4" xfId="4436"/>
    <cellStyle name="Calculation 3 2 26 2 5" xfId="4437"/>
    <cellStyle name="Calculation 3 2 26 2 6" xfId="4438"/>
    <cellStyle name="Calculation 3 2 26 3" xfId="4439"/>
    <cellStyle name="Calculation 3 2 26 3 2" xfId="47352"/>
    <cellStyle name="Calculation 3 2 26 3 3" xfId="47353"/>
    <cellStyle name="Calculation 3 2 26 4" xfId="4440"/>
    <cellStyle name="Calculation 3 2 26 4 2" xfId="47354"/>
    <cellStyle name="Calculation 3 2 26 4 3" xfId="47355"/>
    <cellStyle name="Calculation 3 2 26 5" xfId="4441"/>
    <cellStyle name="Calculation 3 2 26 5 2" xfId="47356"/>
    <cellStyle name="Calculation 3 2 26 5 3" xfId="47357"/>
    <cellStyle name="Calculation 3 2 26 6" xfId="4442"/>
    <cellStyle name="Calculation 3 2 26 6 2" xfId="47358"/>
    <cellStyle name="Calculation 3 2 26 6 3" xfId="47359"/>
    <cellStyle name="Calculation 3 2 26 7" xfId="4443"/>
    <cellStyle name="Calculation 3 2 26 8" xfId="47360"/>
    <cellStyle name="Calculation 3 2 27" xfId="4444"/>
    <cellStyle name="Calculation 3 2 27 2" xfId="4445"/>
    <cellStyle name="Calculation 3 2 27 2 2" xfId="4446"/>
    <cellStyle name="Calculation 3 2 27 2 3" xfId="4447"/>
    <cellStyle name="Calculation 3 2 27 2 4" xfId="4448"/>
    <cellStyle name="Calculation 3 2 27 2 5" xfId="4449"/>
    <cellStyle name="Calculation 3 2 27 2 6" xfId="4450"/>
    <cellStyle name="Calculation 3 2 27 3" xfId="4451"/>
    <cellStyle name="Calculation 3 2 27 3 2" xfId="47361"/>
    <cellStyle name="Calculation 3 2 27 3 3" xfId="47362"/>
    <cellStyle name="Calculation 3 2 27 4" xfId="4452"/>
    <cellStyle name="Calculation 3 2 27 4 2" xfId="47363"/>
    <cellStyle name="Calculation 3 2 27 4 3" xfId="47364"/>
    <cellStyle name="Calculation 3 2 27 5" xfId="4453"/>
    <cellStyle name="Calculation 3 2 27 5 2" xfId="47365"/>
    <cellStyle name="Calculation 3 2 27 5 3" xfId="47366"/>
    <cellStyle name="Calculation 3 2 27 6" xfId="4454"/>
    <cellStyle name="Calculation 3 2 27 6 2" xfId="47367"/>
    <cellStyle name="Calculation 3 2 27 6 3" xfId="47368"/>
    <cellStyle name="Calculation 3 2 27 7" xfId="4455"/>
    <cellStyle name="Calculation 3 2 27 8" xfId="47369"/>
    <cellStyle name="Calculation 3 2 28" xfId="4456"/>
    <cellStyle name="Calculation 3 2 28 2" xfId="4457"/>
    <cellStyle name="Calculation 3 2 28 2 2" xfId="4458"/>
    <cellStyle name="Calculation 3 2 28 2 3" xfId="4459"/>
    <cellStyle name="Calculation 3 2 28 2 4" xfId="4460"/>
    <cellStyle name="Calculation 3 2 28 2 5" xfId="4461"/>
    <cellStyle name="Calculation 3 2 28 2 6" xfId="4462"/>
    <cellStyle name="Calculation 3 2 28 3" xfId="4463"/>
    <cellStyle name="Calculation 3 2 28 3 2" xfId="47370"/>
    <cellStyle name="Calculation 3 2 28 3 3" xfId="47371"/>
    <cellStyle name="Calculation 3 2 28 4" xfId="4464"/>
    <cellStyle name="Calculation 3 2 28 4 2" xfId="47372"/>
    <cellStyle name="Calculation 3 2 28 4 3" xfId="47373"/>
    <cellStyle name="Calculation 3 2 28 5" xfId="4465"/>
    <cellStyle name="Calculation 3 2 28 5 2" xfId="47374"/>
    <cellStyle name="Calculation 3 2 28 5 3" xfId="47375"/>
    <cellStyle name="Calculation 3 2 28 6" xfId="4466"/>
    <cellStyle name="Calculation 3 2 28 6 2" xfId="47376"/>
    <cellStyle name="Calculation 3 2 28 6 3" xfId="47377"/>
    <cellStyle name="Calculation 3 2 28 7" xfId="4467"/>
    <cellStyle name="Calculation 3 2 28 8" xfId="47378"/>
    <cellStyle name="Calculation 3 2 29" xfId="4468"/>
    <cellStyle name="Calculation 3 2 29 2" xfId="4469"/>
    <cellStyle name="Calculation 3 2 29 2 2" xfId="4470"/>
    <cellStyle name="Calculation 3 2 29 2 3" xfId="4471"/>
    <cellStyle name="Calculation 3 2 29 2 4" xfId="4472"/>
    <cellStyle name="Calculation 3 2 29 2 5" xfId="4473"/>
    <cellStyle name="Calculation 3 2 29 2 6" xfId="4474"/>
    <cellStyle name="Calculation 3 2 29 3" xfId="4475"/>
    <cellStyle name="Calculation 3 2 29 3 2" xfId="47379"/>
    <cellStyle name="Calculation 3 2 29 3 3" xfId="47380"/>
    <cellStyle name="Calculation 3 2 29 4" xfId="4476"/>
    <cellStyle name="Calculation 3 2 29 4 2" xfId="47381"/>
    <cellStyle name="Calculation 3 2 29 4 3" xfId="47382"/>
    <cellStyle name="Calculation 3 2 29 5" xfId="4477"/>
    <cellStyle name="Calculation 3 2 29 5 2" xfId="47383"/>
    <cellStyle name="Calculation 3 2 29 5 3" xfId="47384"/>
    <cellStyle name="Calculation 3 2 29 6" xfId="4478"/>
    <cellStyle name="Calculation 3 2 29 6 2" xfId="47385"/>
    <cellStyle name="Calculation 3 2 29 6 3" xfId="47386"/>
    <cellStyle name="Calculation 3 2 29 7" xfId="4479"/>
    <cellStyle name="Calculation 3 2 29 8" xfId="47387"/>
    <cellStyle name="Calculation 3 2 3" xfId="4480"/>
    <cellStyle name="Calculation 3 2 3 2" xfId="4481"/>
    <cellStyle name="Calculation 3 2 3 2 2" xfId="4482"/>
    <cellStyle name="Calculation 3 2 3 2 3" xfId="4483"/>
    <cellStyle name="Calculation 3 2 3 2 4" xfId="4484"/>
    <cellStyle name="Calculation 3 2 3 2 5" xfId="4485"/>
    <cellStyle name="Calculation 3 2 3 2 6" xfId="4486"/>
    <cellStyle name="Calculation 3 2 3 3" xfId="4487"/>
    <cellStyle name="Calculation 3 2 3 3 2" xfId="47388"/>
    <cellStyle name="Calculation 3 2 3 3 3" xfId="47389"/>
    <cellStyle name="Calculation 3 2 3 4" xfId="4488"/>
    <cellStyle name="Calculation 3 2 3 4 2" xfId="47390"/>
    <cellStyle name="Calculation 3 2 3 4 3" xfId="47391"/>
    <cellStyle name="Calculation 3 2 3 5" xfId="4489"/>
    <cellStyle name="Calculation 3 2 3 5 2" xfId="47392"/>
    <cellStyle name="Calculation 3 2 3 5 3" xfId="47393"/>
    <cellStyle name="Calculation 3 2 3 6" xfId="4490"/>
    <cellStyle name="Calculation 3 2 3 6 2" xfId="47394"/>
    <cellStyle name="Calculation 3 2 3 6 3" xfId="47395"/>
    <cellStyle name="Calculation 3 2 3 7" xfId="4491"/>
    <cellStyle name="Calculation 3 2 3 8" xfId="47396"/>
    <cellStyle name="Calculation 3 2 30" xfId="4492"/>
    <cellStyle name="Calculation 3 2 30 2" xfId="4493"/>
    <cellStyle name="Calculation 3 2 30 2 2" xfId="4494"/>
    <cellStyle name="Calculation 3 2 30 2 3" xfId="4495"/>
    <cellStyle name="Calculation 3 2 30 2 4" xfId="4496"/>
    <cellStyle name="Calculation 3 2 30 2 5" xfId="4497"/>
    <cellStyle name="Calculation 3 2 30 2 6" xfId="4498"/>
    <cellStyle name="Calculation 3 2 30 3" xfId="4499"/>
    <cellStyle name="Calculation 3 2 30 3 2" xfId="47397"/>
    <cellStyle name="Calculation 3 2 30 3 3" xfId="47398"/>
    <cellStyle name="Calculation 3 2 30 4" xfId="4500"/>
    <cellStyle name="Calculation 3 2 30 4 2" xfId="47399"/>
    <cellStyle name="Calculation 3 2 30 4 3" xfId="47400"/>
    <cellStyle name="Calculation 3 2 30 5" xfId="4501"/>
    <cellStyle name="Calculation 3 2 30 5 2" xfId="47401"/>
    <cellStyle name="Calculation 3 2 30 5 3" xfId="47402"/>
    <cellStyle name="Calculation 3 2 30 6" xfId="4502"/>
    <cellStyle name="Calculation 3 2 30 6 2" xfId="47403"/>
    <cellStyle name="Calculation 3 2 30 6 3" xfId="47404"/>
    <cellStyle name="Calculation 3 2 30 7" xfId="4503"/>
    <cellStyle name="Calculation 3 2 30 8" xfId="47405"/>
    <cellStyle name="Calculation 3 2 31" xfId="4504"/>
    <cellStyle name="Calculation 3 2 31 2" xfId="4505"/>
    <cellStyle name="Calculation 3 2 31 2 2" xfId="4506"/>
    <cellStyle name="Calculation 3 2 31 2 3" xfId="4507"/>
    <cellStyle name="Calculation 3 2 31 2 4" xfId="4508"/>
    <cellStyle name="Calculation 3 2 31 2 5" xfId="4509"/>
    <cellStyle name="Calculation 3 2 31 2 6" xfId="4510"/>
    <cellStyle name="Calculation 3 2 31 3" xfId="4511"/>
    <cellStyle name="Calculation 3 2 31 3 2" xfId="47406"/>
    <cellStyle name="Calculation 3 2 31 3 3" xfId="47407"/>
    <cellStyle name="Calculation 3 2 31 4" xfId="4512"/>
    <cellStyle name="Calculation 3 2 31 4 2" xfId="47408"/>
    <cellStyle name="Calculation 3 2 31 4 3" xfId="47409"/>
    <cellStyle name="Calculation 3 2 31 5" xfId="4513"/>
    <cellStyle name="Calculation 3 2 31 5 2" xfId="47410"/>
    <cellStyle name="Calculation 3 2 31 5 3" xfId="47411"/>
    <cellStyle name="Calculation 3 2 31 6" xfId="4514"/>
    <cellStyle name="Calculation 3 2 31 6 2" xfId="47412"/>
    <cellStyle name="Calculation 3 2 31 6 3" xfId="47413"/>
    <cellStyle name="Calculation 3 2 31 7" xfId="4515"/>
    <cellStyle name="Calculation 3 2 31 8" xfId="47414"/>
    <cellStyle name="Calculation 3 2 32" xfId="4516"/>
    <cellStyle name="Calculation 3 2 32 2" xfId="4517"/>
    <cellStyle name="Calculation 3 2 32 2 2" xfId="4518"/>
    <cellStyle name="Calculation 3 2 32 2 3" xfId="4519"/>
    <cellStyle name="Calculation 3 2 32 2 4" xfId="4520"/>
    <cellStyle name="Calculation 3 2 32 2 5" xfId="4521"/>
    <cellStyle name="Calculation 3 2 32 2 6" xfId="4522"/>
    <cellStyle name="Calculation 3 2 32 3" xfId="4523"/>
    <cellStyle name="Calculation 3 2 32 3 2" xfId="47415"/>
    <cellStyle name="Calculation 3 2 32 3 3" xfId="47416"/>
    <cellStyle name="Calculation 3 2 32 4" xfId="4524"/>
    <cellStyle name="Calculation 3 2 32 4 2" xfId="47417"/>
    <cellStyle name="Calculation 3 2 32 4 3" xfId="47418"/>
    <cellStyle name="Calculation 3 2 32 5" xfId="4525"/>
    <cellStyle name="Calculation 3 2 32 5 2" xfId="47419"/>
    <cellStyle name="Calculation 3 2 32 5 3" xfId="47420"/>
    <cellStyle name="Calculation 3 2 32 6" xfId="4526"/>
    <cellStyle name="Calculation 3 2 32 6 2" xfId="47421"/>
    <cellStyle name="Calculation 3 2 32 6 3" xfId="47422"/>
    <cellStyle name="Calculation 3 2 32 7" xfId="4527"/>
    <cellStyle name="Calculation 3 2 32 8" xfId="47423"/>
    <cellStyle name="Calculation 3 2 33" xfId="4528"/>
    <cellStyle name="Calculation 3 2 33 2" xfId="4529"/>
    <cellStyle name="Calculation 3 2 33 2 2" xfId="4530"/>
    <cellStyle name="Calculation 3 2 33 2 3" xfId="4531"/>
    <cellStyle name="Calculation 3 2 33 2 4" xfId="4532"/>
    <cellStyle name="Calculation 3 2 33 2 5" xfId="4533"/>
    <cellStyle name="Calculation 3 2 33 2 6" xfId="4534"/>
    <cellStyle name="Calculation 3 2 33 3" xfId="4535"/>
    <cellStyle name="Calculation 3 2 33 3 2" xfId="47424"/>
    <cellStyle name="Calculation 3 2 33 3 3" xfId="47425"/>
    <cellStyle name="Calculation 3 2 33 4" xfId="4536"/>
    <cellStyle name="Calculation 3 2 33 4 2" xfId="47426"/>
    <cellStyle name="Calculation 3 2 33 4 3" xfId="47427"/>
    <cellStyle name="Calculation 3 2 33 5" xfId="4537"/>
    <cellStyle name="Calculation 3 2 33 5 2" xfId="47428"/>
    <cellStyle name="Calculation 3 2 33 5 3" xfId="47429"/>
    <cellStyle name="Calculation 3 2 33 6" xfId="4538"/>
    <cellStyle name="Calculation 3 2 33 6 2" xfId="47430"/>
    <cellStyle name="Calculation 3 2 33 6 3" xfId="47431"/>
    <cellStyle name="Calculation 3 2 33 7" xfId="4539"/>
    <cellStyle name="Calculation 3 2 33 8" xfId="47432"/>
    <cellStyle name="Calculation 3 2 34" xfId="4540"/>
    <cellStyle name="Calculation 3 2 34 2" xfId="4541"/>
    <cellStyle name="Calculation 3 2 34 2 2" xfId="4542"/>
    <cellStyle name="Calculation 3 2 34 2 3" xfId="4543"/>
    <cellStyle name="Calculation 3 2 34 2 4" xfId="4544"/>
    <cellStyle name="Calculation 3 2 34 2 5" xfId="4545"/>
    <cellStyle name="Calculation 3 2 34 2 6" xfId="4546"/>
    <cellStyle name="Calculation 3 2 34 3" xfId="4547"/>
    <cellStyle name="Calculation 3 2 34 3 2" xfId="47433"/>
    <cellStyle name="Calculation 3 2 34 3 3" xfId="47434"/>
    <cellStyle name="Calculation 3 2 34 4" xfId="4548"/>
    <cellStyle name="Calculation 3 2 34 4 2" xfId="47435"/>
    <cellStyle name="Calculation 3 2 34 4 3" xfId="47436"/>
    <cellStyle name="Calculation 3 2 34 5" xfId="4549"/>
    <cellStyle name="Calculation 3 2 34 5 2" xfId="47437"/>
    <cellStyle name="Calculation 3 2 34 5 3" xfId="47438"/>
    <cellStyle name="Calculation 3 2 34 6" xfId="4550"/>
    <cellStyle name="Calculation 3 2 34 6 2" xfId="47439"/>
    <cellStyle name="Calculation 3 2 34 6 3" xfId="47440"/>
    <cellStyle name="Calculation 3 2 34 7" xfId="4551"/>
    <cellStyle name="Calculation 3 2 34 8" xfId="47441"/>
    <cellStyle name="Calculation 3 2 35" xfId="4552"/>
    <cellStyle name="Calculation 3 2 35 2" xfId="4553"/>
    <cellStyle name="Calculation 3 2 35 2 2" xfId="4554"/>
    <cellStyle name="Calculation 3 2 35 2 3" xfId="4555"/>
    <cellStyle name="Calculation 3 2 35 2 4" xfId="4556"/>
    <cellStyle name="Calculation 3 2 35 2 5" xfId="4557"/>
    <cellStyle name="Calculation 3 2 35 2 6" xfId="4558"/>
    <cellStyle name="Calculation 3 2 35 3" xfId="4559"/>
    <cellStyle name="Calculation 3 2 35 3 2" xfId="47442"/>
    <cellStyle name="Calculation 3 2 35 3 3" xfId="47443"/>
    <cellStyle name="Calculation 3 2 35 4" xfId="4560"/>
    <cellStyle name="Calculation 3 2 35 4 2" xfId="47444"/>
    <cellStyle name="Calculation 3 2 35 4 3" xfId="47445"/>
    <cellStyle name="Calculation 3 2 35 5" xfId="4561"/>
    <cellStyle name="Calculation 3 2 35 5 2" xfId="47446"/>
    <cellStyle name="Calculation 3 2 35 5 3" xfId="47447"/>
    <cellStyle name="Calculation 3 2 35 6" xfId="4562"/>
    <cellStyle name="Calculation 3 2 35 6 2" xfId="47448"/>
    <cellStyle name="Calculation 3 2 35 6 3" xfId="47449"/>
    <cellStyle name="Calculation 3 2 35 7" xfId="4563"/>
    <cellStyle name="Calculation 3 2 35 8" xfId="47450"/>
    <cellStyle name="Calculation 3 2 36" xfId="4564"/>
    <cellStyle name="Calculation 3 2 36 2" xfId="47451"/>
    <cellStyle name="Calculation 3 2 36 3" xfId="47452"/>
    <cellStyle name="Calculation 3 2 37" xfId="4565"/>
    <cellStyle name="Calculation 3 2 37 2" xfId="4566"/>
    <cellStyle name="Calculation 3 2 37 3" xfId="4567"/>
    <cellStyle name="Calculation 3 2 37 4" xfId="4568"/>
    <cellStyle name="Calculation 3 2 37 5" xfId="4569"/>
    <cellStyle name="Calculation 3 2 37 6" xfId="4570"/>
    <cellStyle name="Calculation 3 2 38" xfId="4571"/>
    <cellStyle name="Calculation 3 2 38 2" xfId="47453"/>
    <cellStyle name="Calculation 3 2 38 3" xfId="47454"/>
    <cellStyle name="Calculation 3 2 39" xfId="4572"/>
    <cellStyle name="Calculation 3 2 39 2" xfId="47455"/>
    <cellStyle name="Calculation 3 2 39 3" xfId="47456"/>
    <cellStyle name="Calculation 3 2 4" xfId="4573"/>
    <cellStyle name="Calculation 3 2 4 2" xfId="4574"/>
    <cellStyle name="Calculation 3 2 4 2 2" xfId="4575"/>
    <cellStyle name="Calculation 3 2 4 2 3" xfId="4576"/>
    <cellStyle name="Calculation 3 2 4 2 4" xfId="4577"/>
    <cellStyle name="Calculation 3 2 4 2 5" xfId="4578"/>
    <cellStyle name="Calculation 3 2 4 2 6" xfId="4579"/>
    <cellStyle name="Calculation 3 2 4 3" xfId="4580"/>
    <cellStyle name="Calculation 3 2 4 3 2" xfId="47457"/>
    <cellStyle name="Calculation 3 2 4 3 3" xfId="47458"/>
    <cellStyle name="Calculation 3 2 4 4" xfId="4581"/>
    <cellStyle name="Calculation 3 2 4 4 2" xfId="47459"/>
    <cellStyle name="Calculation 3 2 4 4 3" xfId="47460"/>
    <cellStyle name="Calculation 3 2 4 5" xfId="4582"/>
    <cellStyle name="Calculation 3 2 4 5 2" xfId="47461"/>
    <cellStyle name="Calculation 3 2 4 5 3" xfId="47462"/>
    <cellStyle name="Calculation 3 2 4 6" xfId="4583"/>
    <cellStyle name="Calculation 3 2 4 6 2" xfId="47463"/>
    <cellStyle name="Calculation 3 2 4 6 3" xfId="47464"/>
    <cellStyle name="Calculation 3 2 4 7" xfId="4584"/>
    <cellStyle name="Calculation 3 2 4 8" xfId="47465"/>
    <cellStyle name="Calculation 3 2 40" xfId="4585"/>
    <cellStyle name="Calculation 3 2 40 2" xfId="47466"/>
    <cellStyle name="Calculation 3 2 40 3" xfId="47467"/>
    <cellStyle name="Calculation 3 2 41" xfId="4586"/>
    <cellStyle name="Calculation 3 2 42" xfId="4587"/>
    <cellStyle name="Calculation 3 2 5" xfId="4588"/>
    <cellStyle name="Calculation 3 2 5 2" xfId="4589"/>
    <cellStyle name="Calculation 3 2 5 2 2" xfId="4590"/>
    <cellStyle name="Calculation 3 2 5 2 3" xfId="4591"/>
    <cellStyle name="Calculation 3 2 5 2 4" xfId="4592"/>
    <cellStyle name="Calculation 3 2 5 2 5" xfId="4593"/>
    <cellStyle name="Calculation 3 2 5 2 6" xfId="4594"/>
    <cellStyle name="Calculation 3 2 5 3" xfId="4595"/>
    <cellStyle name="Calculation 3 2 5 3 2" xfId="47468"/>
    <cellStyle name="Calculation 3 2 5 3 3" xfId="47469"/>
    <cellStyle name="Calculation 3 2 5 4" xfId="4596"/>
    <cellStyle name="Calculation 3 2 5 4 2" xfId="47470"/>
    <cellStyle name="Calculation 3 2 5 4 3" xfId="47471"/>
    <cellStyle name="Calculation 3 2 5 5" xfId="4597"/>
    <cellStyle name="Calculation 3 2 5 5 2" xfId="47472"/>
    <cellStyle name="Calculation 3 2 5 5 3" xfId="47473"/>
    <cellStyle name="Calculation 3 2 5 6" xfId="4598"/>
    <cellStyle name="Calculation 3 2 5 6 2" xfId="47474"/>
    <cellStyle name="Calculation 3 2 5 6 3" xfId="47475"/>
    <cellStyle name="Calculation 3 2 5 7" xfId="4599"/>
    <cellStyle name="Calculation 3 2 5 8" xfId="47476"/>
    <cellStyle name="Calculation 3 2 6" xfId="4600"/>
    <cellStyle name="Calculation 3 2 6 2" xfId="4601"/>
    <cellStyle name="Calculation 3 2 6 2 2" xfId="4602"/>
    <cellStyle name="Calculation 3 2 6 2 3" xfId="4603"/>
    <cellStyle name="Calculation 3 2 6 2 4" xfId="4604"/>
    <cellStyle name="Calculation 3 2 6 2 5" xfId="4605"/>
    <cellStyle name="Calculation 3 2 6 2 6" xfId="4606"/>
    <cellStyle name="Calculation 3 2 6 3" xfId="4607"/>
    <cellStyle name="Calculation 3 2 6 3 2" xfId="47477"/>
    <cellStyle name="Calculation 3 2 6 3 3" xfId="47478"/>
    <cellStyle name="Calculation 3 2 6 4" xfId="4608"/>
    <cellStyle name="Calculation 3 2 6 4 2" xfId="47479"/>
    <cellStyle name="Calculation 3 2 6 4 3" xfId="47480"/>
    <cellStyle name="Calculation 3 2 6 5" xfId="4609"/>
    <cellStyle name="Calculation 3 2 6 5 2" xfId="47481"/>
    <cellStyle name="Calculation 3 2 6 5 3" xfId="47482"/>
    <cellStyle name="Calculation 3 2 6 6" xfId="4610"/>
    <cellStyle name="Calculation 3 2 6 6 2" xfId="47483"/>
    <cellStyle name="Calculation 3 2 6 6 3" xfId="47484"/>
    <cellStyle name="Calculation 3 2 6 7" xfId="4611"/>
    <cellStyle name="Calculation 3 2 6 8" xfId="47485"/>
    <cellStyle name="Calculation 3 2 7" xfId="4612"/>
    <cellStyle name="Calculation 3 2 7 2" xfId="4613"/>
    <cellStyle name="Calculation 3 2 7 2 2" xfId="4614"/>
    <cellStyle name="Calculation 3 2 7 2 3" xfId="4615"/>
    <cellStyle name="Calculation 3 2 7 2 4" xfId="4616"/>
    <cellStyle name="Calculation 3 2 7 2 5" xfId="4617"/>
    <cellStyle name="Calculation 3 2 7 2 6" xfId="4618"/>
    <cellStyle name="Calculation 3 2 7 3" xfId="4619"/>
    <cellStyle name="Calculation 3 2 7 3 2" xfId="47486"/>
    <cellStyle name="Calculation 3 2 7 3 3" xfId="47487"/>
    <cellStyle name="Calculation 3 2 7 4" xfId="4620"/>
    <cellStyle name="Calculation 3 2 7 4 2" xfId="47488"/>
    <cellStyle name="Calculation 3 2 7 4 3" xfId="47489"/>
    <cellStyle name="Calculation 3 2 7 5" xfId="4621"/>
    <cellStyle name="Calculation 3 2 7 5 2" xfId="47490"/>
    <cellStyle name="Calculation 3 2 7 5 3" xfId="47491"/>
    <cellStyle name="Calculation 3 2 7 6" xfId="4622"/>
    <cellStyle name="Calculation 3 2 7 6 2" xfId="47492"/>
    <cellStyle name="Calculation 3 2 7 6 3" xfId="47493"/>
    <cellStyle name="Calculation 3 2 7 7" xfId="4623"/>
    <cellStyle name="Calculation 3 2 7 8" xfId="47494"/>
    <cellStyle name="Calculation 3 2 8" xfId="4624"/>
    <cellStyle name="Calculation 3 2 8 2" xfId="4625"/>
    <cellStyle name="Calculation 3 2 8 2 2" xfId="4626"/>
    <cellStyle name="Calculation 3 2 8 2 3" xfId="4627"/>
    <cellStyle name="Calculation 3 2 8 2 4" xfId="4628"/>
    <cellStyle name="Calculation 3 2 8 2 5" xfId="4629"/>
    <cellStyle name="Calculation 3 2 8 2 6" xfId="4630"/>
    <cellStyle name="Calculation 3 2 8 3" xfId="4631"/>
    <cellStyle name="Calculation 3 2 8 3 2" xfId="47495"/>
    <cellStyle name="Calculation 3 2 8 3 3" xfId="47496"/>
    <cellStyle name="Calculation 3 2 8 4" xfId="4632"/>
    <cellStyle name="Calculation 3 2 8 4 2" xfId="47497"/>
    <cellStyle name="Calculation 3 2 8 4 3" xfId="47498"/>
    <cellStyle name="Calculation 3 2 8 5" xfId="4633"/>
    <cellStyle name="Calculation 3 2 8 5 2" xfId="47499"/>
    <cellStyle name="Calculation 3 2 8 5 3" xfId="47500"/>
    <cellStyle name="Calculation 3 2 8 6" xfId="4634"/>
    <cellStyle name="Calculation 3 2 8 6 2" xfId="47501"/>
    <cellStyle name="Calculation 3 2 8 6 3" xfId="47502"/>
    <cellStyle name="Calculation 3 2 8 7" xfId="4635"/>
    <cellStyle name="Calculation 3 2 8 8" xfId="47503"/>
    <cellStyle name="Calculation 3 2 9" xfId="4636"/>
    <cellStyle name="Calculation 3 2 9 2" xfId="4637"/>
    <cellStyle name="Calculation 3 2 9 2 2" xfId="4638"/>
    <cellStyle name="Calculation 3 2 9 2 3" xfId="4639"/>
    <cellStyle name="Calculation 3 2 9 2 4" xfId="4640"/>
    <cellStyle name="Calculation 3 2 9 2 5" xfId="4641"/>
    <cellStyle name="Calculation 3 2 9 2 6" xfId="4642"/>
    <cellStyle name="Calculation 3 2 9 3" xfId="4643"/>
    <cellStyle name="Calculation 3 2 9 3 2" xfId="47504"/>
    <cellStyle name="Calculation 3 2 9 3 3" xfId="47505"/>
    <cellStyle name="Calculation 3 2 9 4" xfId="4644"/>
    <cellStyle name="Calculation 3 2 9 4 2" xfId="47506"/>
    <cellStyle name="Calculation 3 2 9 4 3" xfId="47507"/>
    <cellStyle name="Calculation 3 2 9 5" xfId="4645"/>
    <cellStyle name="Calculation 3 2 9 5 2" xfId="47508"/>
    <cellStyle name="Calculation 3 2 9 5 3" xfId="47509"/>
    <cellStyle name="Calculation 3 2 9 6" xfId="4646"/>
    <cellStyle name="Calculation 3 2 9 6 2" xfId="47510"/>
    <cellStyle name="Calculation 3 2 9 6 3" xfId="47511"/>
    <cellStyle name="Calculation 3 2 9 7" xfId="4647"/>
    <cellStyle name="Calculation 3 2 9 8" xfId="47512"/>
    <cellStyle name="Calculation 3 20" xfId="4648"/>
    <cellStyle name="Calculation 3 20 2" xfId="4649"/>
    <cellStyle name="Calculation 3 20 2 2" xfId="4650"/>
    <cellStyle name="Calculation 3 20 2 3" xfId="4651"/>
    <cellStyle name="Calculation 3 20 2 4" xfId="4652"/>
    <cellStyle name="Calculation 3 20 2 5" xfId="4653"/>
    <cellStyle name="Calculation 3 20 2 6" xfId="4654"/>
    <cellStyle name="Calculation 3 20 3" xfId="4655"/>
    <cellStyle name="Calculation 3 20 3 2" xfId="47513"/>
    <cellStyle name="Calculation 3 20 3 3" xfId="47514"/>
    <cellStyle name="Calculation 3 20 4" xfId="4656"/>
    <cellStyle name="Calculation 3 20 4 2" xfId="47515"/>
    <cellStyle name="Calculation 3 20 4 3" xfId="47516"/>
    <cellStyle name="Calculation 3 20 5" xfId="4657"/>
    <cellStyle name="Calculation 3 20 5 2" xfId="47517"/>
    <cellStyle name="Calculation 3 20 5 3" xfId="47518"/>
    <cellStyle name="Calculation 3 20 6" xfId="4658"/>
    <cellStyle name="Calculation 3 20 6 2" xfId="47519"/>
    <cellStyle name="Calculation 3 20 6 3" xfId="47520"/>
    <cellStyle name="Calculation 3 20 7" xfId="4659"/>
    <cellStyle name="Calculation 3 20 8" xfId="47521"/>
    <cellStyle name="Calculation 3 21" xfId="4660"/>
    <cellStyle name="Calculation 3 21 2" xfId="4661"/>
    <cellStyle name="Calculation 3 21 2 2" xfId="4662"/>
    <cellStyle name="Calculation 3 21 2 3" xfId="4663"/>
    <cellStyle name="Calculation 3 21 2 4" xfId="4664"/>
    <cellStyle name="Calculation 3 21 2 5" xfId="4665"/>
    <cellStyle name="Calculation 3 21 2 6" xfId="4666"/>
    <cellStyle name="Calculation 3 21 3" xfId="4667"/>
    <cellStyle name="Calculation 3 21 3 2" xfId="47522"/>
    <cellStyle name="Calculation 3 21 3 3" xfId="47523"/>
    <cellStyle name="Calculation 3 21 4" xfId="4668"/>
    <cellStyle name="Calculation 3 21 4 2" xfId="47524"/>
    <cellStyle name="Calculation 3 21 4 3" xfId="47525"/>
    <cellStyle name="Calculation 3 21 5" xfId="4669"/>
    <cellStyle name="Calculation 3 21 5 2" xfId="47526"/>
    <cellStyle name="Calculation 3 21 5 3" xfId="47527"/>
    <cellStyle name="Calculation 3 21 6" xfId="4670"/>
    <cellStyle name="Calculation 3 21 6 2" xfId="47528"/>
    <cellStyle name="Calculation 3 21 6 3" xfId="47529"/>
    <cellStyle name="Calculation 3 21 7" xfId="4671"/>
    <cellStyle name="Calculation 3 21 8" xfId="47530"/>
    <cellStyle name="Calculation 3 22" xfId="4672"/>
    <cellStyle name="Calculation 3 22 2" xfId="4673"/>
    <cellStyle name="Calculation 3 22 2 2" xfId="4674"/>
    <cellStyle name="Calculation 3 22 2 3" xfId="4675"/>
    <cellStyle name="Calculation 3 22 2 4" xfId="4676"/>
    <cellStyle name="Calculation 3 22 2 5" xfId="4677"/>
    <cellStyle name="Calculation 3 22 2 6" xfId="4678"/>
    <cellStyle name="Calculation 3 22 3" xfId="4679"/>
    <cellStyle name="Calculation 3 22 3 2" xfId="47531"/>
    <cellStyle name="Calculation 3 22 3 3" xfId="47532"/>
    <cellStyle name="Calculation 3 22 4" xfId="4680"/>
    <cellStyle name="Calculation 3 22 4 2" xfId="47533"/>
    <cellStyle name="Calculation 3 22 4 3" xfId="47534"/>
    <cellStyle name="Calculation 3 22 5" xfId="4681"/>
    <cellStyle name="Calculation 3 22 5 2" xfId="47535"/>
    <cellStyle name="Calculation 3 22 5 3" xfId="47536"/>
    <cellStyle name="Calculation 3 22 6" xfId="4682"/>
    <cellStyle name="Calculation 3 22 6 2" xfId="47537"/>
    <cellStyle name="Calculation 3 22 6 3" xfId="47538"/>
    <cellStyle name="Calculation 3 22 7" xfId="4683"/>
    <cellStyle name="Calculation 3 22 8" xfId="47539"/>
    <cellStyle name="Calculation 3 23" xfId="4684"/>
    <cellStyle name="Calculation 3 23 2" xfId="4685"/>
    <cellStyle name="Calculation 3 23 2 2" xfId="4686"/>
    <cellStyle name="Calculation 3 23 2 3" xfId="4687"/>
    <cellStyle name="Calculation 3 23 2 4" xfId="4688"/>
    <cellStyle name="Calculation 3 23 2 5" xfId="4689"/>
    <cellStyle name="Calculation 3 23 2 6" xfId="4690"/>
    <cellStyle name="Calculation 3 23 3" xfId="4691"/>
    <cellStyle name="Calculation 3 23 3 2" xfId="47540"/>
    <cellStyle name="Calculation 3 23 3 3" xfId="47541"/>
    <cellStyle name="Calculation 3 23 4" xfId="4692"/>
    <cellStyle name="Calculation 3 23 4 2" xfId="47542"/>
    <cellStyle name="Calculation 3 23 4 3" xfId="47543"/>
    <cellStyle name="Calculation 3 23 5" xfId="4693"/>
    <cellStyle name="Calculation 3 23 5 2" xfId="47544"/>
    <cellStyle name="Calculation 3 23 5 3" xfId="47545"/>
    <cellStyle name="Calculation 3 23 6" xfId="4694"/>
    <cellStyle name="Calculation 3 23 6 2" xfId="47546"/>
    <cellStyle name="Calculation 3 23 6 3" xfId="47547"/>
    <cellStyle name="Calculation 3 23 7" xfId="4695"/>
    <cellStyle name="Calculation 3 23 8" xfId="47548"/>
    <cellStyle name="Calculation 3 24" xfId="4696"/>
    <cellStyle name="Calculation 3 24 2" xfId="4697"/>
    <cellStyle name="Calculation 3 24 2 2" xfId="4698"/>
    <cellStyle name="Calculation 3 24 2 3" xfId="4699"/>
    <cellStyle name="Calculation 3 24 2 4" xfId="4700"/>
    <cellStyle name="Calculation 3 24 2 5" xfId="4701"/>
    <cellStyle name="Calculation 3 24 2 6" xfId="4702"/>
    <cellStyle name="Calculation 3 24 3" xfId="4703"/>
    <cellStyle name="Calculation 3 24 3 2" xfId="47549"/>
    <cellStyle name="Calculation 3 24 3 3" xfId="47550"/>
    <cellStyle name="Calculation 3 24 4" xfId="4704"/>
    <cellStyle name="Calculation 3 24 4 2" xfId="47551"/>
    <cellStyle name="Calculation 3 24 4 3" xfId="47552"/>
    <cellStyle name="Calculation 3 24 5" xfId="4705"/>
    <cellStyle name="Calculation 3 24 5 2" xfId="47553"/>
    <cellStyle name="Calculation 3 24 5 3" xfId="47554"/>
    <cellStyle name="Calculation 3 24 6" xfId="4706"/>
    <cellStyle name="Calculation 3 24 6 2" xfId="47555"/>
    <cellStyle name="Calculation 3 24 6 3" xfId="47556"/>
    <cellStyle name="Calculation 3 24 7" xfId="4707"/>
    <cellStyle name="Calculation 3 24 8" xfId="47557"/>
    <cellStyle name="Calculation 3 25" xfId="4708"/>
    <cellStyle name="Calculation 3 25 2" xfId="4709"/>
    <cellStyle name="Calculation 3 25 2 2" xfId="4710"/>
    <cellStyle name="Calculation 3 25 2 3" xfId="4711"/>
    <cellStyle name="Calculation 3 25 2 4" xfId="4712"/>
    <cellStyle name="Calculation 3 25 2 5" xfId="4713"/>
    <cellStyle name="Calculation 3 25 2 6" xfId="4714"/>
    <cellStyle name="Calculation 3 25 3" xfId="4715"/>
    <cellStyle name="Calculation 3 25 3 2" xfId="47558"/>
    <cellStyle name="Calculation 3 25 3 3" xfId="47559"/>
    <cellStyle name="Calculation 3 25 4" xfId="4716"/>
    <cellStyle name="Calculation 3 25 4 2" xfId="47560"/>
    <cellStyle name="Calculation 3 25 4 3" xfId="47561"/>
    <cellStyle name="Calculation 3 25 5" xfId="4717"/>
    <cellStyle name="Calculation 3 25 5 2" xfId="47562"/>
    <cellStyle name="Calculation 3 25 5 3" xfId="47563"/>
    <cellStyle name="Calculation 3 25 6" xfId="4718"/>
    <cellStyle name="Calculation 3 25 6 2" xfId="47564"/>
    <cellStyle name="Calculation 3 25 6 3" xfId="47565"/>
    <cellStyle name="Calculation 3 25 7" xfId="4719"/>
    <cellStyle name="Calculation 3 25 8" xfId="47566"/>
    <cellStyle name="Calculation 3 26" xfId="4720"/>
    <cellStyle name="Calculation 3 26 2" xfId="4721"/>
    <cellStyle name="Calculation 3 26 2 2" xfId="4722"/>
    <cellStyle name="Calculation 3 26 2 3" xfId="4723"/>
    <cellStyle name="Calculation 3 26 2 4" xfId="4724"/>
    <cellStyle name="Calculation 3 26 2 5" xfId="4725"/>
    <cellStyle name="Calculation 3 26 2 6" xfId="4726"/>
    <cellStyle name="Calculation 3 26 3" xfId="4727"/>
    <cellStyle name="Calculation 3 26 3 2" xfId="47567"/>
    <cellStyle name="Calculation 3 26 3 3" xfId="47568"/>
    <cellStyle name="Calculation 3 26 4" xfId="4728"/>
    <cellStyle name="Calculation 3 26 4 2" xfId="47569"/>
    <cellStyle name="Calculation 3 26 4 3" xfId="47570"/>
    <cellStyle name="Calculation 3 26 5" xfId="4729"/>
    <cellStyle name="Calculation 3 26 5 2" xfId="47571"/>
    <cellStyle name="Calculation 3 26 5 3" xfId="47572"/>
    <cellStyle name="Calculation 3 26 6" xfId="4730"/>
    <cellStyle name="Calculation 3 26 6 2" xfId="47573"/>
    <cellStyle name="Calculation 3 26 6 3" xfId="47574"/>
    <cellStyle name="Calculation 3 26 7" xfId="4731"/>
    <cellStyle name="Calculation 3 26 8" xfId="47575"/>
    <cellStyle name="Calculation 3 27" xfId="4732"/>
    <cellStyle name="Calculation 3 27 2" xfId="4733"/>
    <cellStyle name="Calculation 3 27 2 2" xfId="4734"/>
    <cellStyle name="Calculation 3 27 2 3" xfId="4735"/>
    <cellStyle name="Calculation 3 27 2 4" xfId="4736"/>
    <cellStyle name="Calculation 3 27 2 5" xfId="4737"/>
    <cellStyle name="Calculation 3 27 2 6" xfId="4738"/>
    <cellStyle name="Calculation 3 27 3" xfId="4739"/>
    <cellStyle name="Calculation 3 27 3 2" xfId="47576"/>
    <cellStyle name="Calculation 3 27 3 3" xfId="47577"/>
    <cellStyle name="Calculation 3 27 4" xfId="4740"/>
    <cellStyle name="Calculation 3 27 4 2" xfId="47578"/>
    <cellStyle name="Calculation 3 27 4 3" xfId="47579"/>
    <cellStyle name="Calculation 3 27 5" xfId="4741"/>
    <cellStyle name="Calculation 3 27 5 2" xfId="47580"/>
    <cellStyle name="Calculation 3 27 5 3" xfId="47581"/>
    <cellStyle name="Calculation 3 27 6" xfId="4742"/>
    <cellStyle name="Calculation 3 27 6 2" xfId="47582"/>
    <cellStyle name="Calculation 3 27 6 3" xfId="47583"/>
    <cellStyle name="Calculation 3 27 7" xfId="4743"/>
    <cellStyle name="Calculation 3 27 8" xfId="47584"/>
    <cellStyle name="Calculation 3 28" xfId="4744"/>
    <cellStyle name="Calculation 3 28 2" xfId="4745"/>
    <cellStyle name="Calculation 3 28 2 2" xfId="4746"/>
    <cellStyle name="Calculation 3 28 2 3" xfId="4747"/>
    <cellStyle name="Calculation 3 28 2 4" xfId="4748"/>
    <cellStyle name="Calculation 3 28 2 5" xfId="4749"/>
    <cellStyle name="Calculation 3 28 2 6" xfId="4750"/>
    <cellStyle name="Calculation 3 28 3" xfId="4751"/>
    <cellStyle name="Calculation 3 28 3 2" xfId="47585"/>
    <cellStyle name="Calculation 3 28 3 3" xfId="47586"/>
    <cellStyle name="Calculation 3 28 4" xfId="4752"/>
    <cellStyle name="Calculation 3 28 4 2" xfId="47587"/>
    <cellStyle name="Calculation 3 28 4 3" xfId="47588"/>
    <cellStyle name="Calculation 3 28 5" xfId="4753"/>
    <cellStyle name="Calculation 3 28 5 2" xfId="47589"/>
    <cellStyle name="Calculation 3 28 5 3" xfId="47590"/>
    <cellStyle name="Calculation 3 28 6" xfId="4754"/>
    <cellStyle name="Calculation 3 28 6 2" xfId="47591"/>
    <cellStyle name="Calculation 3 28 6 3" xfId="47592"/>
    <cellStyle name="Calculation 3 28 7" xfId="4755"/>
    <cellStyle name="Calculation 3 28 8" xfId="47593"/>
    <cellStyle name="Calculation 3 29" xfId="4756"/>
    <cellStyle name="Calculation 3 29 2" xfId="4757"/>
    <cellStyle name="Calculation 3 29 2 2" xfId="4758"/>
    <cellStyle name="Calculation 3 29 2 3" xfId="4759"/>
    <cellStyle name="Calculation 3 29 2 4" xfId="4760"/>
    <cellStyle name="Calculation 3 29 2 5" xfId="4761"/>
    <cellStyle name="Calculation 3 29 2 6" xfId="4762"/>
    <cellStyle name="Calculation 3 29 3" xfId="4763"/>
    <cellStyle name="Calculation 3 29 3 2" xfId="47594"/>
    <cellStyle name="Calculation 3 29 3 3" xfId="47595"/>
    <cellStyle name="Calculation 3 29 4" xfId="4764"/>
    <cellStyle name="Calculation 3 29 4 2" xfId="47596"/>
    <cellStyle name="Calculation 3 29 4 3" xfId="47597"/>
    <cellStyle name="Calculation 3 29 5" xfId="4765"/>
    <cellStyle name="Calculation 3 29 5 2" xfId="47598"/>
    <cellStyle name="Calculation 3 29 5 3" xfId="47599"/>
    <cellStyle name="Calculation 3 29 6" xfId="4766"/>
    <cellStyle name="Calculation 3 29 6 2" xfId="47600"/>
    <cellStyle name="Calculation 3 29 6 3" xfId="47601"/>
    <cellStyle name="Calculation 3 29 7" xfId="4767"/>
    <cellStyle name="Calculation 3 29 8" xfId="47602"/>
    <cellStyle name="Calculation 3 3" xfId="4768"/>
    <cellStyle name="Calculation 3 3 10" xfId="4769"/>
    <cellStyle name="Calculation 3 3 10 2" xfId="4770"/>
    <cellStyle name="Calculation 3 3 10 2 2" xfId="4771"/>
    <cellStyle name="Calculation 3 3 10 2 3" xfId="4772"/>
    <cellStyle name="Calculation 3 3 10 2 4" xfId="4773"/>
    <cellStyle name="Calculation 3 3 10 2 5" xfId="4774"/>
    <cellStyle name="Calculation 3 3 10 2 6" xfId="4775"/>
    <cellStyle name="Calculation 3 3 10 3" xfId="4776"/>
    <cellStyle name="Calculation 3 3 10 3 2" xfId="47603"/>
    <cellStyle name="Calculation 3 3 10 3 3" xfId="47604"/>
    <cellStyle name="Calculation 3 3 10 4" xfId="4777"/>
    <cellStyle name="Calculation 3 3 10 4 2" xfId="47605"/>
    <cellStyle name="Calculation 3 3 10 4 3" xfId="47606"/>
    <cellStyle name="Calculation 3 3 10 5" xfId="4778"/>
    <cellStyle name="Calculation 3 3 10 5 2" xfId="47607"/>
    <cellStyle name="Calculation 3 3 10 5 3" xfId="47608"/>
    <cellStyle name="Calculation 3 3 10 6" xfId="4779"/>
    <cellStyle name="Calculation 3 3 10 6 2" xfId="47609"/>
    <cellStyle name="Calculation 3 3 10 6 3" xfId="47610"/>
    <cellStyle name="Calculation 3 3 10 7" xfId="4780"/>
    <cellStyle name="Calculation 3 3 10 8" xfId="47611"/>
    <cellStyle name="Calculation 3 3 11" xfId="4781"/>
    <cellStyle name="Calculation 3 3 11 2" xfId="4782"/>
    <cellStyle name="Calculation 3 3 11 2 2" xfId="4783"/>
    <cellStyle name="Calculation 3 3 11 2 3" xfId="4784"/>
    <cellStyle name="Calculation 3 3 11 2 4" xfId="4785"/>
    <cellStyle name="Calculation 3 3 11 2 5" xfId="4786"/>
    <cellStyle name="Calculation 3 3 11 2 6" xfId="4787"/>
    <cellStyle name="Calculation 3 3 11 3" xfId="4788"/>
    <cellStyle name="Calculation 3 3 11 3 2" xfId="47612"/>
    <cellStyle name="Calculation 3 3 11 3 3" xfId="47613"/>
    <cellStyle name="Calculation 3 3 11 4" xfId="4789"/>
    <cellStyle name="Calculation 3 3 11 4 2" xfId="47614"/>
    <cellStyle name="Calculation 3 3 11 4 3" xfId="47615"/>
    <cellStyle name="Calculation 3 3 11 5" xfId="4790"/>
    <cellStyle name="Calculation 3 3 11 5 2" xfId="47616"/>
    <cellStyle name="Calculation 3 3 11 5 3" xfId="47617"/>
    <cellStyle name="Calculation 3 3 11 6" xfId="4791"/>
    <cellStyle name="Calculation 3 3 11 6 2" xfId="47618"/>
    <cellStyle name="Calculation 3 3 11 6 3" xfId="47619"/>
    <cellStyle name="Calculation 3 3 11 7" xfId="4792"/>
    <cellStyle name="Calculation 3 3 11 8" xfId="47620"/>
    <cellStyle name="Calculation 3 3 12" xfId="4793"/>
    <cellStyle name="Calculation 3 3 12 2" xfId="4794"/>
    <cellStyle name="Calculation 3 3 12 2 2" xfId="4795"/>
    <cellStyle name="Calculation 3 3 12 2 3" xfId="4796"/>
    <cellStyle name="Calculation 3 3 12 2 4" xfId="4797"/>
    <cellStyle name="Calculation 3 3 12 2 5" xfId="4798"/>
    <cellStyle name="Calculation 3 3 12 2 6" xfId="4799"/>
    <cellStyle name="Calculation 3 3 12 3" xfId="4800"/>
    <cellStyle name="Calculation 3 3 12 3 2" xfId="47621"/>
    <cellStyle name="Calculation 3 3 12 3 3" xfId="47622"/>
    <cellStyle name="Calculation 3 3 12 4" xfId="4801"/>
    <cellStyle name="Calculation 3 3 12 4 2" xfId="47623"/>
    <cellStyle name="Calculation 3 3 12 4 3" xfId="47624"/>
    <cellStyle name="Calculation 3 3 12 5" xfId="4802"/>
    <cellStyle name="Calculation 3 3 12 5 2" xfId="47625"/>
    <cellStyle name="Calculation 3 3 12 5 3" xfId="47626"/>
    <cellStyle name="Calculation 3 3 12 6" xfId="4803"/>
    <cellStyle name="Calculation 3 3 12 6 2" xfId="47627"/>
    <cellStyle name="Calculation 3 3 12 6 3" xfId="47628"/>
    <cellStyle name="Calculation 3 3 12 7" xfId="4804"/>
    <cellStyle name="Calculation 3 3 12 8" xfId="47629"/>
    <cellStyle name="Calculation 3 3 13" xfId="4805"/>
    <cellStyle name="Calculation 3 3 13 2" xfId="4806"/>
    <cellStyle name="Calculation 3 3 13 2 2" xfId="4807"/>
    <cellStyle name="Calculation 3 3 13 2 3" xfId="4808"/>
    <cellStyle name="Calculation 3 3 13 2 4" xfId="4809"/>
    <cellStyle name="Calculation 3 3 13 2 5" xfId="4810"/>
    <cellStyle name="Calculation 3 3 13 2 6" xfId="4811"/>
    <cellStyle name="Calculation 3 3 13 3" xfId="4812"/>
    <cellStyle name="Calculation 3 3 13 3 2" xfId="47630"/>
    <cellStyle name="Calculation 3 3 13 3 3" xfId="47631"/>
    <cellStyle name="Calculation 3 3 13 4" xfId="4813"/>
    <cellStyle name="Calculation 3 3 13 4 2" xfId="47632"/>
    <cellStyle name="Calculation 3 3 13 4 3" xfId="47633"/>
    <cellStyle name="Calculation 3 3 13 5" xfId="4814"/>
    <cellStyle name="Calculation 3 3 13 5 2" xfId="47634"/>
    <cellStyle name="Calculation 3 3 13 5 3" xfId="47635"/>
    <cellStyle name="Calculation 3 3 13 6" xfId="4815"/>
    <cellStyle name="Calculation 3 3 13 6 2" xfId="47636"/>
    <cellStyle name="Calculation 3 3 13 6 3" xfId="47637"/>
    <cellStyle name="Calculation 3 3 13 7" xfId="4816"/>
    <cellStyle name="Calculation 3 3 13 8" xfId="47638"/>
    <cellStyle name="Calculation 3 3 14" xfId="4817"/>
    <cellStyle name="Calculation 3 3 14 2" xfId="4818"/>
    <cellStyle name="Calculation 3 3 14 2 2" xfId="4819"/>
    <cellStyle name="Calculation 3 3 14 2 3" xfId="4820"/>
    <cellStyle name="Calculation 3 3 14 2 4" xfId="4821"/>
    <cellStyle name="Calculation 3 3 14 2 5" xfId="4822"/>
    <cellStyle name="Calculation 3 3 14 2 6" xfId="4823"/>
    <cellStyle name="Calculation 3 3 14 3" xfId="4824"/>
    <cellStyle name="Calculation 3 3 14 3 2" xfId="47639"/>
    <cellStyle name="Calculation 3 3 14 3 3" xfId="47640"/>
    <cellStyle name="Calculation 3 3 14 4" xfId="4825"/>
    <cellStyle name="Calculation 3 3 14 4 2" xfId="47641"/>
    <cellStyle name="Calculation 3 3 14 4 3" xfId="47642"/>
    <cellStyle name="Calculation 3 3 14 5" xfId="4826"/>
    <cellStyle name="Calculation 3 3 14 5 2" xfId="47643"/>
    <cellStyle name="Calculation 3 3 14 5 3" xfId="47644"/>
    <cellStyle name="Calculation 3 3 14 6" xfId="4827"/>
    <cellStyle name="Calculation 3 3 14 6 2" xfId="47645"/>
    <cellStyle name="Calculation 3 3 14 6 3" xfId="47646"/>
    <cellStyle name="Calculation 3 3 14 7" xfId="4828"/>
    <cellStyle name="Calculation 3 3 14 8" xfId="47647"/>
    <cellStyle name="Calculation 3 3 15" xfId="4829"/>
    <cellStyle name="Calculation 3 3 15 2" xfId="4830"/>
    <cellStyle name="Calculation 3 3 15 2 2" xfId="4831"/>
    <cellStyle name="Calculation 3 3 15 2 3" xfId="4832"/>
    <cellStyle name="Calculation 3 3 15 2 4" xfId="4833"/>
    <cellStyle name="Calculation 3 3 15 2 5" xfId="4834"/>
    <cellStyle name="Calculation 3 3 15 2 6" xfId="4835"/>
    <cellStyle name="Calculation 3 3 15 3" xfId="4836"/>
    <cellStyle name="Calculation 3 3 15 3 2" xfId="47648"/>
    <cellStyle name="Calculation 3 3 15 3 3" xfId="47649"/>
    <cellStyle name="Calculation 3 3 15 4" xfId="4837"/>
    <cellStyle name="Calculation 3 3 15 4 2" xfId="47650"/>
    <cellStyle name="Calculation 3 3 15 4 3" xfId="47651"/>
    <cellStyle name="Calculation 3 3 15 5" xfId="4838"/>
    <cellStyle name="Calculation 3 3 15 5 2" xfId="47652"/>
    <cellStyle name="Calculation 3 3 15 5 3" xfId="47653"/>
    <cellStyle name="Calculation 3 3 15 6" xfId="4839"/>
    <cellStyle name="Calculation 3 3 15 6 2" xfId="47654"/>
    <cellStyle name="Calculation 3 3 15 6 3" xfId="47655"/>
    <cellStyle name="Calculation 3 3 15 7" xfId="4840"/>
    <cellStyle name="Calculation 3 3 15 8" xfId="47656"/>
    <cellStyle name="Calculation 3 3 16" xfId="4841"/>
    <cellStyle name="Calculation 3 3 16 2" xfId="4842"/>
    <cellStyle name="Calculation 3 3 16 2 2" xfId="4843"/>
    <cellStyle name="Calculation 3 3 16 2 3" xfId="4844"/>
    <cellStyle name="Calculation 3 3 16 2 4" xfId="4845"/>
    <cellStyle name="Calculation 3 3 16 2 5" xfId="4846"/>
    <cellStyle name="Calculation 3 3 16 2 6" xfId="4847"/>
    <cellStyle name="Calculation 3 3 16 3" xfId="4848"/>
    <cellStyle name="Calculation 3 3 16 3 2" xfId="47657"/>
    <cellStyle name="Calculation 3 3 16 3 3" xfId="47658"/>
    <cellStyle name="Calculation 3 3 16 4" xfId="4849"/>
    <cellStyle name="Calculation 3 3 16 4 2" xfId="47659"/>
    <cellStyle name="Calculation 3 3 16 4 3" xfId="47660"/>
    <cellStyle name="Calculation 3 3 16 5" xfId="4850"/>
    <cellStyle name="Calculation 3 3 16 5 2" xfId="47661"/>
    <cellStyle name="Calculation 3 3 16 5 3" xfId="47662"/>
    <cellStyle name="Calculation 3 3 16 6" xfId="4851"/>
    <cellStyle name="Calculation 3 3 16 6 2" xfId="47663"/>
    <cellStyle name="Calculation 3 3 16 6 3" xfId="47664"/>
    <cellStyle name="Calculation 3 3 16 7" xfId="4852"/>
    <cellStyle name="Calculation 3 3 16 8" xfId="47665"/>
    <cellStyle name="Calculation 3 3 17" xfId="4853"/>
    <cellStyle name="Calculation 3 3 17 2" xfId="4854"/>
    <cellStyle name="Calculation 3 3 17 2 2" xfId="4855"/>
    <cellStyle name="Calculation 3 3 17 2 3" xfId="4856"/>
    <cellStyle name="Calculation 3 3 17 2 4" xfId="4857"/>
    <cellStyle name="Calculation 3 3 17 2 5" xfId="4858"/>
    <cellStyle name="Calculation 3 3 17 2 6" xfId="4859"/>
    <cellStyle name="Calculation 3 3 17 3" xfId="4860"/>
    <cellStyle name="Calculation 3 3 17 3 2" xfId="47666"/>
    <cellStyle name="Calculation 3 3 17 3 3" xfId="47667"/>
    <cellStyle name="Calculation 3 3 17 4" xfId="4861"/>
    <cellStyle name="Calculation 3 3 17 4 2" xfId="47668"/>
    <cellStyle name="Calculation 3 3 17 4 3" xfId="47669"/>
    <cellStyle name="Calculation 3 3 17 5" xfId="4862"/>
    <cellStyle name="Calculation 3 3 17 5 2" xfId="47670"/>
    <cellStyle name="Calculation 3 3 17 5 3" xfId="47671"/>
    <cellStyle name="Calculation 3 3 17 6" xfId="4863"/>
    <cellStyle name="Calculation 3 3 17 6 2" xfId="47672"/>
    <cellStyle name="Calculation 3 3 17 6 3" xfId="47673"/>
    <cellStyle name="Calculation 3 3 17 7" xfId="4864"/>
    <cellStyle name="Calculation 3 3 17 8" xfId="47674"/>
    <cellStyle name="Calculation 3 3 18" xfId="4865"/>
    <cellStyle name="Calculation 3 3 18 2" xfId="4866"/>
    <cellStyle name="Calculation 3 3 18 2 2" xfId="4867"/>
    <cellStyle name="Calculation 3 3 18 2 3" xfId="4868"/>
    <cellStyle name="Calculation 3 3 18 2 4" xfId="4869"/>
    <cellStyle name="Calculation 3 3 18 2 5" xfId="4870"/>
    <cellStyle name="Calculation 3 3 18 2 6" xfId="4871"/>
    <cellStyle name="Calculation 3 3 18 3" xfId="4872"/>
    <cellStyle name="Calculation 3 3 18 3 2" xfId="47675"/>
    <cellStyle name="Calculation 3 3 18 3 3" xfId="47676"/>
    <cellStyle name="Calculation 3 3 18 4" xfId="4873"/>
    <cellStyle name="Calculation 3 3 18 4 2" xfId="47677"/>
    <cellStyle name="Calculation 3 3 18 4 3" xfId="47678"/>
    <cellStyle name="Calculation 3 3 18 5" xfId="4874"/>
    <cellStyle name="Calculation 3 3 18 5 2" xfId="47679"/>
    <cellStyle name="Calculation 3 3 18 5 3" xfId="47680"/>
    <cellStyle name="Calculation 3 3 18 6" xfId="4875"/>
    <cellStyle name="Calculation 3 3 18 6 2" xfId="47681"/>
    <cellStyle name="Calculation 3 3 18 6 3" xfId="47682"/>
    <cellStyle name="Calculation 3 3 18 7" xfId="4876"/>
    <cellStyle name="Calculation 3 3 18 8" xfId="47683"/>
    <cellStyle name="Calculation 3 3 19" xfId="4877"/>
    <cellStyle name="Calculation 3 3 19 2" xfId="4878"/>
    <cellStyle name="Calculation 3 3 19 2 2" xfId="4879"/>
    <cellStyle name="Calculation 3 3 19 2 3" xfId="4880"/>
    <cellStyle name="Calculation 3 3 19 2 4" xfId="4881"/>
    <cellStyle name="Calculation 3 3 19 2 5" xfId="4882"/>
    <cellStyle name="Calculation 3 3 19 2 6" xfId="4883"/>
    <cellStyle name="Calculation 3 3 19 3" xfId="4884"/>
    <cellStyle name="Calculation 3 3 19 3 2" xfId="47684"/>
    <cellStyle name="Calculation 3 3 19 3 3" xfId="47685"/>
    <cellStyle name="Calculation 3 3 19 4" xfId="4885"/>
    <cellStyle name="Calculation 3 3 19 4 2" xfId="47686"/>
    <cellStyle name="Calculation 3 3 19 4 3" xfId="47687"/>
    <cellStyle name="Calculation 3 3 19 5" xfId="4886"/>
    <cellStyle name="Calculation 3 3 19 5 2" xfId="47688"/>
    <cellStyle name="Calculation 3 3 19 5 3" xfId="47689"/>
    <cellStyle name="Calculation 3 3 19 6" xfId="4887"/>
    <cellStyle name="Calculation 3 3 19 6 2" xfId="47690"/>
    <cellStyle name="Calculation 3 3 19 6 3" xfId="47691"/>
    <cellStyle name="Calculation 3 3 19 7" xfId="4888"/>
    <cellStyle name="Calculation 3 3 19 8" xfId="47692"/>
    <cellStyle name="Calculation 3 3 2" xfId="4889"/>
    <cellStyle name="Calculation 3 3 2 10" xfId="4890"/>
    <cellStyle name="Calculation 3 3 2 10 2" xfId="4891"/>
    <cellStyle name="Calculation 3 3 2 10 2 2" xfId="4892"/>
    <cellStyle name="Calculation 3 3 2 10 2 3" xfId="4893"/>
    <cellStyle name="Calculation 3 3 2 10 2 4" xfId="4894"/>
    <cellStyle name="Calculation 3 3 2 10 2 5" xfId="4895"/>
    <cellStyle name="Calculation 3 3 2 10 2 6" xfId="4896"/>
    <cellStyle name="Calculation 3 3 2 10 3" xfId="4897"/>
    <cellStyle name="Calculation 3 3 2 10 3 2" xfId="47693"/>
    <cellStyle name="Calculation 3 3 2 10 3 3" xfId="47694"/>
    <cellStyle name="Calculation 3 3 2 10 4" xfId="4898"/>
    <cellStyle name="Calculation 3 3 2 10 4 2" xfId="47695"/>
    <cellStyle name="Calculation 3 3 2 10 4 3" xfId="47696"/>
    <cellStyle name="Calculation 3 3 2 10 5" xfId="4899"/>
    <cellStyle name="Calculation 3 3 2 10 5 2" xfId="47697"/>
    <cellStyle name="Calculation 3 3 2 10 5 3" xfId="47698"/>
    <cellStyle name="Calculation 3 3 2 10 6" xfId="4900"/>
    <cellStyle name="Calculation 3 3 2 10 6 2" xfId="47699"/>
    <cellStyle name="Calculation 3 3 2 10 6 3" xfId="47700"/>
    <cellStyle name="Calculation 3 3 2 10 7" xfId="4901"/>
    <cellStyle name="Calculation 3 3 2 10 8" xfId="47701"/>
    <cellStyle name="Calculation 3 3 2 11" xfId="4902"/>
    <cellStyle name="Calculation 3 3 2 11 2" xfId="4903"/>
    <cellStyle name="Calculation 3 3 2 11 2 2" xfId="4904"/>
    <cellStyle name="Calculation 3 3 2 11 2 3" xfId="4905"/>
    <cellStyle name="Calculation 3 3 2 11 2 4" xfId="4906"/>
    <cellStyle name="Calculation 3 3 2 11 2 5" xfId="4907"/>
    <cellStyle name="Calculation 3 3 2 11 2 6" xfId="4908"/>
    <cellStyle name="Calculation 3 3 2 11 3" xfId="4909"/>
    <cellStyle name="Calculation 3 3 2 11 3 2" xfId="47702"/>
    <cellStyle name="Calculation 3 3 2 11 3 3" xfId="47703"/>
    <cellStyle name="Calculation 3 3 2 11 4" xfId="4910"/>
    <cellStyle name="Calculation 3 3 2 11 4 2" xfId="47704"/>
    <cellStyle name="Calculation 3 3 2 11 4 3" xfId="47705"/>
    <cellStyle name="Calculation 3 3 2 11 5" xfId="4911"/>
    <cellStyle name="Calculation 3 3 2 11 5 2" xfId="47706"/>
    <cellStyle name="Calculation 3 3 2 11 5 3" xfId="47707"/>
    <cellStyle name="Calculation 3 3 2 11 6" xfId="4912"/>
    <cellStyle name="Calculation 3 3 2 11 6 2" xfId="47708"/>
    <cellStyle name="Calculation 3 3 2 11 6 3" xfId="47709"/>
    <cellStyle name="Calculation 3 3 2 11 7" xfId="4913"/>
    <cellStyle name="Calculation 3 3 2 11 8" xfId="47710"/>
    <cellStyle name="Calculation 3 3 2 12" xfId="4914"/>
    <cellStyle name="Calculation 3 3 2 12 2" xfId="4915"/>
    <cellStyle name="Calculation 3 3 2 12 2 2" xfId="4916"/>
    <cellStyle name="Calculation 3 3 2 12 2 3" xfId="4917"/>
    <cellStyle name="Calculation 3 3 2 12 2 4" xfId="4918"/>
    <cellStyle name="Calculation 3 3 2 12 2 5" xfId="4919"/>
    <cellStyle name="Calculation 3 3 2 12 2 6" xfId="4920"/>
    <cellStyle name="Calculation 3 3 2 12 3" xfId="4921"/>
    <cellStyle name="Calculation 3 3 2 12 3 2" xfId="47711"/>
    <cellStyle name="Calculation 3 3 2 12 3 3" xfId="47712"/>
    <cellStyle name="Calculation 3 3 2 12 4" xfId="4922"/>
    <cellStyle name="Calculation 3 3 2 12 4 2" xfId="47713"/>
    <cellStyle name="Calculation 3 3 2 12 4 3" xfId="47714"/>
    <cellStyle name="Calculation 3 3 2 12 5" xfId="4923"/>
    <cellStyle name="Calculation 3 3 2 12 5 2" xfId="47715"/>
    <cellStyle name="Calculation 3 3 2 12 5 3" xfId="47716"/>
    <cellStyle name="Calculation 3 3 2 12 6" xfId="4924"/>
    <cellStyle name="Calculation 3 3 2 12 6 2" xfId="47717"/>
    <cellStyle name="Calculation 3 3 2 12 6 3" xfId="47718"/>
    <cellStyle name="Calculation 3 3 2 12 7" xfId="4925"/>
    <cellStyle name="Calculation 3 3 2 12 8" xfId="47719"/>
    <cellStyle name="Calculation 3 3 2 13" xfId="4926"/>
    <cellStyle name="Calculation 3 3 2 13 2" xfId="4927"/>
    <cellStyle name="Calculation 3 3 2 13 2 2" xfId="4928"/>
    <cellStyle name="Calculation 3 3 2 13 2 3" xfId="4929"/>
    <cellStyle name="Calculation 3 3 2 13 2 4" xfId="4930"/>
    <cellStyle name="Calculation 3 3 2 13 2 5" xfId="4931"/>
    <cellStyle name="Calculation 3 3 2 13 2 6" xfId="4932"/>
    <cellStyle name="Calculation 3 3 2 13 3" xfId="4933"/>
    <cellStyle name="Calculation 3 3 2 13 3 2" xfId="47720"/>
    <cellStyle name="Calculation 3 3 2 13 3 3" xfId="47721"/>
    <cellStyle name="Calculation 3 3 2 13 4" xfId="4934"/>
    <cellStyle name="Calculation 3 3 2 13 4 2" xfId="47722"/>
    <cellStyle name="Calculation 3 3 2 13 4 3" xfId="47723"/>
    <cellStyle name="Calculation 3 3 2 13 5" xfId="4935"/>
    <cellStyle name="Calculation 3 3 2 13 5 2" xfId="47724"/>
    <cellStyle name="Calculation 3 3 2 13 5 3" xfId="47725"/>
    <cellStyle name="Calculation 3 3 2 13 6" xfId="4936"/>
    <cellStyle name="Calculation 3 3 2 13 6 2" xfId="47726"/>
    <cellStyle name="Calculation 3 3 2 13 6 3" xfId="47727"/>
    <cellStyle name="Calculation 3 3 2 13 7" xfId="4937"/>
    <cellStyle name="Calculation 3 3 2 13 8" xfId="47728"/>
    <cellStyle name="Calculation 3 3 2 14" xfId="4938"/>
    <cellStyle name="Calculation 3 3 2 14 2" xfId="4939"/>
    <cellStyle name="Calculation 3 3 2 14 2 2" xfId="4940"/>
    <cellStyle name="Calculation 3 3 2 14 2 3" xfId="4941"/>
    <cellStyle name="Calculation 3 3 2 14 2 4" xfId="4942"/>
    <cellStyle name="Calculation 3 3 2 14 2 5" xfId="4943"/>
    <cellStyle name="Calculation 3 3 2 14 2 6" xfId="4944"/>
    <cellStyle name="Calculation 3 3 2 14 3" xfId="4945"/>
    <cellStyle name="Calculation 3 3 2 14 3 2" xfId="47729"/>
    <cellStyle name="Calculation 3 3 2 14 3 3" xfId="47730"/>
    <cellStyle name="Calculation 3 3 2 14 4" xfId="4946"/>
    <cellStyle name="Calculation 3 3 2 14 4 2" xfId="47731"/>
    <cellStyle name="Calculation 3 3 2 14 4 3" xfId="47732"/>
    <cellStyle name="Calculation 3 3 2 14 5" xfId="4947"/>
    <cellStyle name="Calculation 3 3 2 14 5 2" xfId="47733"/>
    <cellStyle name="Calculation 3 3 2 14 5 3" xfId="47734"/>
    <cellStyle name="Calculation 3 3 2 14 6" xfId="4948"/>
    <cellStyle name="Calculation 3 3 2 14 6 2" xfId="47735"/>
    <cellStyle name="Calculation 3 3 2 14 6 3" xfId="47736"/>
    <cellStyle name="Calculation 3 3 2 14 7" xfId="4949"/>
    <cellStyle name="Calculation 3 3 2 14 8" xfId="47737"/>
    <cellStyle name="Calculation 3 3 2 15" xfId="4950"/>
    <cellStyle name="Calculation 3 3 2 15 2" xfId="4951"/>
    <cellStyle name="Calculation 3 3 2 15 2 2" xfId="4952"/>
    <cellStyle name="Calculation 3 3 2 15 2 3" xfId="4953"/>
    <cellStyle name="Calculation 3 3 2 15 2 4" xfId="4954"/>
    <cellStyle name="Calculation 3 3 2 15 2 5" xfId="4955"/>
    <cellStyle name="Calculation 3 3 2 15 2 6" xfId="4956"/>
    <cellStyle name="Calculation 3 3 2 15 3" xfId="4957"/>
    <cellStyle name="Calculation 3 3 2 15 3 2" xfId="47738"/>
    <cellStyle name="Calculation 3 3 2 15 3 3" xfId="47739"/>
    <cellStyle name="Calculation 3 3 2 15 4" xfId="4958"/>
    <cellStyle name="Calculation 3 3 2 15 4 2" xfId="47740"/>
    <cellStyle name="Calculation 3 3 2 15 4 3" xfId="47741"/>
    <cellStyle name="Calculation 3 3 2 15 5" xfId="4959"/>
    <cellStyle name="Calculation 3 3 2 15 5 2" xfId="47742"/>
    <cellStyle name="Calculation 3 3 2 15 5 3" xfId="47743"/>
    <cellStyle name="Calculation 3 3 2 15 6" xfId="4960"/>
    <cellStyle name="Calculation 3 3 2 15 6 2" xfId="47744"/>
    <cellStyle name="Calculation 3 3 2 15 6 3" xfId="47745"/>
    <cellStyle name="Calculation 3 3 2 15 7" xfId="4961"/>
    <cellStyle name="Calculation 3 3 2 15 8" xfId="47746"/>
    <cellStyle name="Calculation 3 3 2 16" xfId="4962"/>
    <cellStyle name="Calculation 3 3 2 16 2" xfId="4963"/>
    <cellStyle name="Calculation 3 3 2 16 2 2" xfId="4964"/>
    <cellStyle name="Calculation 3 3 2 16 2 3" xfId="4965"/>
    <cellStyle name="Calculation 3 3 2 16 2 4" xfId="4966"/>
    <cellStyle name="Calculation 3 3 2 16 2 5" xfId="4967"/>
    <cellStyle name="Calculation 3 3 2 16 2 6" xfId="4968"/>
    <cellStyle name="Calculation 3 3 2 16 3" xfId="4969"/>
    <cellStyle name="Calculation 3 3 2 16 3 2" xfId="47747"/>
    <cellStyle name="Calculation 3 3 2 16 3 3" xfId="47748"/>
    <cellStyle name="Calculation 3 3 2 16 4" xfId="4970"/>
    <cellStyle name="Calculation 3 3 2 16 4 2" xfId="47749"/>
    <cellStyle name="Calculation 3 3 2 16 4 3" xfId="47750"/>
    <cellStyle name="Calculation 3 3 2 16 5" xfId="4971"/>
    <cellStyle name="Calculation 3 3 2 16 5 2" xfId="47751"/>
    <cellStyle name="Calculation 3 3 2 16 5 3" xfId="47752"/>
    <cellStyle name="Calculation 3 3 2 16 6" xfId="4972"/>
    <cellStyle name="Calculation 3 3 2 16 6 2" xfId="47753"/>
    <cellStyle name="Calculation 3 3 2 16 6 3" xfId="47754"/>
    <cellStyle name="Calculation 3 3 2 16 7" xfId="4973"/>
    <cellStyle name="Calculation 3 3 2 16 8" xfId="47755"/>
    <cellStyle name="Calculation 3 3 2 17" xfId="4974"/>
    <cellStyle name="Calculation 3 3 2 17 2" xfId="4975"/>
    <cellStyle name="Calculation 3 3 2 17 2 2" xfId="4976"/>
    <cellStyle name="Calculation 3 3 2 17 2 3" xfId="4977"/>
    <cellStyle name="Calculation 3 3 2 17 2 4" xfId="4978"/>
    <cellStyle name="Calculation 3 3 2 17 2 5" xfId="4979"/>
    <cellStyle name="Calculation 3 3 2 17 2 6" xfId="4980"/>
    <cellStyle name="Calculation 3 3 2 17 3" xfId="4981"/>
    <cellStyle name="Calculation 3 3 2 17 3 2" xfId="47756"/>
    <cellStyle name="Calculation 3 3 2 17 3 3" xfId="47757"/>
    <cellStyle name="Calculation 3 3 2 17 4" xfId="4982"/>
    <cellStyle name="Calculation 3 3 2 17 4 2" xfId="47758"/>
    <cellStyle name="Calculation 3 3 2 17 4 3" xfId="47759"/>
    <cellStyle name="Calculation 3 3 2 17 5" xfId="4983"/>
    <cellStyle name="Calculation 3 3 2 17 5 2" xfId="47760"/>
    <cellStyle name="Calculation 3 3 2 17 5 3" xfId="47761"/>
    <cellStyle name="Calculation 3 3 2 17 6" xfId="4984"/>
    <cellStyle name="Calculation 3 3 2 17 6 2" xfId="47762"/>
    <cellStyle name="Calculation 3 3 2 17 6 3" xfId="47763"/>
    <cellStyle name="Calculation 3 3 2 17 7" xfId="4985"/>
    <cellStyle name="Calculation 3 3 2 17 8" xfId="47764"/>
    <cellStyle name="Calculation 3 3 2 18" xfId="4986"/>
    <cellStyle name="Calculation 3 3 2 18 2" xfId="4987"/>
    <cellStyle name="Calculation 3 3 2 18 2 2" xfId="4988"/>
    <cellStyle name="Calculation 3 3 2 18 2 3" xfId="4989"/>
    <cellStyle name="Calculation 3 3 2 18 2 4" xfId="4990"/>
    <cellStyle name="Calculation 3 3 2 18 2 5" xfId="4991"/>
    <cellStyle name="Calculation 3 3 2 18 2 6" xfId="4992"/>
    <cellStyle name="Calculation 3 3 2 18 3" xfId="4993"/>
    <cellStyle name="Calculation 3 3 2 18 3 2" xfId="47765"/>
    <cellStyle name="Calculation 3 3 2 18 3 3" xfId="47766"/>
    <cellStyle name="Calculation 3 3 2 18 4" xfId="4994"/>
    <cellStyle name="Calculation 3 3 2 18 4 2" xfId="47767"/>
    <cellStyle name="Calculation 3 3 2 18 4 3" xfId="47768"/>
    <cellStyle name="Calculation 3 3 2 18 5" xfId="4995"/>
    <cellStyle name="Calculation 3 3 2 18 5 2" xfId="47769"/>
    <cellStyle name="Calculation 3 3 2 18 5 3" xfId="47770"/>
    <cellStyle name="Calculation 3 3 2 18 6" xfId="4996"/>
    <cellStyle name="Calculation 3 3 2 18 6 2" xfId="47771"/>
    <cellStyle name="Calculation 3 3 2 18 6 3" xfId="47772"/>
    <cellStyle name="Calculation 3 3 2 18 7" xfId="4997"/>
    <cellStyle name="Calculation 3 3 2 18 8" xfId="47773"/>
    <cellStyle name="Calculation 3 3 2 19" xfId="4998"/>
    <cellStyle name="Calculation 3 3 2 19 2" xfId="4999"/>
    <cellStyle name="Calculation 3 3 2 19 2 2" xfId="5000"/>
    <cellStyle name="Calculation 3 3 2 19 2 3" xfId="5001"/>
    <cellStyle name="Calculation 3 3 2 19 2 4" xfId="5002"/>
    <cellStyle name="Calculation 3 3 2 19 2 5" xfId="5003"/>
    <cellStyle name="Calculation 3 3 2 19 2 6" xfId="5004"/>
    <cellStyle name="Calculation 3 3 2 19 3" xfId="5005"/>
    <cellStyle name="Calculation 3 3 2 19 3 2" xfId="47774"/>
    <cellStyle name="Calculation 3 3 2 19 3 3" xfId="47775"/>
    <cellStyle name="Calculation 3 3 2 19 4" xfId="5006"/>
    <cellStyle name="Calculation 3 3 2 19 4 2" xfId="47776"/>
    <cellStyle name="Calculation 3 3 2 19 4 3" xfId="47777"/>
    <cellStyle name="Calculation 3 3 2 19 5" xfId="5007"/>
    <cellStyle name="Calculation 3 3 2 19 5 2" xfId="47778"/>
    <cellStyle name="Calculation 3 3 2 19 5 3" xfId="47779"/>
    <cellStyle name="Calculation 3 3 2 19 6" xfId="5008"/>
    <cellStyle name="Calculation 3 3 2 19 6 2" xfId="47780"/>
    <cellStyle name="Calculation 3 3 2 19 6 3" xfId="47781"/>
    <cellStyle name="Calculation 3 3 2 19 7" xfId="5009"/>
    <cellStyle name="Calculation 3 3 2 19 8" xfId="47782"/>
    <cellStyle name="Calculation 3 3 2 2" xfId="5010"/>
    <cellStyle name="Calculation 3 3 2 2 2" xfId="5011"/>
    <cellStyle name="Calculation 3 3 2 2 2 2" xfId="5012"/>
    <cellStyle name="Calculation 3 3 2 2 2 3" xfId="5013"/>
    <cellStyle name="Calculation 3 3 2 2 2 4" xfId="5014"/>
    <cellStyle name="Calculation 3 3 2 2 2 5" xfId="5015"/>
    <cellStyle name="Calculation 3 3 2 2 2 6" xfId="5016"/>
    <cellStyle name="Calculation 3 3 2 2 3" xfId="5017"/>
    <cellStyle name="Calculation 3 3 2 2 3 2" xfId="47783"/>
    <cellStyle name="Calculation 3 3 2 2 3 3" xfId="47784"/>
    <cellStyle name="Calculation 3 3 2 2 4" xfId="5018"/>
    <cellStyle name="Calculation 3 3 2 2 4 2" xfId="47785"/>
    <cellStyle name="Calculation 3 3 2 2 4 3" xfId="47786"/>
    <cellStyle name="Calculation 3 3 2 2 5" xfId="5019"/>
    <cellStyle name="Calculation 3 3 2 2 5 2" xfId="47787"/>
    <cellStyle name="Calculation 3 3 2 2 5 3" xfId="47788"/>
    <cellStyle name="Calculation 3 3 2 2 6" xfId="5020"/>
    <cellStyle name="Calculation 3 3 2 2 6 2" xfId="47789"/>
    <cellStyle name="Calculation 3 3 2 2 6 3" xfId="47790"/>
    <cellStyle name="Calculation 3 3 2 2 7" xfId="5021"/>
    <cellStyle name="Calculation 3 3 2 2 8" xfId="47791"/>
    <cellStyle name="Calculation 3 3 2 20" xfId="5022"/>
    <cellStyle name="Calculation 3 3 2 20 2" xfId="5023"/>
    <cellStyle name="Calculation 3 3 2 20 2 2" xfId="5024"/>
    <cellStyle name="Calculation 3 3 2 20 2 3" xfId="5025"/>
    <cellStyle name="Calculation 3 3 2 20 2 4" xfId="5026"/>
    <cellStyle name="Calculation 3 3 2 20 2 5" xfId="5027"/>
    <cellStyle name="Calculation 3 3 2 20 2 6" xfId="5028"/>
    <cellStyle name="Calculation 3 3 2 20 3" xfId="5029"/>
    <cellStyle name="Calculation 3 3 2 20 3 2" xfId="47792"/>
    <cellStyle name="Calculation 3 3 2 20 3 3" xfId="47793"/>
    <cellStyle name="Calculation 3 3 2 20 4" xfId="5030"/>
    <cellStyle name="Calculation 3 3 2 20 4 2" xfId="47794"/>
    <cellStyle name="Calculation 3 3 2 20 4 3" xfId="47795"/>
    <cellStyle name="Calculation 3 3 2 20 5" xfId="5031"/>
    <cellStyle name="Calculation 3 3 2 20 5 2" xfId="47796"/>
    <cellStyle name="Calculation 3 3 2 20 5 3" xfId="47797"/>
    <cellStyle name="Calculation 3 3 2 20 6" xfId="5032"/>
    <cellStyle name="Calculation 3 3 2 20 6 2" xfId="47798"/>
    <cellStyle name="Calculation 3 3 2 20 6 3" xfId="47799"/>
    <cellStyle name="Calculation 3 3 2 20 7" xfId="5033"/>
    <cellStyle name="Calculation 3 3 2 20 8" xfId="47800"/>
    <cellStyle name="Calculation 3 3 2 21" xfId="5034"/>
    <cellStyle name="Calculation 3 3 2 21 2" xfId="5035"/>
    <cellStyle name="Calculation 3 3 2 21 2 2" xfId="5036"/>
    <cellStyle name="Calculation 3 3 2 21 2 3" xfId="5037"/>
    <cellStyle name="Calculation 3 3 2 21 2 4" xfId="5038"/>
    <cellStyle name="Calculation 3 3 2 21 2 5" xfId="5039"/>
    <cellStyle name="Calculation 3 3 2 21 2 6" xfId="5040"/>
    <cellStyle name="Calculation 3 3 2 21 3" xfId="5041"/>
    <cellStyle name="Calculation 3 3 2 21 3 2" xfId="47801"/>
    <cellStyle name="Calculation 3 3 2 21 3 3" xfId="47802"/>
    <cellStyle name="Calculation 3 3 2 21 4" xfId="5042"/>
    <cellStyle name="Calculation 3 3 2 21 4 2" xfId="47803"/>
    <cellStyle name="Calculation 3 3 2 21 4 3" xfId="47804"/>
    <cellStyle name="Calculation 3 3 2 21 5" xfId="5043"/>
    <cellStyle name="Calculation 3 3 2 21 5 2" xfId="47805"/>
    <cellStyle name="Calculation 3 3 2 21 5 3" xfId="47806"/>
    <cellStyle name="Calculation 3 3 2 21 6" xfId="5044"/>
    <cellStyle name="Calculation 3 3 2 21 6 2" xfId="47807"/>
    <cellStyle name="Calculation 3 3 2 21 6 3" xfId="47808"/>
    <cellStyle name="Calculation 3 3 2 21 7" xfId="5045"/>
    <cellStyle name="Calculation 3 3 2 21 8" xfId="47809"/>
    <cellStyle name="Calculation 3 3 2 22" xfId="5046"/>
    <cellStyle name="Calculation 3 3 2 22 2" xfId="5047"/>
    <cellStyle name="Calculation 3 3 2 22 2 2" xfId="5048"/>
    <cellStyle name="Calculation 3 3 2 22 2 3" xfId="5049"/>
    <cellStyle name="Calculation 3 3 2 22 2 4" xfId="5050"/>
    <cellStyle name="Calculation 3 3 2 22 2 5" xfId="5051"/>
    <cellStyle name="Calculation 3 3 2 22 2 6" xfId="5052"/>
    <cellStyle name="Calculation 3 3 2 22 3" xfId="5053"/>
    <cellStyle name="Calculation 3 3 2 22 3 2" xfId="47810"/>
    <cellStyle name="Calculation 3 3 2 22 3 3" xfId="47811"/>
    <cellStyle name="Calculation 3 3 2 22 4" xfId="5054"/>
    <cellStyle name="Calculation 3 3 2 22 4 2" xfId="47812"/>
    <cellStyle name="Calculation 3 3 2 22 4 3" xfId="47813"/>
    <cellStyle name="Calculation 3 3 2 22 5" xfId="5055"/>
    <cellStyle name="Calculation 3 3 2 22 5 2" xfId="47814"/>
    <cellStyle name="Calculation 3 3 2 22 5 3" xfId="47815"/>
    <cellStyle name="Calculation 3 3 2 22 6" xfId="5056"/>
    <cellStyle name="Calculation 3 3 2 22 6 2" xfId="47816"/>
    <cellStyle name="Calculation 3 3 2 22 6 3" xfId="47817"/>
    <cellStyle name="Calculation 3 3 2 22 7" xfId="5057"/>
    <cellStyle name="Calculation 3 3 2 22 8" xfId="47818"/>
    <cellStyle name="Calculation 3 3 2 23" xfId="5058"/>
    <cellStyle name="Calculation 3 3 2 23 2" xfId="5059"/>
    <cellStyle name="Calculation 3 3 2 23 2 2" xfId="5060"/>
    <cellStyle name="Calculation 3 3 2 23 2 3" xfId="5061"/>
    <cellStyle name="Calculation 3 3 2 23 2 4" xfId="5062"/>
    <cellStyle name="Calculation 3 3 2 23 2 5" xfId="5063"/>
    <cellStyle name="Calculation 3 3 2 23 2 6" xfId="5064"/>
    <cellStyle name="Calculation 3 3 2 23 3" xfId="5065"/>
    <cellStyle name="Calculation 3 3 2 23 3 2" xfId="47819"/>
    <cellStyle name="Calculation 3 3 2 23 3 3" xfId="47820"/>
    <cellStyle name="Calculation 3 3 2 23 4" xfId="5066"/>
    <cellStyle name="Calculation 3 3 2 23 4 2" xfId="47821"/>
    <cellStyle name="Calculation 3 3 2 23 4 3" xfId="47822"/>
    <cellStyle name="Calculation 3 3 2 23 5" xfId="5067"/>
    <cellStyle name="Calculation 3 3 2 23 5 2" xfId="47823"/>
    <cellStyle name="Calculation 3 3 2 23 5 3" xfId="47824"/>
    <cellStyle name="Calculation 3 3 2 23 6" xfId="5068"/>
    <cellStyle name="Calculation 3 3 2 23 6 2" xfId="47825"/>
    <cellStyle name="Calculation 3 3 2 23 6 3" xfId="47826"/>
    <cellStyle name="Calculation 3 3 2 23 7" xfId="5069"/>
    <cellStyle name="Calculation 3 3 2 23 8" xfId="47827"/>
    <cellStyle name="Calculation 3 3 2 24" xfId="5070"/>
    <cellStyle name="Calculation 3 3 2 24 2" xfId="5071"/>
    <cellStyle name="Calculation 3 3 2 24 2 2" xfId="5072"/>
    <cellStyle name="Calculation 3 3 2 24 2 3" xfId="5073"/>
    <cellStyle name="Calculation 3 3 2 24 2 4" xfId="5074"/>
    <cellStyle name="Calculation 3 3 2 24 2 5" xfId="5075"/>
    <cellStyle name="Calculation 3 3 2 24 2 6" xfId="5076"/>
    <cellStyle name="Calculation 3 3 2 24 3" xfId="5077"/>
    <cellStyle name="Calculation 3 3 2 24 3 2" xfId="47828"/>
    <cellStyle name="Calculation 3 3 2 24 3 3" xfId="47829"/>
    <cellStyle name="Calculation 3 3 2 24 4" xfId="5078"/>
    <cellStyle name="Calculation 3 3 2 24 4 2" xfId="47830"/>
    <cellStyle name="Calculation 3 3 2 24 4 3" xfId="47831"/>
    <cellStyle name="Calculation 3 3 2 24 5" xfId="5079"/>
    <cellStyle name="Calculation 3 3 2 24 5 2" xfId="47832"/>
    <cellStyle name="Calculation 3 3 2 24 5 3" xfId="47833"/>
    <cellStyle name="Calculation 3 3 2 24 6" xfId="5080"/>
    <cellStyle name="Calculation 3 3 2 24 6 2" xfId="47834"/>
    <cellStyle name="Calculation 3 3 2 24 6 3" xfId="47835"/>
    <cellStyle name="Calculation 3 3 2 24 7" xfId="5081"/>
    <cellStyle name="Calculation 3 3 2 24 8" xfId="47836"/>
    <cellStyle name="Calculation 3 3 2 25" xfId="5082"/>
    <cellStyle name="Calculation 3 3 2 25 2" xfId="5083"/>
    <cellStyle name="Calculation 3 3 2 25 2 2" xfId="5084"/>
    <cellStyle name="Calculation 3 3 2 25 2 3" xfId="5085"/>
    <cellStyle name="Calculation 3 3 2 25 2 4" xfId="5086"/>
    <cellStyle name="Calculation 3 3 2 25 2 5" xfId="5087"/>
    <cellStyle name="Calculation 3 3 2 25 2 6" xfId="5088"/>
    <cellStyle name="Calculation 3 3 2 25 3" xfId="5089"/>
    <cellStyle name="Calculation 3 3 2 25 3 2" xfId="47837"/>
    <cellStyle name="Calculation 3 3 2 25 3 3" xfId="47838"/>
    <cellStyle name="Calculation 3 3 2 25 4" xfId="5090"/>
    <cellStyle name="Calculation 3 3 2 25 4 2" xfId="47839"/>
    <cellStyle name="Calculation 3 3 2 25 4 3" xfId="47840"/>
    <cellStyle name="Calculation 3 3 2 25 5" xfId="5091"/>
    <cellStyle name="Calculation 3 3 2 25 5 2" xfId="47841"/>
    <cellStyle name="Calculation 3 3 2 25 5 3" xfId="47842"/>
    <cellStyle name="Calculation 3 3 2 25 6" xfId="5092"/>
    <cellStyle name="Calculation 3 3 2 25 6 2" xfId="47843"/>
    <cellStyle name="Calculation 3 3 2 25 6 3" xfId="47844"/>
    <cellStyle name="Calculation 3 3 2 25 7" xfId="5093"/>
    <cellStyle name="Calculation 3 3 2 25 8" xfId="47845"/>
    <cellStyle name="Calculation 3 3 2 26" xfId="5094"/>
    <cellStyle name="Calculation 3 3 2 26 2" xfId="5095"/>
    <cellStyle name="Calculation 3 3 2 26 2 2" xfId="5096"/>
    <cellStyle name="Calculation 3 3 2 26 2 3" xfId="5097"/>
    <cellStyle name="Calculation 3 3 2 26 2 4" xfId="5098"/>
    <cellStyle name="Calculation 3 3 2 26 2 5" xfId="5099"/>
    <cellStyle name="Calculation 3 3 2 26 2 6" xfId="5100"/>
    <cellStyle name="Calculation 3 3 2 26 3" xfId="5101"/>
    <cellStyle name="Calculation 3 3 2 26 3 2" xfId="47846"/>
    <cellStyle name="Calculation 3 3 2 26 3 3" xfId="47847"/>
    <cellStyle name="Calculation 3 3 2 26 4" xfId="5102"/>
    <cellStyle name="Calculation 3 3 2 26 4 2" xfId="47848"/>
    <cellStyle name="Calculation 3 3 2 26 4 3" xfId="47849"/>
    <cellStyle name="Calculation 3 3 2 26 5" xfId="5103"/>
    <cellStyle name="Calculation 3 3 2 26 5 2" xfId="47850"/>
    <cellStyle name="Calculation 3 3 2 26 5 3" xfId="47851"/>
    <cellStyle name="Calculation 3 3 2 26 6" xfId="5104"/>
    <cellStyle name="Calculation 3 3 2 26 6 2" xfId="47852"/>
    <cellStyle name="Calculation 3 3 2 26 6 3" xfId="47853"/>
    <cellStyle name="Calculation 3 3 2 26 7" xfId="5105"/>
    <cellStyle name="Calculation 3 3 2 26 8" xfId="47854"/>
    <cellStyle name="Calculation 3 3 2 27" xfId="5106"/>
    <cellStyle name="Calculation 3 3 2 27 2" xfId="5107"/>
    <cellStyle name="Calculation 3 3 2 27 2 2" xfId="5108"/>
    <cellStyle name="Calculation 3 3 2 27 2 3" xfId="5109"/>
    <cellStyle name="Calculation 3 3 2 27 2 4" xfId="5110"/>
    <cellStyle name="Calculation 3 3 2 27 2 5" xfId="5111"/>
    <cellStyle name="Calculation 3 3 2 27 2 6" xfId="5112"/>
    <cellStyle name="Calculation 3 3 2 27 3" xfId="5113"/>
    <cellStyle name="Calculation 3 3 2 27 3 2" xfId="47855"/>
    <cellStyle name="Calculation 3 3 2 27 3 3" xfId="47856"/>
    <cellStyle name="Calculation 3 3 2 27 4" xfId="5114"/>
    <cellStyle name="Calculation 3 3 2 27 4 2" xfId="47857"/>
    <cellStyle name="Calculation 3 3 2 27 4 3" xfId="47858"/>
    <cellStyle name="Calculation 3 3 2 27 5" xfId="5115"/>
    <cellStyle name="Calculation 3 3 2 27 5 2" xfId="47859"/>
    <cellStyle name="Calculation 3 3 2 27 5 3" xfId="47860"/>
    <cellStyle name="Calculation 3 3 2 27 6" xfId="5116"/>
    <cellStyle name="Calculation 3 3 2 27 6 2" xfId="47861"/>
    <cellStyle name="Calculation 3 3 2 27 6 3" xfId="47862"/>
    <cellStyle name="Calculation 3 3 2 27 7" xfId="5117"/>
    <cellStyle name="Calculation 3 3 2 27 8" xfId="47863"/>
    <cellStyle name="Calculation 3 3 2 28" xfId="5118"/>
    <cellStyle name="Calculation 3 3 2 28 2" xfId="5119"/>
    <cellStyle name="Calculation 3 3 2 28 2 2" xfId="5120"/>
    <cellStyle name="Calculation 3 3 2 28 2 3" xfId="5121"/>
    <cellStyle name="Calculation 3 3 2 28 2 4" xfId="5122"/>
    <cellStyle name="Calculation 3 3 2 28 2 5" xfId="5123"/>
    <cellStyle name="Calculation 3 3 2 28 2 6" xfId="5124"/>
    <cellStyle name="Calculation 3 3 2 28 3" xfId="5125"/>
    <cellStyle name="Calculation 3 3 2 28 3 2" xfId="47864"/>
    <cellStyle name="Calculation 3 3 2 28 3 3" xfId="47865"/>
    <cellStyle name="Calculation 3 3 2 28 4" xfId="5126"/>
    <cellStyle name="Calculation 3 3 2 28 4 2" xfId="47866"/>
    <cellStyle name="Calculation 3 3 2 28 4 3" xfId="47867"/>
    <cellStyle name="Calculation 3 3 2 28 5" xfId="5127"/>
    <cellStyle name="Calculation 3 3 2 28 5 2" xfId="47868"/>
    <cellStyle name="Calculation 3 3 2 28 5 3" xfId="47869"/>
    <cellStyle name="Calculation 3 3 2 28 6" xfId="5128"/>
    <cellStyle name="Calculation 3 3 2 28 6 2" xfId="47870"/>
    <cellStyle name="Calculation 3 3 2 28 6 3" xfId="47871"/>
    <cellStyle name="Calculation 3 3 2 28 7" xfId="5129"/>
    <cellStyle name="Calculation 3 3 2 28 8" xfId="47872"/>
    <cellStyle name="Calculation 3 3 2 29" xfId="5130"/>
    <cellStyle name="Calculation 3 3 2 29 2" xfId="5131"/>
    <cellStyle name="Calculation 3 3 2 29 2 2" xfId="5132"/>
    <cellStyle name="Calculation 3 3 2 29 2 3" xfId="5133"/>
    <cellStyle name="Calculation 3 3 2 29 2 4" xfId="5134"/>
    <cellStyle name="Calculation 3 3 2 29 2 5" xfId="5135"/>
    <cellStyle name="Calculation 3 3 2 29 2 6" xfId="5136"/>
    <cellStyle name="Calculation 3 3 2 29 3" xfId="5137"/>
    <cellStyle name="Calculation 3 3 2 29 3 2" xfId="47873"/>
    <cellStyle name="Calculation 3 3 2 29 3 3" xfId="47874"/>
    <cellStyle name="Calculation 3 3 2 29 4" xfId="5138"/>
    <cellStyle name="Calculation 3 3 2 29 4 2" xfId="47875"/>
    <cellStyle name="Calculation 3 3 2 29 4 3" xfId="47876"/>
    <cellStyle name="Calculation 3 3 2 29 5" xfId="5139"/>
    <cellStyle name="Calculation 3 3 2 29 5 2" xfId="47877"/>
    <cellStyle name="Calculation 3 3 2 29 5 3" xfId="47878"/>
    <cellStyle name="Calculation 3 3 2 29 6" xfId="5140"/>
    <cellStyle name="Calculation 3 3 2 29 6 2" xfId="47879"/>
    <cellStyle name="Calculation 3 3 2 29 6 3" xfId="47880"/>
    <cellStyle name="Calculation 3 3 2 29 7" xfId="5141"/>
    <cellStyle name="Calculation 3 3 2 29 8" xfId="47881"/>
    <cellStyle name="Calculation 3 3 2 3" xfId="5142"/>
    <cellStyle name="Calculation 3 3 2 3 2" xfId="5143"/>
    <cellStyle name="Calculation 3 3 2 3 2 2" xfId="5144"/>
    <cellStyle name="Calculation 3 3 2 3 2 3" xfId="5145"/>
    <cellStyle name="Calculation 3 3 2 3 2 4" xfId="5146"/>
    <cellStyle name="Calculation 3 3 2 3 2 5" xfId="5147"/>
    <cellStyle name="Calculation 3 3 2 3 2 6" xfId="5148"/>
    <cellStyle name="Calculation 3 3 2 3 3" xfId="5149"/>
    <cellStyle name="Calculation 3 3 2 3 3 2" xfId="47882"/>
    <cellStyle name="Calculation 3 3 2 3 3 3" xfId="47883"/>
    <cellStyle name="Calculation 3 3 2 3 4" xfId="5150"/>
    <cellStyle name="Calculation 3 3 2 3 4 2" xfId="47884"/>
    <cellStyle name="Calculation 3 3 2 3 4 3" xfId="47885"/>
    <cellStyle name="Calculation 3 3 2 3 5" xfId="5151"/>
    <cellStyle name="Calculation 3 3 2 3 5 2" xfId="47886"/>
    <cellStyle name="Calculation 3 3 2 3 5 3" xfId="47887"/>
    <cellStyle name="Calculation 3 3 2 3 6" xfId="5152"/>
    <cellStyle name="Calculation 3 3 2 3 6 2" xfId="47888"/>
    <cellStyle name="Calculation 3 3 2 3 6 3" xfId="47889"/>
    <cellStyle name="Calculation 3 3 2 3 7" xfId="5153"/>
    <cellStyle name="Calculation 3 3 2 3 8" xfId="47890"/>
    <cellStyle name="Calculation 3 3 2 30" xfId="5154"/>
    <cellStyle name="Calculation 3 3 2 30 2" xfId="5155"/>
    <cellStyle name="Calculation 3 3 2 30 2 2" xfId="5156"/>
    <cellStyle name="Calculation 3 3 2 30 2 3" xfId="5157"/>
    <cellStyle name="Calculation 3 3 2 30 2 4" xfId="5158"/>
    <cellStyle name="Calculation 3 3 2 30 2 5" xfId="5159"/>
    <cellStyle name="Calculation 3 3 2 30 2 6" xfId="5160"/>
    <cellStyle name="Calculation 3 3 2 30 3" xfId="5161"/>
    <cellStyle name="Calculation 3 3 2 30 3 2" xfId="47891"/>
    <cellStyle name="Calculation 3 3 2 30 3 3" xfId="47892"/>
    <cellStyle name="Calculation 3 3 2 30 4" xfId="5162"/>
    <cellStyle name="Calculation 3 3 2 30 4 2" xfId="47893"/>
    <cellStyle name="Calculation 3 3 2 30 4 3" xfId="47894"/>
    <cellStyle name="Calculation 3 3 2 30 5" xfId="5163"/>
    <cellStyle name="Calculation 3 3 2 30 5 2" xfId="47895"/>
    <cellStyle name="Calculation 3 3 2 30 5 3" xfId="47896"/>
    <cellStyle name="Calculation 3 3 2 30 6" xfId="5164"/>
    <cellStyle name="Calculation 3 3 2 30 6 2" xfId="47897"/>
    <cellStyle name="Calculation 3 3 2 30 6 3" xfId="47898"/>
    <cellStyle name="Calculation 3 3 2 30 7" xfId="5165"/>
    <cellStyle name="Calculation 3 3 2 30 8" xfId="47899"/>
    <cellStyle name="Calculation 3 3 2 31" xfId="5166"/>
    <cellStyle name="Calculation 3 3 2 31 2" xfId="5167"/>
    <cellStyle name="Calculation 3 3 2 31 2 2" xfId="5168"/>
    <cellStyle name="Calculation 3 3 2 31 2 3" xfId="5169"/>
    <cellStyle name="Calculation 3 3 2 31 2 4" xfId="5170"/>
    <cellStyle name="Calculation 3 3 2 31 2 5" xfId="5171"/>
    <cellStyle name="Calculation 3 3 2 31 2 6" xfId="5172"/>
    <cellStyle name="Calculation 3 3 2 31 3" xfId="5173"/>
    <cellStyle name="Calculation 3 3 2 31 3 2" xfId="47900"/>
    <cellStyle name="Calculation 3 3 2 31 3 3" xfId="47901"/>
    <cellStyle name="Calculation 3 3 2 31 4" xfId="5174"/>
    <cellStyle name="Calculation 3 3 2 31 4 2" xfId="47902"/>
    <cellStyle name="Calculation 3 3 2 31 4 3" xfId="47903"/>
    <cellStyle name="Calculation 3 3 2 31 5" xfId="5175"/>
    <cellStyle name="Calculation 3 3 2 31 5 2" xfId="47904"/>
    <cellStyle name="Calculation 3 3 2 31 5 3" xfId="47905"/>
    <cellStyle name="Calculation 3 3 2 31 6" xfId="5176"/>
    <cellStyle name="Calculation 3 3 2 31 6 2" xfId="47906"/>
    <cellStyle name="Calculation 3 3 2 31 6 3" xfId="47907"/>
    <cellStyle name="Calculation 3 3 2 31 7" xfId="5177"/>
    <cellStyle name="Calculation 3 3 2 31 8" xfId="47908"/>
    <cellStyle name="Calculation 3 3 2 32" xfId="5178"/>
    <cellStyle name="Calculation 3 3 2 32 2" xfId="5179"/>
    <cellStyle name="Calculation 3 3 2 32 2 2" xfId="5180"/>
    <cellStyle name="Calculation 3 3 2 32 2 3" xfId="5181"/>
    <cellStyle name="Calculation 3 3 2 32 2 4" xfId="5182"/>
    <cellStyle name="Calculation 3 3 2 32 2 5" xfId="5183"/>
    <cellStyle name="Calculation 3 3 2 32 2 6" xfId="5184"/>
    <cellStyle name="Calculation 3 3 2 32 3" xfId="5185"/>
    <cellStyle name="Calculation 3 3 2 32 3 2" xfId="47909"/>
    <cellStyle name="Calculation 3 3 2 32 3 3" xfId="47910"/>
    <cellStyle name="Calculation 3 3 2 32 4" xfId="5186"/>
    <cellStyle name="Calculation 3 3 2 32 4 2" xfId="47911"/>
    <cellStyle name="Calculation 3 3 2 32 4 3" xfId="47912"/>
    <cellStyle name="Calculation 3 3 2 32 5" xfId="5187"/>
    <cellStyle name="Calculation 3 3 2 32 5 2" xfId="47913"/>
    <cellStyle name="Calculation 3 3 2 32 5 3" xfId="47914"/>
    <cellStyle name="Calculation 3 3 2 32 6" xfId="5188"/>
    <cellStyle name="Calculation 3 3 2 32 6 2" xfId="47915"/>
    <cellStyle name="Calculation 3 3 2 32 6 3" xfId="47916"/>
    <cellStyle name="Calculation 3 3 2 32 7" xfId="5189"/>
    <cellStyle name="Calculation 3 3 2 32 8" xfId="47917"/>
    <cellStyle name="Calculation 3 3 2 33" xfId="5190"/>
    <cellStyle name="Calculation 3 3 2 33 2" xfId="5191"/>
    <cellStyle name="Calculation 3 3 2 33 2 2" xfId="5192"/>
    <cellStyle name="Calculation 3 3 2 33 2 3" xfId="5193"/>
    <cellStyle name="Calculation 3 3 2 33 2 4" xfId="5194"/>
    <cellStyle name="Calculation 3 3 2 33 2 5" xfId="5195"/>
    <cellStyle name="Calculation 3 3 2 33 2 6" xfId="5196"/>
    <cellStyle name="Calculation 3 3 2 33 3" xfId="5197"/>
    <cellStyle name="Calculation 3 3 2 33 3 2" xfId="47918"/>
    <cellStyle name="Calculation 3 3 2 33 3 3" xfId="47919"/>
    <cellStyle name="Calculation 3 3 2 33 4" xfId="5198"/>
    <cellStyle name="Calculation 3 3 2 33 4 2" xfId="47920"/>
    <cellStyle name="Calculation 3 3 2 33 4 3" xfId="47921"/>
    <cellStyle name="Calculation 3 3 2 33 5" xfId="5199"/>
    <cellStyle name="Calculation 3 3 2 33 5 2" xfId="47922"/>
    <cellStyle name="Calculation 3 3 2 33 5 3" xfId="47923"/>
    <cellStyle name="Calculation 3 3 2 33 6" xfId="5200"/>
    <cellStyle name="Calculation 3 3 2 33 6 2" xfId="47924"/>
    <cellStyle name="Calculation 3 3 2 33 6 3" xfId="47925"/>
    <cellStyle name="Calculation 3 3 2 33 7" xfId="5201"/>
    <cellStyle name="Calculation 3 3 2 33 8" xfId="47926"/>
    <cellStyle name="Calculation 3 3 2 34" xfId="5202"/>
    <cellStyle name="Calculation 3 3 2 34 2" xfId="5203"/>
    <cellStyle name="Calculation 3 3 2 34 2 2" xfId="5204"/>
    <cellStyle name="Calculation 3 3 2 34 2 3" xfId="5205"/>
    <cellStyle name="Calculation 3 3 2 34 2 4" xfId="5206"/>
    <cellStyle name="Calculation 3 3 2 34 2 5" xfId="5207"/>
    <cellStyle name="Calculation 3 3 2 34 2 6" xfId="5208"/>
    <cellStyle name="Calculation 3 3 2 34 3" xfId="5209"/>
    <cellStyle name="Calculation 3 3 2 34 3 2" xfId="47927"/>
    <cellStyle name="Calculation 3 3 2 34 3 3" xfId="47928"/>
    <cellStyle name="Calculation 3 3 2 34 4" xfId="5210"/>
    <cellStyle name="Calculation 3 3 2 34 4 2" xfId="47929"/>
    <cellStyle name="Calculation 3 3 2 34 4 3" xfId="47930"/>
    <cellStyle name="Calculation 3 3 2 34 5" xfId="5211"/>
    <cellStyle name="Calculation 3 3 2 34 5 2" xfId="47931"/>
    <cellStyle name="Calculation 3 3 2 34 5 3" xfId="47932"/>
    <cellStyle name="Calculation 3 3 2 34 6" xfId="47933"/>
    <cellStyle name="Calculation 3 3 2 34 6 2" xfId="47934"/>
    <cellStyle name="Calculation 3 3 2 34 6 3" xfId="47935"/>
    <cellStyle name="Calculation 3 3 2 34 7" xfId="47936"/>
    <cellStyle name="Calculation 3 3 2 34 8" xfId="47937"/>
    <cellStyle name="Calculation 3 3 2 35" xfId="5212"/>
    <cellStyle name="Calculation 3 3 2 35 2" xfId="5213"/>
    <cellStyle name="Calculation 3 3 2 35 3" xfId="5214"/>
    <cellStyle name="Calculation 3 3 2 35 4" xfId="5215"/>
    <cellStyle name="Calculation 3 3 2 35 5" xfId="5216"/>
    <cellStyle name="Calculation 3 3 2 35 6" xfId="5217"/>
    <cellStyle name="Calculation 3 3 2 36" xfId="5218"/>
    <cellStyle name="Calculation 3 3 2 36 2" xfId="47938"/>
    <cellStyle name="Calculation 3 3 2 36 3" xfId="47939"/>
    <cellStyle name="Calculation 3 3 2 37" xfId="5219"/>
    <cellStyle name="Calculation 3 3 2 37 2" xfId="47940"/>
    <cellStyle name="Calculation 3 3 2 37 3" xfId="47941"/>
    <cellStyle name="Calculation 3 3 2 38" xfId="5220"/>
    <cellStyle name="Calculation 3 3 2 38 2" xfId="47942"/>
    <cellStyle name="Calculation 3 3 2 38 3" xfId="47943"/>
    <cellStyle name="Calculation 3 3 2 39" xfId="47944"/>
    <cellStyle name="Calculation 3 3 2 39 2" xfId="47945"/>
    <cellStyle name="Calculation 3 3 2 39 3" xfId="47946"/>
    <cellStyle name="Calculation 3 3 2 4" xfId="5221"/>
    <cellStyle name="Calculation 3 3 2 4 2" xfId="5222"/>
    <cellStyle name="Calculation 3 3 2 4 2 2" xfId="5223"/>
    <cellStyle name="Calculation 3 3 2 4 2 3" xfId="5224"/>
    <cellStyle name="Calculation 3 3 2 4 2 4" xfId="5225"/>
    <cellStyle name="Calculation 3 3 2 4 2 5" xfId="5226"/>
    <cellStyle name="Calculation 3 3 2 4 2 6" xfId="5227"/>
    <cellStyle name="Calculation 3 3 2 4 3" xfId="5228"/>
    <cellStyle name="Calculation 3 3 2 4 3 2" xfId="47947"/>
    <cellStyle name="Calculation 3 3 2 4 3 3" xfId="47948"/>
    <cellStyle name="Calculation 3 3 2 4 4" xfId="5229"/>
    <cellStyle name="Calculation 3 3 2 4 4 2" xfId="47949"/>
    <cellStyle name="Calculation 3 3 2 4 4 3" xfId="47950"/>
    <cellStyle name="Calculation 3 3 2 4 5" xfId="5230"/>
    <cellStyle name="Calculation 3 3 2 4 5 2" xfId="47951"/>
    <cellStyle name="Calculation 3 3 2 4 5 3" xfId="47952"/>
    <cellStyle name="Calculation 3 3 2 4 6" xfId="5231"/>
    <cellStyle name="Calculation 3 3 2 4 6 2" xfId="47953"/>
    <cellStyle name="Calculation 3 3 2 4 6 3" xfId="47954"/>
    <cellStyle name="Calculation 3 3 2 4 7" xfId="5232"/>
    <cellStyle name="Calculation 3 3 2 4 8" xfId="47955"/>
    <cellStyle name="Calculation 3 3 2 40" xfId="47956"/>
    <cellStyle name="Calculation 3 3 2 41" xfId="47957"/>
    <cellStyle name="Calculation 3 3 2 5" xfId="5233"/>
    <cellStyle name="Calculation 3 3 2 5 2" xfId="5234"/>
    <cellStyle name="Calculation 3 3 2 5 2 2" xfId="5235"/>
    <cellStyle name="Calculation 3 3 2 5 2 3" xfId="5236"/>
    <cellStyle name="Calculation 3 3 2 5 2 4" xfId="5237"/>
    <cellStyle name="Calculation 3 3 2 5 2 5" xfId="5238"/>
    <cellStyle name="Calculation 3 3 2 5 2 6" xfId="5239"/>
    <cellStyle name="Calculation 3 3 2 5 3" xfId="5240"/>
    <cellStyle name="Calculation 3 3 2 5 3 2" xfId="47958"/>
    <cellStyle name="Calculation 3 3 2 5 3 3" xfId="47959"/>
    <cellStyle name="Calculation 3 3 2 5 4" xfId="5241"/>
    <cellStyle name="Calculation 3 3 2 5 4 2" xfId="47960"/>
    <cellStyle name="Calculation 3 3 2 5 4 3" xfId="47961"/>
    <cellStyle name="Calculation 3 3 2 5 5" xfId="5242"/>
    <cellStyle name="Calculation 3 3 2 5 5 2" xfId="47962"/>
    <cellStyle name="Calculation 3 3 2 5 5 3" xfId="47963"/>
    <cellStyle name="Calculation 3 3 2 5 6" xfId="5243"/>
    <cellStyle name="Calculation 3 3 2 5 6 2" xfId="47964"/>
    <cellStyle name="Calculation 3 3 2 5 6 3" xfId="47965"/>
    <cellStyle name="Calculation 3 3 2 5 7" xfId="5244"/>
    <cellStyle name="Calculation 3 3 2 5 8" xfId="47966"/>
    <cellStyle name="Calculation 3 3 2 6" xfId="5245"/>
    <cellStyle name="Calculation 3 3 2 6 2" xfId="5246"/>
    <cellStyle name="Calculation 3 3 2 6 2 2" xfId="5247"/>
    <cellStyle name="Calculation 3 3 2 6 2 3" xfId="5248"/>
    <cellStyle name="Calculation 3 3 2 6 2 4" xfId="5249"/>
    <cellStyle name="Calculation 3 3 2 6 2 5" xfId="5250"/>
    <cellStyle name="Calculation 3 3 2 6 2 6" xfId="5251"/>
    <cellStyle name="Calculation 3 3 2 6 3" xfId="5252"/>
    <cellStyle name="Calculation 3 3 2 6 3 2" xfId="47967"/>
    <cellStyle name="Calculation 3 3 2 6 3 3" xfId="47968"/>
    <cellStyle name="Calculation 3 3 2 6 4" xfId="5253"/>
    <cellStyle name="Calculation 3 3 2 6 4 2" xfId="47969"/>
    <cellStyle name="Calculation 3 3 2 6 4 3" xfId="47970"/>
    <cellStyle name="Calculation 3 3 2 6 5" xfId="5254"/>
    <cellStyle name="Calculation 3 3 2 6 5 2" xfId="47971"/>
    <cellStyle name="Calculation 3 3 2 6 5 3" xfId="47972"/>
    <cellStyle name="Calculation 3 3 2 6 6" xfId="5255"/>
    <cellStyle name="Calculation 3 3 2 6 6 2" xfId="47973"/>
    <cellStyle name="Calculation 3 3 2 6 6 3" xfId="47974"/>
    <cellStyle name="Calculation 3 3 2 6 7" xfId="5256"/>
    <cellStyle name="Calculation 3 3 2 6 8" xfId="47975"/>
    <cellStyle name="Calculation 3 3 2 7" xfId="5257"/>
    <cellStyle name="Calculation 3 3 2 7 2" xfId="5258"/>
    <cellStyle name="Calculation 3 3 2 7 2 2" xfId="5259"/>
    <cellStyle name="Calculation 3 3 2 7 2 3" xfId="5260"/>
    <cellStyle name="Calculation 3 3 2 7 2 4" xfId="5261"/>
    <cellStyle name="Calculation 3 3 2 7 2 5" xfId="5262"/>
    <cellStyle name="Calculation 3 3 2 7 2 6" xfId="5263"/>
    <cellStyle name="Calculation 3 3 2 7 3" xfId="5264"/>
    <cellStyle name="Calculation 3 3 2 7 3 2" xfId="47976"/>
    <cellStyle name="Calculation 3 3 2 7 3 3" xfId="47977"/>
    <cellStyle name="Calculation 3 3 2 7 4" xfId="5265"/>
    <cellStyle name="Calculation 3 3 2 7 4 2" xfId="47978"/>
    <cellStyle name="Calculation 3 3 2 7 4 3" xfId="47979"/>
    <cellStyle name="Calculation 3 3 2 7 5" xfId="5266"/>
    <cellStyle name="Calculation 3 3 2 7 5 2" xfId="47980"/>
    <cellStyle name="Calculation 3 3 2 7 5 3" xfId="47981"/>
    <cellStyle name="Calculation 3 3 2 7 6" xfId="5267"/>
    <cellStyle name="Calculation 3 3 2 7 6 2" xfId="47982"/>
    <cellStyle name="Calculation 3 3 2 7 6 3" xfId="47983"/>
    <cellStyle name="Calculation 3 3 2 7 7" xfId="5268"/>
    <cellStyle name="Calculation 3 3 2 7 8" xfId="47984"/>
    <cellStyle name="Calculation 3 3 2 8" xfId="5269"/>
    <cellStyle name="Calculation 3 3 2 8 2" xfId="5270"/>
    <cellStyle name="Calculation 3 3 2 8 2 2" xfId="5271"/>
    <cellStyle name="Calculation 3 3 2 8 2 3" xfId="5272"/>
    <cellStyle name="Calculation 3 3 2 8 2 4" xfId="5273"/>
    <cellStyle name="Calculation 3 3 2 8 2 5" xfId="5274"/>
    <cellStyle name="Calculation 3 3 2 8 2 6" xfId="5275"/>
    <cellStyle name="Calculation 3 3 2 8 3" xfId="5276"/>
    <cellStyle name="Calculation 3 3 2 8 3 2" xfId="47985"/>
    <cellStyle name="Calculation 3 3 2 8 3 3" xfId="47986"/>
    <cellStyle name="Calculation 3 3 2 8 4" xfId="5277"/>
    <cellStyle name="Calculation 3 3 2 8 4 2" xfId="47987"/>
    <cellStyle name="Calculation 3 3 2 8 4 3" xfId="47988"/>
    <cellStyle name="Calculation 3 3 2 8 5" xfId="5278"/>
    <cellStyle name="Calculation 3 3 2 8 5 2" xfId="47989"/>
    <cellStyle name="Calculation 3 3 2 8 5 3" xfId="47990"/>
    <cellStyle name="Calculation 3 3 2 8 6" xfId="5279"/>
    <cellStyle name="Calculation 3 3 2 8 6 2" xfId="47991"/>
    <cellStyle name="Calculation 3 3 2 8 6 3" xfId="47992"/>
    <cellStyle name="Calculation 3 3 2 8 7" xfId="5280"/>
    <cellStyle name="Calculation 3 3 2 8 8" xfId="47993"/>
    <cellStyle name="Calculation 3 3 2 9" xfId="5281"/>
    <cellStyle name="Calculation 3 3 2 9 2" xfId="5282"/>
    <cellStyle name="Calculation 3 3 2 9 2 2" xfId="5283"/>
    <cellStyle name="Calculation 3 3 2 9 2 3" xfId="5284"/>
    <cellStyle name="Calculation 3 3 2 9 2 4" xfId="5285"/>
    <cellStyle name="Calculation 3 3 2 9 2 5" xfId="5286"/>
    <cellStyle name="Calculation 3 3 2 9 2 6" xfId="5287"/>
    <cellStyle name="Calculation 3 3 2 9 3" xfId="5288"/>
    <cellStyle name="Calculation 3 3 2 9 3 2" xfId="47994"/>
    <cellStyle name="Calculation 3 3 2 9 3 3" xfId="47995"/>
    <cellStyle name="Calculation 3 3 2 9 4" xfId="5289"/>
    <cellStyle name="Calculation 3 3 2 9 4 2" xfId="47996"/>
    <cellStyle name="Calculation 3 3 2 9 4 3" xfId="47997"/>
    <cellStyle name="Calculation 3 3 2 9 5" xfId="5290"/>
    <cellStyle name="Calculation 3 3 2 9 5 2" xfId="47998"/>
    <cellStyle name="Calculation 3 3 2 9 5 3" xfId="47999"/>
    <cellStyle name="Calculation 3 3 2 9 6" xfId="5291"/>
    <cellStyle name="Calculation 3 3 2 9 6 2" xfId="48000"/>
    <cellStyle name="Calculation 3 3 2 9 6 3" xfId="48001"/>
    <cellStyle name="Calculation 3 3 2 9 7" xfId="5292"/>
    <cellStyle name="Calculation 3 3 2 9 8" xfId="48002"/>
    <cellStyle name="Calculation 3 3 20" xfId="5293"/>
    <cellStyle name="Calculation 3 3 20 2" xfId="5294"/>
    <cellStyle name="Calculation 3 3 20 2 2" xfId="5295"/>
    <cellStyle name="Calculation 3 3 20 2 3" xfId="5296"/>
    <cellStyle name="Calculation 3 3 20 2 4" xfId="5297"/>
    <cellStyle name="Calculation 3 3 20 2 5" xfId="5298"/>
    <cellStyle name="Calculation 3 3 20 2 6" xfId="5299"/>
    <cellStyle name="Calculation 3 3 20 3" xfId="5300"/>
    <cellStyle name="Calculation 3 3 20 3 2" xfId="48003"/>
    <cellStyle name="Calculation 3 3 20 3 3" xfId="48004"/>
    <cellStyle name="Calculation 3 3 20 4" xfId="5301"/>
    <cellStyle name="Calculation 3 3 20 4 2" xfId="48005"/>
    <cellStyle name="Calculation 3 3 20 4 3" xfId="48006"/>
    <cellStyle name="Calculation 3 3 20 5" xfId="5302"/>
    <cellStyle name="Calculation 3 3 20 5 2" xfId="48007"/>
    <cellStyle name="Calculation 3 3 20 5 3" xfId="48008"/>
    <cellStyle name="Calculation 3 3 20 6" xfId="5303"/>
    <cellStyle name="Calculation 3 3 20 6 2" xfId="48009"/>
    <cellStyle name="Calculation 3 3 20 6 3" xfId="48010"/>
    <cellStyle name="Calculation 3 3 20 7" xfId="5304"/>
    <cellStyle name="Calculation 3 3 20 8" xfId="48011"/>
    <cellStyle name="Calculation 3 3 21" xfId="5305"/>
    <cellStyle name="Calculation 3 3 21 2" xfId="5306"/>
    <cellStyle name="Calculation 3 3 21 2 2" xfId="5307"/>
    <cellStyle name="Calculation 3 3 21 2 3" xfId="5308"/>
    <cellStyle name="Calculation 3 3 21 2 4" xfId="5309"/>
    <cellStyle name="Calculation 3 3 21 2 5" xfId="5310"/>
    <cellStyle name="Calculation 3 3 21 2 6" xfId="5311"/>
    <cellStyle name="Calculation 3 3 21 3" xfId="5312"/>
    <cellStyle name="Calculation 3 3 21 3 2" xfId="48012"/>
    <cellStyle name="Calculation 3 3 21 3 3" xfId="48013"/>
    <cellStyle name="Calculation 3 3 21 4" xfId="5313"/>
    <cellStyle name="Calculation 3 3 21 4 2" xfId="48014"/>
    <cellStyle name="Calculation 3 3 21 4 3" xfId="48015"/>
    <cellStyle name="Calculation 3 3 21 5" xfId="5314"/>
    <cellStyle name="Calculation 3 3 21 5 2" xfId="48016"/>
    <cellStyle name="Calculation 3 3 21 5 3" xfId="48017"/>
    <cellStyle name="Calculation 3 3 21 6" xfId="5315"/>
    <cellStyle name="Calculation 3 3 21 6 2" xfId="48018"/>
    <cellStyle name="Calculation 3 3 21 6 3" xfId="48019"/>
    <cellStyle name="Calculation 3 3 21 7" xfId="5316"/>
    <cellStyle name="Calculation 3 3 21 8" xfId="48020"/>
    <cellStyle name="Calculation 3 3 22" xfId="5317"/>
    <cellStyle name="Calculation 3 3 22 2" xfId="5318"/>
    <cellStyle name="Calculation 3 3 22 2 2" xfId="5319"/>
    <cellStyle name="Calculation 3 3 22 2 3" xfId="5320"/>
    <cellStyle name="Calculation 3 3 22 2 4" xfId="5321"/>
    <cellStyle name="Calculation 3 3 22 2 5" xfId="5322"/>
    <cellStyle name="Calculation 3 3 22 2 6" xfId="5323"/>
    <cellStyle name="Calculation 3 3 22 3" xfId="5324"/>
    <cellStyle name="Calculation 3 3 22 3 2" xfId="48021"/>
    <cellStyle name="Calculation 3 3 22 3 3" xfId="48022"/>
    <cellStyle name="Calculation 3 3 22 4" xfId="5325"/>
    <cellStyle name="Calculation 3 3 22 4 2" xfId="48023"/>
    <cellStyle name="Calculation 3 3 22 4 3" xfId="48024"/>
    <cellStyle name="Calculation 3 3 22 5" xfId="5326"/>
    <cellStyle name="Calculation 3 3 22 5 2" xfId="48025"/>
    <cellStyle name="Calculation 3 3 22 5 3" xfId="48026"/>
    <cellStyle name="Calculation 3 3 22 6" xfId="5327"/>
    <cellStyle name="Calculation 3 3 22 6 2" xfId="48027"/>
    <cellStyle name="Calculation 3 3 22 6 3" xfId="48028"/>
    <cellStyle name="Calculation 3 3 22 7" xfId="5328"/>
    <cellStyle name="Calculation 3 3 22 8" xfId="48029"/>
    <cellStyle name="Calculation 3 3 23" xfId="5329"/>
    <cellStyle name="Calculation 3 3 23 2" xfId="5330"/>
    <cellStyle name="Calculation 3 3 23 2 2" xfId="5331"/>
    <cellStyle name="Calculation 3 3 23 2 3" xfId="5332"/>
    <cellStyle name="Calculation 3 3 23 2 4" xfId="5333"/>
    <cellStyle name="Calculation 3 3 23 2 5" xfId="5334"/>
    <cellStyle name="Calculation 3 3 23 2 6" xfId="5335"/>
    <cellStyle name="Calculation 3 3 23 3" xfId="5336"/>
    <cellStyle name="Calculation 3 3 23 3 2" xfId="48030"/>
    <cellStyle name="Calculation 3 3 23 3 3" xfId="48031"/>
    <cellStyle name="Calculation 3 3 23 4" xfId="5337"/>
    <cellStyle name="Calculation 3 3 23 4 2" xfId="48032"/>
    <cellStyle name="Calculation 3 3 23 4 3" xfId="48033"/>
    <cellStyle name="Calculation 3 3 23 5" xfId="5338"/>
    <cellStyle name="Calculation 3 3 23 5 2" xfId="48034"/>
    <cellStyle name="Calculation 3 3 23 5 3" xfId="48035"/>
    <cellStyle name="Calculation 3 3 23 6" xfId="5339"/>
    <cellStyle name="Calculation 3 3 23 6 2" xfId="48036"/>
    <cellStyle name="Calculation 3 3 23 6 3" xfId="48037"/>
    <cellStyle name="Calculation 3 3 23 7" xfId="5340"/>
    <cellStyle name="Calculation 3 3 23 8" xfId="48038"/>
    <cellStyle name="Calculation 3 3 24" xfId="5341"/>
    <cellStyle name="Calculation 3 3 24 2" xfId="5342"/>
    <cellStyle name="Calculation 3 3 24 2 2" xfId="5343"/>
    <cellStyle name="Calculation 3 3 24 2 3" xfId="5344"/>
    <cellStyle name="Calculation 3 3 24 2 4" xfId="5345"/>
    <cellStyle name="Calculation 3 3 24 2 5" xfId="5346"/>
    <cellStyle name="Calculation 3 3 24 2 6" xfId="5347"/>
    <cellStyle name="Calculation 3 3 24 3" xfId="5348"/>
    <cellStyle name="Calculation 3 3 24 3 2" xfId="48039"/>
    <cellStyle name="Calculation 3 3 24 3 3" xfId="48040"/>
    <cellStyle name="Calculation 3 3 24 4" xfId="5349"/>
    <cellStyle name="Calculation 3 3 24 4 2" xfId="48041"/>
    <cellStyle name="Calculation 3 3 24 4 3" xfId="48042"/>
    <cellStyle name="Calculation 3 3 24 5" xfId="5350"/>
    <cellStyle name="Calculation 3 3 24 5 2" xfId="48043"/>
    <cellStyle name="Calculation 3 3 24 5 3" xfId="48044"/>
    <cellStyle name="Calculation 3 3 24 6" xfId="5351"/>
    <cellStyle name="Calculation 3 3 24 6 2" xfId="48045"/>
    <cellStyle name="Calculation 3 3 24 6 3" xfId="48046"/>
    <cellStyle name="Calculation 3 3 24 7" xfId="5352"/>
    <cellStyle name="Calculation 3 3 24 8" xfId="48047"/>
    <cellStyle name="Calculation 3 3 25" xfId="5353"/>
    <cellStyle name="Calculation 3 3 25 2" xfId="5354"/>
    <cellStyle name="Calculation 3 3 25 2 2" xfId="5355"/>
    <cellStyle name="Calculation 3 3 25 2 3" xfId="5356"/>
    <cellStyle name="Calculation 3 3 25 2 4" xfId="5357"/>
    <cellStyle name="Calculation 3 3 25 2 5" xfId="5358"/>
    <cellStyle name="Calculation 3 3 25 2 6" xfId="5359"/>
    <cellStyle name="Calculation 3 3 25 3" xfId="5360"/>
    <cellStyle name="Calculation 3 3 25 3 2" xfId="48048"/>
    <cellStyle name="Calculation 3 3 25 3 3" xfId="48049"/>
    <cellStyle name="Calculation 3 3 25 4" xfId="5361"/>
    <cellStyle name="Calculation 3 3 25 4 2" xfId="48050"/>
    <cellStyle name="Calculation 3 3 25 4 3" xfId="48051"/>
    <cellStyle name="Calculation 3 3 25 5" xfId="5362"/>
    <cellStyle name="Calculation 3 3 25 5 2" xfId="48052"/>
    <cellStyle name="Calculation 3 3 25 5 3" xfId="48053"/>
    <cellStyle name="Calculation 3 3 25 6" xfId="5363"/>
    <cellStyle name="Calculation 3 3 25 6 2" xfId="48054"/>
    <cellStyle name="Calculation 3 3 25 6 3" xfId="48055"/>
    <cellStyle name="Calculation 3 3 25 7" xfId="5364"/>
    <cellStyle name="Calculation 3 3 25 8" xfId="48056"/>
    <cellStyle name="Calculation 3 3 26" xfId="5365"/>
    <cellStyle name="Calculation 3 3 26 2" xfId="5366"/>
    <cellStyle name="Calculation 3 3 26 2 2" xfId="5367"/>
    <cellStyle name="Calculation 3 3 26 2 3" xfId="5368"/>
    <cellStyle name="Calculation 3 3 26 2 4" xfId="5369"/>
    <cellStyle name="Calculation 3 3 26 2 5" xfId="5370"/>
    <cellStyle name="Calculation 3 3 26 2 6" xfId="5371"/>
    <cellStyle name="Calculation 3 3 26 3" xfId="5372"/>
    <cellStyle name="Calculation 3 3 26 3 2" xfId="48057"/>
    <cellStyle name="Calculation 3 3 26 3 3" xfId="48058"/>
    <cellStyle name="Calculation 3 3 26 4" xfId="5373"/>
    <cellStyle name="Calculation 3 3 26 4 2" xfId="48059"/>
    <cellStyle name="Calculation 3 3 26 4 3" xfId="48060"/>
    <cellStyle name="Calculation 3 3 26 5" xfId="5374"/>
    <cellStyle name="Calculation 3 3 26 5 2" xfId="48061"/>
    <cellStyle name="Calculation 3 3 26 5 3" xfId="48062"/>
    <cellStyle name="Calculation 3 3 26 6" xfId="5375"/>
    <cellStyle name="Calculation 3 3 26 6 2" xfId="48063"/>
    <cellStyle name="Calculation 3 3 26 6 3" xfId="48064"/>
    <cellStyle name="Calculation 3 3 26 7" xfId="5376"/>
    <cellStyle name="Calculation 3 3 26 8" xfId="48065"/>
    <cellStyle name="Calculation 3 3 27" xfId="5377"/>
    <cellStyle name="Calculation 3 3 27 2" xfId="5378"/>
    <cellStyle name="Calculation 3 3 27 2 2" xfId="5379"/>
    <cellStyle name="Calculation 3 3 27 2 3" xfId="5380"/>
    <cellStyle name="Calculation 3 3 27 2 4" xfId="5381"/>
    <cellStyle name="Calculation 3 3 27 2 5" xfId="5382"/>
    <cellStyle name="Calculation 3 3 27 2 6" xfId="5383"/>
    <cellStyle name="Calculation 3 3 27 3" xfId="5384"/>
    <cellStyle name="Calculation 3 3 27 3 2" xfId="48066"/>
    <cellStyle name="Calculation 3 3 27 3 3" xfId="48067"/>
    <cellStyle name="Calculation 3 3 27 4" xfId="5385"/>
    <cellStyle name="Calculation 3 3 27 4 2" xfId="48068"/>
    <cellStyle name="Calculation 3 3 27 4 3" xfId="48069"/>
    <cellStyle name="Calculation 3 3 27 5" xfId="5386"/>
    <cellStyle name="Calculation 3 3 27 5 2" xfId="48070"/>
    <cellStyle name="Calculation 3 3 27 5 3" xfId="48071"/>
    <cellStyle name="Calculation 3 3 27 6" xfId="5387"/>
    <cellStyle name="Calculation 3 3 27 6 2" xfId="48072"/>
    <cellStyle name="Calculation 3 3 27 6 3" xfId="48073"/>
    <cellStyle name="Calculation 3 3 27 7" xfId="5388"/>
    <cellStyle name="Calculation 3 3 27 8" xfId="48074"/>
    <cellStyle name="Calculation 3 3 28" xfId="5389"/>
    <cellStyle name="Calculation 3 3 28 2" xfId="5390"/>
    <cellStyle name="Calculation 3 3 28 2 2" xfId="5391"/>
    <cellStyle name="Calculation 3 3 28 2 3" xfId="5392"/>
    <cellStyle name="Calculation 3 3 28 2 4" xfId="5393"/>
    <cellStyle name="Calculation 3 3 28 2 5" xfId="5394"/>
    <cellStyle name="Calculation 3 3 28 2 6" xfId="5395"/>
    <cellStyle name="Calculation 3 3 28 3" xfId="5396"/>
    <cellStyle name="Calculation 3 3 28 3 2" xfId="48075"/>
    <cellStyle name="Calculation 3 3 28 3 3" xfId="48076"/>
    <cellStyle name="Calculation 3 3 28 4" xfId="5397"/>
    <cellStyle name="Calculation 3 3 28 4 2" xfId="48077"/>
    <cellStyle name="Calculation 3 3 28 4 3" xfId="48078"/>
    <cellStyle name="Calculation 3 3 28 5" xfId="5398"/>
    <cellStyle name="Calculation 3 3 28 5 2" xfId="48079"/>
    <cellStyle name="Calculation 3 3 28 5 3" xfId="48080"/>
    <cellStyle name="Calculation 3 3 28 6" xfId="5399"/>
    <cellStyle name="Calculation 3 3 28 6 2" xfId="48081"/>
    <cellStyle name="Calculation 3 3 28 6 3" xfId="48082"/>
    <cellStyle name="Calculation 3 3 28 7" xfId="5400"/>
    <cellStyle name="Calculation 3 3 28 8" xfId="48083"/>
    <cellStyle name="Calculation 3 3 29" xfId="5401"/>
    <cellStyle name="Calculation 3 3 29 2" xfId="5402"/>
    <cellStyle name="Calculation 3 3 29 2 2" xfId="5403"/>
    <cellStyle name="Calculation 3 3 29 2 3" xfId="5404"/>
    <cellStyle name="Calculation 3 3 29 2 4" xfId="5405"/>
    <cellStyle name="Calculation 3 3 29 2 5" xfId="5406"/>
    <cellStyle name="Calculation 3 3 29 2 6" xfId="5407"/>
    <cellStyle name="Calculation 3 3 29 3" xfId="5408"/>
    <cellStyle name="Calculation 3 3 29 3 2" xfId="48084"/>
    <cellStyle name="Calculation 3 3 29 3 3" xfId="48085"/>
    <cellStyle name="Calculation 3 3 29 4" xfId="5409"/>
    <cellStyle name="Calculation 3 3 29 4 2" xfId="48086"/>
    <cellStyle name="Calculation 3 3 29 4 3" xfId="48087"/>
    <cellStyle name="Calculation 3 3 29 5" xfId="5410"/>
    <cellStyle name="Calculation 3 3 29 5 2" xfId="48088"/>
    <cellStyle name="Calculation 3 3 29 5 3" xfId="48089"/>
    <cellStyle name="Calculation 3 3 29 6" xfId="5411"/>
    <cellStyle name="Calculation 3 3 29 6 2" xfId="48090"/>
    <cellStyle name="Calculation 3 3 29 6 3" xfId="48091"/>
    <cellStyle name="Calculation 3 3 29 7" xfId="5412"/>
    <cellStyle name="Calculation 3 3 29 8" xfId="48092"/>
    <cellStyle name="Calculation 3 3 3" xfId="5413"/>
    <cellStyle name="Calculation 3 3 3 2" xfId="5414"/>
    <cellStyle name="Calculation 3 3 3 2 2" xfId="5415"/>
    <cellStyle name="Calculation 3 3 3 2 3" xfId="5416"/>
    <cellStyle name="Calculation 3 3 3 2 4" xfId="5417"/>
    <cellStyle name="Calculation 3 3 3 2 5" xfId="5418"/>
    <cellStyle name="Calculation 3 3 3 2 6" xfId="5419"/>
    <cellStyle name="Calculation 3 3 3 3" xfId="5420"/>
    <cellStyle name="Calculation 3 3 3 3 2" xfId="48093"/>
    <cellStyle name="Calculation 3 3 3 3 3" xfId="48094"/>
    <cellStyle name="Calculation 3 3 3 4" xfId="5421"/>
    <cellStyle name="Calculation 3 3 3 4 2" xfId="48095"/>
    <cellStyle name="Calculation 3 3 3 4 3" xfId="48096"/>
    <cellStyle name="Calculation 3 3 3 5" xfId="5422"/>
    <cellStyle name="Calculation 3 3 3 5 2" xfId="48097"/>
    <cellStyle name="Calculation 3 3 3 5 3" xfId="48098"/>
    <cellStyle name="Calculation 3 3 3 6" xfId="5423"/>
    <cellStyle name="Calculation 3 3 3 6 2" xfId="48099"/>
    <cellStyle name="Calculation 3 3 3 6 3" xfId="48100"/>
    <cellStyle name="Calculation 3 3 3 7" xfId="5424"/>
    <cellStyle name="Calculation 3 3 3 8" xfId="48101"/>
    <cellStyle name="Calculation 3 3 30" xfId="5425"/>
    <cellStyle name="Calculation 3 3 30 2" xfId="5426"/>
    <cellStyle name="Calculation 3 3 30 2 2" xfId="5427"/>
    <cellStyle name="Calculation 3 3 30 2 3" xfId="5428"/>
    <cellStyle name="Calculation 3 3 30 2 4" xfId="5429"/>
    <cellStyle name="Calculation 3 3 30 2 5" xfId="5430"/>
    <cellStyle name="Calculation 3 3 30 2 6" xfId="5431"/>
    <cellStyle name="Calculation 3 3 30 3" xfId="5432"/>
    <cellStyle name="Calculation 3 3 30 3 2" xfId="48102"/>
    <cellStyle name="Calculation 3 3 30 3 3" xfId="48103"/>
    <cellStyle name="Calculation 3 3 30 4" xfId="5433"/>
    <cellStyle name="Calculation 3 3 30 4 2" xfId="48104"/>
    <cellStyle name="Calculation 3 3 30 4 3" xfId="48105"/>
    <cellStyle name="Calculation 3 3 30 5" xfId="5434"/>
    <cellStyle name="Calculation 3 3 30 5 2" xfId="48106"/>
    <cellStyle name="Calculation 3 3 30 5 3" xfId="48107"/>
    <cellStyle name="Calculation 3 3 30 6" xfId="5435"/>
    <cellStyle name="Calculation 3 3 30 6 2" xfId="48108"/>
    <cellStyle name="Calculation 3 3 30 6 3" xfId="48109"/>
    <cellStyle name="Calculation 3 3 30 7" xfId="5436"/>
    <cellStyle name="Calculation 3 3 30 8" xfId="48110"/>
    <cellStyle name="Calculation 3 3 31" xfId="5437"/>
    <cellStyle name="Calculation 3 3 31 2" xfId="5438"/>
    <cellStyle name="Calculation 3 3 31 2 2" xfId="5439"/>
    <cellStyle name="Calculation 3 3 31 2 3" xfId="5440"/>
    <cellStyle name="Calculation 3 3 31 2 4" xfId="5441"/>
    <cellStyle name="Calculation 3 3 31 2 5" xfId="5442"/>
    <cellStyle name="Calculation 3 3 31 2 6" xfId="5443"/>
    <cellStyle name="Calculation 3 3 31 3" xfId="5444"/>
    <cellStyle name="Calculation 3 3 31 3 2" xfId="48111"/>
    <cellStyle name="Calculation 3 3 31 3 3" xfId="48112"/>
    <cellStyle name="Calculation 3 3 31 4" xfId="5445"/>
    <cellStyle name="Calculation 3 3 31 4 2" xfId="48113"/>
    <cellStyle name="Calculation 3 3 31 4 3" xfId="48114"/>
    <cellStyle name="Calculation 3 3 31 5" xfId="5446"/>
    <cellStyle name="Calculation 3 3 31 5 2" xfId="48115"/>
    <cellStyle name="Calculation 3 3 31 5 3" xfId="48116"/>
    <cellStyle name="Calculation 3 3 31 6" xfId="5447"/>
    <cellStyle name="Calculation 3 3 31 6 2" xfId="48117"/>
    <cellStyle name="Calculation 3 3 31 6 3" xfId="48118"/>
    <cellStyle name="Calculation 3 3 31 7" xfId="5448"/>
    <cellStyle name="Calculation 3 3 31 8" xfId="48119"/>
    <cellStyle name="Calculation 3 3 32" xfId="5449"/>
    <cellStyle name="Calculation 3 3 32 2" xfId="5450"/>
    <cellStyle name="Calculation 3 3 32 2 2" xfId="5451"/>
    <cellStyle name="Calculation 3 3 32 2 3" xfId="5452"/>
    <cellStyle name="Calculation 3 3 32 2 4" xfId="5453"/>
    <cellStyle name="Calculation 3 3 32 2 5" xfId="5454"/>
    <cellStyle name="Calculation 3 3 32 2 6" xfId="5455"/>
    <cellStyle name="Calculation 3 3 32 3" xfId="5456"/>
    <cellStyle name="Calculation 3 3 32 3 2" xfId="48120"/>
    <cellStyle name="Calculation 3 3 32 3 3" xfId="48121"/>
    <cellStyle name="Calculation 3 3 32 4" xfId="5457"/>
    <cellStyle name="Calculation 3 3 32 4 2" xfId="48122"/>
    <cellStyle name="Calculation 3 3 32 4 3" xfId="48123"/>
    <cellStyle name="Calculation 3 3 32 5" xfId="5458"/>
    <cellStyle name="Calculation 3 3 32 5 2" xfId="48124"/>
    <cellStyle name="Calculation 3 3 32 5 3" xfId="48125"/>
    <cellStyle name="Calculation 3 3 32 6" xfId="5459"/>
    <cellStyle name="Calculation 3 3 32 6 2" xfId="48126"/>
    <cellStyle name="Calculation 3 3 32 6 3" xfId="48127"/>
    <cellStyle name="Calculation 3 3 32 7" xfId="5460"/>
    <cellStyle name="Calculation 3 3 32 8" xfId="48128"/>
    <cellStyle name="Calculation 3 3 33" xfId="5461"/>
    <cellStyle name="Calculation 3 3 33 2" xfId="5462"/>
    <cellStyle name="Calculation 3 3 33 2 2" xfId="5463"/>
    <cellStyle name="Calculation 3 3 33 2 3" xfId="5464"/>
    <cellStyle name="Calculation 3 3 33 2 4" xfId="5465"/>
    <cellStyle name="Calculation 3 3 33 2 5" xfId="5466"/>
    <cellStyle name="Calculation 3 3 33 2 6" xfId="5467"/>
    <cellStyle name="Calculation 3 3 33 3" xfId="5468"/>
    <cellStyle name="Calculation 3 3 33 3 2" xfId="48129"/>
    <cellStyle name="Calculation 3 3 33 3 3" xfId="48130"/>
    <cellStyle name="Calculation 3 3 33 4" xfId="5469"/>
    <cellStyle name="Calculation 3 3 33 4 2" xfId="48131"/>
    <cellStyle name="Calculation 3 3 33 4 3" xfId="48132"/>
    <cellStyle name="Calculation 3 3 33 5" xfId="5470"/>
    <cellStyle name="Calculation 3 3 33 5 2" xfId="48133"/>
    <cellStyle name="Calculation 3 3 33 5 3" xfId="48134"/>
    <cellStyle name="Calculation 3 3 33 6" xfId="5471"/>
    <cellStyle name="Calculation 3 3 33 6 2" xfId="48135"/>
    <cellStyle name="Calculation 3 3 33 6 3" xfId="48136"/>
    <cellStyle name="Calculation 3 3 33 7" xfId="5472"/>
    <cellStyle name="Calculation 3 3 33 8" xfId="48137"/>
    <cellStyle name="Calculation 3 3 34" xfId="5473"/>
    <cellStyle name="Calculation 3 3 34 2" xfId="5474"/>
    <cellStyle name="Calculation 3 3 34 2 2" xfId="5475"/>
    <cellStyle name="Calculation 3 3 34 2 3" xfId="5476"/>
    <cellStyle name="Calculation 3 3 34 2 4" xfId="5477"/>
    <cellStyle name="Calculation 3 3 34 2 5" xfId="5478"/>
    <cellStyle name="Calculation 3 3 34 2 6" xfId="5479"/>
    <cellStyle name="Calculation 3 3 34 3" xfId="5480"/>
    <cellStyle name="Calculation 3 3 34 3 2" xfId="48138"/>
    <cellStyle name="Calculation 3 3 34 3 3" xfId="48139"/>
    <cellStyle name="Calculation 3 3 34 4" xfId="5481"/>
    <cellStyle name="Calculation 3 3 34 4 2" xfId="48140"/>
    <cellStyle name="Calculation 3 3 34 4 3" xfId="48141"/>
    <cellStyle name="Calculation 3 3 34 5" xfId="5482"/>
    <cellStyle name="Calculation 3 3 34 5 2" xfId="48142"/>
    <cellStyle name="Calculation 3 3 34 5 3" xfId="48143"/>
    <cellStyle name="Calculation 3 3 34 6" xfId="5483"/>
    <cellStyle name="Calculation 3 3 34 6 2" xfId="48144"/>
    <cellStyle name="Calculation 3 3 34 6 3" xfId="48145"/>
    <cellStyle name="Calculation 3 3 34 7" xfId="5484"/>
    <cellStyle name="Calculation 3 3 34 8" xfId="48146"/>
    <cellStyle name="Calculation 3 3 35" xfId="5485"/>
    <cellStyle name="Calculation 3 3 35 2" xfId="5486"/>
    <cellStyle name="Calculation 3 3 35 2 2" xfId="5487"/>
    <cellStyle name="Calculation 3 3 35 2 3" xfId="5488"/>
    <cellStyle name="Calculation 3 3 35 2 4" xfId="5489"/>
    <cellStyle name="Calculation 3 3 35 2 5" xfId="5490"/>
    <cellStyle name="Calculation 3 3 35 2 6" xfId="5491"/>
    <cellStyle name="Calculation 3 3 35 3" xfId="5492"/>
    <cellStyle name="Calculation 3 3 35 3 2" xfId="48147"/>
    <cellStyle name="Calculation 3 3 35 3 3" xfId="48148"/>
    <cellStyle name="Calculation 3 3 35 4" xfId="5493"/>
    <cellStyle name="Calculation 3 3 35 4 2" xfId="48149"/>
    <cellStyle name="Calculation 3 3 35 4 3" xfId="48150"/>
    <cellStyle name="Calculation 3 3 35 5" xfId="5494"/>
    <cellStyle name="Calculation 3 3 35 5 2" xfId="48151"/>
    <cellStyle name="Calculation 3 3 35 5 3" xfId="48152"/>
    <cellStyle name="Calculation 3 3 35 6" xfId="5495"/>
    <cellStyle name="Calculation 3 3 35 6 2" xfId="48153"/>
    <cellStyle name="Calculation 3 3 35 6 3" xfId="48154"/>
    <cellStyle name="Calculation 3 3 35 7" xfId="48155"/>
    <cellStyle name="Calculation 3 3 35 8" xfId="48156"/>
    <cellStyle name="Calculation 3 3 36" xfId="5496"/>
    <cellStyle name="Calculation 3 3 36 2" xfId="5497"/>
    <cellStyle name="Calculation 3 3 36 3" xfId="5498"/>
    <cellStyle name="Calculation 3 3 36 4" xfId="5499"/>
    <cellStyle name="Calculation 3 3 36 5" xfId="5500"/>
    <cellStyle name="Calculation 3 3 36 6" xfId="5501"/>
    <cellStyle name="Calculation 3 3 37" xfId="5502"/>
    <cellStyle name="Calculation 3 3 37 2" xfId="5503"/>
    <cellStyle name="Calculation 3 3 37 3" xfId="5504"/>
    <cellStyle name="Calculation 3 3 37 4" xfId="5505"/>
    <cellStyle name="Calculation 3 3 37 5" xfId="5506"/>
    <cellStyle name="Calculation 3 3 37 6" xfId="5507"/>
    <cellStyle name="Calculation 3 3 38" xfId="5508"/>
    <cellStyle name="Calculation 3 3 38 2" xfId="48157"/>
    <cellStyle name="Calculation 3 3 38 3" xfId="48158"/>
    <cellStyle name="Calculation 3 3 39" xfId="5509"/>
    <cellStyle name="Calculation 3 3 39 2" xfId="48159"/>
    <cellStyle name="Calculation 3 3 39 3" xfId="48160"/>
    <cellStyle name="Calculation 3 3 4" xfId="5510"/>
    <cellStyle name="Calculation 3 3 4 2" xfId="5511"/>
    <cellStyle name="Calculation 3 3 4 2 2" xfId="5512"/>
    <cellStyle name="Calculation 3 3 4 2 3" xfId="5513"/>
    <cellStyle name="Calculation 3 3 4 2 4" xfId="5514"/>
    <cellStyle name="Calculation 3 3 4 2 5" xfId="5515"/>
    <cellStyle name="Calculation 3 3 4 2 6" xfId="5516"/>
    <cellStyle name="Calculation 3 3 4 3" xfId="5517"/>
    <cellStyle name="Calculation 3 3 4 3 2" xfId="48161"/>
    <cellStyle name="Calculation 3 3 4 3 3" xfId="48162"/>
    <cellStyle name="Calculation 3 3 4 4" xfId="5518"/>
    <cellStyle name="Calculation 3 3 4 4 2" xfId="48163"/>
    <cellStyle name="Calculation 3 3 4 4 3" xfId="48164"/>
    <cellStyle name="Calculation 3 3 4 5" xfId="5519"/>
    <cellStyle name="Calculation 3 3 4 5 2" xfId="48165"/>
    <cellStyle name="Calculation 3 3 4 5 3" xfId="48166"/>
    <cellStyle name="Calculation 3 3 4 6" xfId="5520"/>
    <cellStyle name="Calculation 3 3 4 6 2" xfId="48167"/>
    <cellStyle name="Calculation 3 3 4 6 3" xfId="48168"/>
    <cellStyle name="Calculation 3 3 4 7" xfId="5521"/>
    <cellStyle name="Calculation 3 3 4 8" xfId="48169"/>
    <cellStyle name="Calculation 3 3 40" xfId="48170"/>
    <cellStyle name="Calculation 3 3 40 2" xfId="48171"/>
    <cellStyle name="Calculation 3 3 40 3" xfId="48172"/>
    <cellStyle name="Calculation 3 3 41" xfId="48173"/>
    <cellStyle name="Calculation 3 3 42" xfId="48174"/>
    <cellStyle name="Calculation 3 3 5" xfId="5522"/>
    <cellStyle name="Calculation 3 3 5 2" xfId="5523"/>
    <cellStyle name="Calculation 3 3 5 2 2" xfId="5524"/>
    <cellStyle name="Calculation 3 3 5 2 3" xfId="5525"/>
    <cellStyle name="Calculation 3 3 5 2 4" xfId="5526"/>
    <cellStyle name="Calculation 3 3 5 2 5" xfId="5527"/>
    <cellStyle name="Calculation 3 3 5 2 6" xfId="5528"/>
    <cellStyle name="Calculation 3 3 5 3" xfId="5529"/>
    <cellStyle name="Calculation 3 3 5 3 2" xfId="48175"/>
    <cellStyle name="Calculation 3 3 5 3 3" xfId="48176"/>
    <cellStyle name="Calculation 3 3 5 4" xfId="5530"/>
    <cellStyle name="Calculation 3 3 5 4 2" xfId="48177"/>
    <cellStyle name="Calculation 3 3 5 4 3" xfId="48178"/>
    <cellStyle name="Calculation 3 3 5 5" xfId="5531"/>
    <cellStyle name="Calculation 3 3 5 5 2" xfId="48179"/>
    <cellStyle name="Calculation 3 3 5 5 3" xfId="48180"/>
    <cellStyle name="Calculation 3 3 5 6" xfId="5532"/>
    <cellStyle name="Calculation 3 3 5 6 2" xfId="48181"/>
    <cellStyle name="Calculation 3 3 5 6 3" xfId="48182"/>
    <cellStyle name="Calculation 3 3 5 7" xfId="5533"/>
    <cellStyle name="Calculation 3 3 5 8" xfId="48183"/>
    <cellStyle name="Calculation 3 3 6" xfId="5534"/>
    <cellStyle name="Calculation 3 3 6 2" xfId="5535"/>
    <cellStyle name="Calculation 3 3 6 2 2" xfId="5536"/>
    <cellStyle name="Calculation 3 3 6 2 3" xfId="5537"/>
    <cellStyle name="Calculation 3 3 6 2 4" xfId="5538"/>
    <cellStyle name="Calculation 3 3 6 2 5" xfId="5539"/>
    <cellStyle name="Calculation 3 3 6 2 6" xfId="5540"/>
    <cellStyle name="Calculation 3 3 6 3" xfId="5541"/>
    <cellStyle name="Calculation 3 3 6 3 2" xfId="48184"/>
    <cellStyle name="Calculation 3 3 6 3 3" xfId="48185"/>
    <cellStyle name="Calculation 3 3 6 4" xfId="5542"/>
    <cellStyle name="Calculation 3 3 6 4 2" xfId="48186"/>
    <cellStyle name="Calculation 3 3 6 4 3" xfId="48187"/>
    <cellStyle name="Calculation 3 3 6 5" xfId="5543"/>
    <cellStyle name="Calculation 3 3 6 5 2" xfId="48188"/>
    <cellStyle name="Calculation 3 3 6 5 3" xfId="48189"/>
    <cellStyle name="Calculation 3 3 6 6" xfId="5544"/>
    <cellStyle name="Calculation 3 3 6 6 2" xfId="48190"/>
    <cellStyle name="Calculation 3 3 6 6 3" xfId="48191"/>
    <cellStyle name="Calculation 3 3 6 7" xfId="5545"/>
    <cellStyle name="Calculation 3 3 6 8" xfId="48192"/>
    <cellStyle name="Calculation 3 3 7" xfId="5546"/>
    <cellStyle name="Calculation 3 3 7 2" xfId="5547"/>
    <cellStyle name="Calculation 3 3 7 2 2" xfId="5548"/>
    <cellStyle name="Calculation 3 3 7 2 3" xfId="5549"/>
    <cellStyle name="Calculation 3 3 7 2 4" xfId="5550"/>
    <cellStyle name="Calculation 3 3 7 2 5" xfId="5551"/>
    <cellStyle name="Calculation 3 3 7 2 6" xfId="5552"/>
    <cellStyle name="Calculation 3 3 7 3" xfId="5553"/>
    <cellStyle name="Calculation 3 3 7 3 2" xfId="48193"/>
    <cellStyle name="Calculation 3 3 7 3 3" xfId="48194"/>
    <cellStyle name="Calculation 3 3 7 4" xfId="5554"/>
    <cellStyle name="Calculation 3 3 7 4 2" xfId="48195"/>
    <cellStyle name="Calculation 3 3 7 4 3" xfId="48196"/>
    <cellStyle name="Calculation 3 3 7 5" xfId="5555"/>
    <cellStyle name="Calculation 3 3 7 5 2" xfId="48197"/>
    <cellStyle name="Calculation 3 3 7 5 3" xfId="48198"/>
    <cellStyle name="Calculation 3 3 7 6" xfId="5556"/>
    <cellStyle name="Calculation 3 3 7 6 2" xfId="48199"/>
    <cellStyle name="Calculation 3 3 7 6 3" xfId="48200"/>
    <cellStyle name="Calculation 3 3 7 7" xfId="5557"/>
    <cellStyle name="Calculation 3 3 7 8" xfId="48201"/>
    <cellStyle name="Calculation 3 3 8" xfId="5558"/>
    <cellStyle name="Calculation 3 3 8 2" xfId="5559"/>
    <cellStyle name="Calculation 3 3 8 2 2" xfId="5560"/>
    <cellStyle name="Calculation 3 3 8 2 3" xfId="5561"/>
    <cellStyle name="Calculation 3 3 8 2 4" xfId="5562"/>
    <cellStyle name="Calculation 3 3 8 2 5" xfId="5563"/>
    <cellStyle name="Calculation 3 3 8 2 6" xfId="5564"/>
    <cellStyle name="Calculation 3 3 8 3" xfId="5565"/>
    <cellStyle name="Calculation 3 3 8 3 2" xfId="48202"/>
    <cellStyle name="Calculation 3 3 8 3 3" xfId="48203"/>
    <cellStyle name="Calculation 3 3 8 4" xfId="5566"/>
    <cellStyle name="Calculation 3 3 8 4 2" xfId="48204"/>
    <cellStyle name="Calculation 3 3 8 4 3" xfId="48205"/>
    <cellStyle name="Calculation 3 3 8 5" xfId="5567"/>
    <cellStyle name="Calculation 3 3 8 5 2" xfId="48206"/>
    <cellStyle name="Calculation 3 3 8 5 3" xfId="48207"/>
    <cellStyle name="Calculation 3 3 8 6" xfId="5568"/>
    <cellStyle name="Calculation 3 3 8 6 2" xfId="48208"/>
    <cellStyle name="Calculation 3 3 8 6 3" xfId="48209"/>
    <cellStyle name="Calculation 3 3 8 7" xfId="5569"/>
    <cellStyle name="Calculation 3 3 8 8" xfId="48210"/>
    <cellStyle name="Calculation 3 3 9" xfId="5570"/>
    <cellStyle name="Calculation 3 3 9 2" xfId="5571"/>
    <cellStyle name="Calculation 3 3 9 2 2" xfId="5572"/>
    <cellStyle name="Calculation 3 3 9 2 3" xfId="5573"/>
    <cellStyle name="Calculation 3 3 9 2 4" xfId="5574"/>
    <cellStyle name="Calculation 3 3 9 2 5" xfId="5575"/>
    <cellStyle name="Calculation 3 3 9 2 6" xfId="5576"/>
    <cellStyle name="Calculation 3 3 9 3" xfId="5577"/>
    <cellStyle name="Calculation 3 3 9 3 2" xfId="48211"/>
    <cellStyle name="Calculation 3 3 9 3 3" xfId="48212"/>
    <cellStyle name="Calculation 3 3 9 4" xfId="5578"/>
    <cellStyle name="Calculation 3 3 9 4 2" xfId="48213"/>
    <cellStyle name="Calculation 3 3 9 4 3" xfId="48214"/>
    <cellStyle name="Calculation 3 3 9 5" xfId="5579"/>
    <cellStyle name="Calculation 3 3 9 5 2" xfId="48215"/>
    <cellStyle name="Calculation 3 3 9 5 3" xfId="48216"/>
    <cellStyle name="Calculation 3 3 9 6" xfId="5580"/>
    <cellStyle name="Calculation 3 3 9 6 2" xfId="48217"/>
    <cellStyle name="Calculation 3 3 9 6 3" xfId="48218"/>
    <cellStyle name="Calculation 3 3 9 7" xfId="5581"/>
    <cellStyle name="Calculation 3 3 9 8" xfId="48219"/>
    <cellStyle name="Calculation 3 30" xfId="5582"/>
    <cellStyle name="Calculation 3 30 2" xfId="5583"/>
    <cellStyle name="Calculation 3 30 2 2" xfId="5584"/>
    <cellStyle name="Calculation 3 30 2 3" xfId="5585"/>
    <cellStyle name="Calculation 3 30 2 4" xfId="5586"/>
    <cellStyle name="Calculation 3 30 2 5" xfId="5587"/>
    <cellStyle name="Calculation 3 30 2 6" xfId="5588"/>
    <cellStyle name="Calculation 3 30 3" xfId="5589"/>
    <cellStyle name="Calculation 3 30 3 2" xfId="48220"/>
    <cellStyle name="Calculation 3 30 3 3" xfId="48221"/>
    <cellStyle name="Calculation 3 30 4" xfId="5590"/>
    <cellStyle name="Calculation 3 30 4 2" xfId="48222"/>
    <cellStyle name="Calculation 3 30 4 3" xfId="48223"/>
    <cellStyle name="Calculation 3 30 5" xfId="5591"/>
    <cellStyle name="Calculation 3 30 5 2" xfId="48224"/>
    <cellStyle name="Calculation 3 30 5 3" xfId="48225"/>
    <cellStyle name="Calculation 3 30 6" xfId="5592"/>
    <cellStyle name="Calculation 3 30 6 2" xfId="48226"/>
    <cellStyle name="Calculation 3 30 6 3" xfId="48227"/>
    <cellStyle name="Calculation 3 30 7" xfId="5593"/>
    <cellStyle name="Calculation 3 30 8" xfId="48228"/>
    <cellStyle name="Calculation 3 31" xfId="5594"/>
    <cellStyle name="Calculation 3 31 2" xfId="5595"/>
    <cellStyle name="Calculation 3 31 2 2" xfId="5596"/>
    <cellStyle name="Calculation 3 31 2 3" xfId="5597"/>
    <cellStyle name="Calculation 3 31 2 4" xfId="5598"/>
    <cellStyle name="Calculation 3 31 2 5" xfId="5599"/>
    <cellStyle name="Calculation 3 31 2 6" xfId="5600"/>
    <cellStyle name="Calculation 3 31 3" xfId="5601"/>
    <cellStyle name="Calculation 3 31 3 2" xfId="48229"/>
    <cellStyle name="Calculation 3 31 3 3" xfId="48230"/>
    <cellStyle name="Calculation 3 31 4" xfId="5602"/>
    <cellStyle name="Calculation 3 31 4 2" xfId="48231"/>
    <cellStyle name="Calculation 3 31 4 3" xfId="48232"/>
    <cellStyle name="Calculation 3 31 5" xfId="5603"/>
    <cellStyle name="Calculation 3 31 5 2" xfId="48233"/>
    <cellStyle name="Calculation 3 31 5 3" xfId="48234"/>
    <cellStyle name="Calculation 3 31 6" xfId="5604"/>
    <cellStyle name="Calculation 3 31 6 2" xfId="48235"/>
    <cellStyle name="Calculation 3 31 6 3" xfId="48236"/>
    <cellStyle name="Calculation 3 31 7" xfId="5605"/>
    <cellStyle name="Calculation 3 31 8" xfId="48237"/>
    <cellStyle name="Calculation 3 32" xfId="5606"/>
    <cellStyle name="Calculation 3 32 2" xfId="5607"/>
    <cellStyle name="Calculation 3 32 2 2" xfId="5608"/>
    <cellStyle name="Calculation 3 32 2 3" xfId="5609"/>
    <cellStyle name="Calculation 3 32 2 4" xfId="5610"/>
    <cellStyle name="Calculation 3 32 2 5" xfId="5611"/>
    <cellStyle name="Calculation 3 32 2 6" xfId="5612"/>
    <cellStyle name="Calculation 3 32 3" xfId="5613"/>
    <cellStyle name="Calculation 3 32 3 2" xfId="48238"/>
    <cellStyle name="Calculation 3 32 3 3" xfId="48239"/>
    <cellStyle name="Calculation 3 32 4" xfId="5614"/>
    <cellStyle name="Calculation 3 32 4 2" xfId="48240"/>
    <cellStyle name="Calculation 3 32 4 3" xfId="48241"/>
    <cellStyle name="Calculation 3 32 5" xfId="5615"/>
    <cellStyle name="Calculation 3 32 5 2" xfId="48242"/>
    <cellStyle name="Calculation 3 32 5 3" xfId="48243"/>
    <cellStyle name="Calculation 3 32 6" xfId="5616"/>
    <cellStyle name="Calculation 3 32 6 2" xfId="48244"/>
    <cellStyle name="Calculation 3 32 6 3" xfId="48245"/>
    <cellStyle name="Calculation 3 32 7" xfId="5617"/>
    <cellStyle name="Calculation 3 32 8" xfId="48246"/>
    <cellStyle name="Calculation 3 33" xfId="5618"/>
    <cellStyle name="Calculation 3 33 2" xfId="5619"/>
    <cellStyle name="Calculation 3 33 2 2" xfId="5620"/>
    <cellStyle name="Calculation 3 33 2 3" xfId="5621"/>
    <cellStyle name="Calculation 3 33 2 4" xfId="5622"/>
    <cellStyle name="Calculation 3 33 2 5" xfId="5623"/>
    <cellStyle name="Calculation 3 33 2 6" xfId="5624"/>
    <cellStyle name="Calculation 3 33 3" xfId="5625"/>
    <cellStyle name="Calculation 3 33 3 2" xfId="48247"/>
    <cellStyle name="Calculation 3 33 3 3" xfId="48248"/>
    <cellStyle name="Calculation 3 33 4" xfId="5626"/>
    <cellStyle name="Calculation 3 33 4 2" xfId="48249"/>
    <cellStyle name="Calculation 3 33 4 3" xfId="48250"/>
    <cellStyle name="Calculation 3 33 5" xfId="5627"/>
    <cellStyle name="Calculation 3 33 5 2" xfId="48251"/>
    <cellStyle name="Calculation 3 33 5 3" xfId="48252"/>
    <cellStyle name="Calculation 3 33 6" xfId="5628"/>
    <cellStyle name="Calculation 3 33 6 2" xfId="48253"/>
    <cellStyle name="Calculation 3 33 6 3" xfId="48254"/>
    <cellStyle name="Calculation 3 33 7" xfId="5629"/>
    <cellStyle name="Calculation 3 33 8" xfId="48255"/>
    <cellStyle name="Calculation 3 34" xfId="5630"/>
    <cellStyle name="Calculation 3 34 2" xfId="5631"/>
    <cellStyle name="Calculation 3 34 2 2" xfId="5632"/>
    <cellStyle name="Calculation 3 34 2 3" xfId="5633"/>
    <cellStyle name="Calculation 3 34 2 4" xfId="5634"/>
    <cellStyle name="Calculation 3 34 2 5" xfId="5635"/>
    <cellStyle name="Calculation 3 34 2 6" xfId="5636"/>
    <cellStyle name="Calculation 3 34 3" xfId="5637"/>
    <cellStyle name="Calculation 3 34 3 2" xfId="48256"/>
    <cellStyle name="Calculation 3 34 3 3" xfId="48257"/>
    <cellStyle name="Calculation 3 34 4" xfId="5638"/>
    <cellStyle name="Calculation 3 34 4 2" xfId="48258"/>
    <cellStyle name="Calculation 3 34 4 3" xfId="48259"/>
    <cellStyle name="Calculation 3 34 5" xfId="5639"/>
    <cellStyle name="Calculation 3 34 5 2" xfId="48260"/>
    <cellStyle name="Calculation 3 34 5 3" xfId="48261"/>
    <cellStyle name="Calculation 3 34 6" xfId="5640"/>
    <cellStyle name="Calculation 3 34 6 2" xfId="48262"/>
    <cellStyle name="Calculation 3 34 6 3" xfId="48263"/>
    <cellStyle name="Calculation 3 34 7" xfId="5641"/>
    <cellStyle name="Calculation 3 34 8" xfId="48264"/>
    <cellStyle name="Calculation 3 35" xfId="5642"/>
    <cellStyle name="Calculation 3 35 2" xfId="5643"/>
    <cellStyle name="Calculation 3 35 2 2" xfId="5644"/>
    <cellStyle name="Calculation 3 35 2 3" xfId="5645"/>
    <cellStyle name="Calculation 3 35 2 4" xfId="5646"/>
    <cellStyle name="Calculation 3 35 2 5" xfId="5647"/>
    <cellStyle name="Calculation 3 35 2 6" xfId="5648"/>
    <cellStyle name="Calculation 3 35 3" xfId="5649"/>
    <cellStyle name="Calculation 3 35 3 2" xfId="48265"/>
    <cellStyle name="Calculation 3 35 3 3" xfId="48266"/>
    <cellStyle name="Calculation 3 35 4" xfId="5650"/>
    <cellStyle name="Calculation 3 35 4 2" xfId="48267"/>
    <cellStyle name="Calculation 3 35 4 3" xfId="48268"/>
    <cellStyle name="Calculation 3 35 5" xfId="5651"/>
    <cellStyle name="Calculation 3 35 5 2" xfId="48269"/>
    <cellStyle name="Calculation 3 35 5 3" xfId="48270"/>
    <cellStyle name="Calculation 3 35 6" xfId="5652"/>
    <cellStyle name="Calculation 3 35 6 2" xfId="48271"/>
    <cellStyle name="Calculation 3 35 6 3" xfId="48272"/>
    <cellStyle name="Calculation 3 35 7" xfId="5653"/>
    <cellStyle name="Calculation 3 35 8" xfId="48273"/>
    <cellStyle name="Calculation 3 36" xfId="5654"/>
    <cellStyle name="Calculation 3 36 2" xfId="5655"/>
    <cellStyle name="Calculation 3 36 2 2" xfId="5656"/>
    <cellStyle name="Calculation 3 36 2 3" xfId="5657"/>
    <cellStyle name="Calculation 3 36 2 4" xfId="5658"/>
    <cellStyle name="Calculation 3 36 2 5" xfId="5659"/>
    <cellStyle name="Calculation 3 36 2 6" xfId="5660"/>
    <cellStyle name="Calculation 3 36 3" xfId="5661"/>
    <cellStyle name="Calculation 3 36 3 2" xfId="48274"/>
    <cellStyle name="Calculation 3 36 3 3" xfId="48275"/>
    <cellStyle name="Calculation 3 36 4" xfId="5662"/>
    <cellStyle name="Calculation 3 36 4 2" xfId="48276"/>
    <cellStyle name="Calculation 3 36 4 3" xfId="48277"/>
    <cellStyle name="Calculation 3 36 5" xfId="5663"/>
    <cellStyle name="Calculation 3 36 5 2" xfId="48278"/>
    <cellStyle name="Calculation 3 36 5 3" xfId="48279"/>
    <cellStyle name="Calculation 3 36 6" xfId="5664"/>
    <cellStyle name="Calculation 3 36 6 2" xfId="48280"/>
    <cellStyle name="Calculation 3 36 6 3" xfId="48281"/>
    <cellStyle name="Calculation 3 36 7" xfId="5665"/>
    <cellStyle name="Calculation 3 36 8" xfId="48282"/>
    <cellStyle name="Calculation 3 37" xfId="5666"/>
    <cellStyle name="Calculation 3 37 2" xfId="5667"/>
    <cellStyle name="Calculation 3 37 2 2" xfId="5668"/>
    <cellStyle name="Calculation 3 37 2 3" xfId="5669"/>
    <cellStyle name="Calculation 3 37 2 4" xfId="5670"/>
    <cellStyle name="Calculation 3 37 2 5" xfId="5671"/>
    <cellStyle name="Calculation 3 37 2 6" xfId="5672"/>
    <cellStyle name="Calculation 3 37 3" xfId="5673"/>
    <cellStyle name="Calculation 3 37 3 2" xfId="48283"/>
    <cellStyle name="Calculation 3 37 3 3" xfId="48284"/>
    <cellStyle name="Calculation 3 37 4" xfId="5674"/>
    <cellStyle name="Calculation 3 37 4 2" xfId="48285"/>
    <cellStyle name="Calculation 3 37 4 3" xfId="48286"/>
    <cellStyle name="Calculation 3 37 5" xfId="5675"/>
    <cellStyle name="Calculation 3 37 5 2" xfId="48287"/>
    <cellStyle name="Calculation 3 37 5 3" xfId="48288"/>
    <cellStyle name="Calculation 3 37 6" xfId="5676"/>
    <cellStyle name="Calculation 3 37 6 2" xfId="48289"/>
    <cellStyle name="Calculation 3 37 6 3" xfId="48290"/>
    <cellStyle name="Calculation 3 37 7" xfId="5677"/>
    <cellStyle name="Calculation 3 37 8" xfId="48291"/>
    <cellStyle name="Calculation 3 38" xfId="5678"/>
    <cellStyle name="Calculation 3 38 2" xfId="5679"/>
    <cellStyle name="Calculation 3 38 2 2" xfId="5680"/>
    <cellStyle name="Calculation 3 38 2 3" xfId="5681"/>
    <cellStyle name="Calculation 3 38 2 4" xfId="5682"/>
    <cellStyle name="Calculation 3 38 2 5" xfId="5683"/>
    <cellStyle name="Calculation 3 38 2 6" xfId="5684"/>
    <cellStyle name="Calculation 3 38 3" xfId="5685"/>
    <cellStyle name="Calculation 3 38 3 2" xfId="48292"/>
    <cellStyle name="Calculation 3 38 3 3" xfId="48293"/>
    <cellStyle name="Calculation 3 38 4" xfId="5686"/>
    <cellStyle name="Calculation 3 38 4 2" xfId="48294"/>
    <cellStyle name="Calculation 3 38 4 3" xfId="48295"/>
    <cellStyle name="Calculation 3 38 5" xfId="5687"/>
    <cellStyle name="Calculation 3 38 5 2" xfId="48296"/>
    <cellStyle name="Calculation 3 38 5 3" xfId="48297"/>
    <cellStyle name="Calculation 3 38 6" xfId="5688"/>
    <cellStyle name="Calculation 3 38 6 2" xfId="48298"/>
    <cellStyle name="Calculation 3 38 6 3" xfId="48299"/>
    <cellStyle name="Calculation 3 38 7" xfId="48300"/>
    <cellStyle name="Calculation 3 38 8" xfId="48301"/>
    <cellStyle name="Calculation 3 39" xfId="5689"/>
    <cellStyle name="Calculation 3 39 2" xfId="5690"/>
    <cellStyle name="Calculation 3 39 3" xfId="5691"/>
    <cellStyle name="Calculation 3 39 4" xfId="5692"/>
    <cellStyle name="Calculation 3 39 5" xfId="5693"/>
    <cellStyle name="Calculation 3 39 6" xfId="5694"/>
    <cellStyle name="Calculation 3 4" xfId="5695"/>
    <cellStyle name="Calculation 3 4 10" xfId="5696"/>
    <cellStyle name="Calculation 3 4 10 2" xfId="5697"/>
    <cellStyle name="Calculation 3 4 10 2 2" xfId="5698"/>
    <cellStyle name="Calculation 3 4 10 2 3" xfId="5699"/>
    <cellStyle name="Calculation 3 4 10 2 4" xfId="5700"/>
    <cellStyle name="Calculation 3 4 10 2 5" xfId="5701"/>
    <cellStyle name="Calculation 3 4 10 2 6" xfId="5702"/>
    <cellStyle name="Calculation 3 4 10 3" xfId="5703"/>
    <cellStyle name="Calculation 3 4 10 3 2" xfId="48302"/>
    <cellStyle name="Calculation 3 4 10 3 3" xfId="48303"/>
    <cellStyle name="Calculation 3 4 10 4" xfId="5704"/>
    <cellStyle name="Calculation 3 4 10 4 2" xfId="48304"/>
    <cellStyle name="Calculation 3 4 10 4 3" xfId="48305"/>
    <cellStyle name="Calculation 3 4 10 5" xfId="5705"/>
    <cellStyle name="Calculation 3 4 10 5 2" xfId="48306"/>
    <cellStyle name="Calculation 3 4 10 5 3" xfId="48307"/>
    <cellStyle name="Calculation 3 4 10 6" xfId="5706"/>
    <cellStyle name="Calculation 3 4 10 6 2" xfId="48308"/>
    <cellStyle name="Calculation 3 4 10 6 3" xfId="48309"/>
    <cellStyle name="Calculation 3 4 10 7" xfId="5707"/>
    <cellStyle name="Calculation 3 4 10 8" xfId="48310"/>
    <cellStyle name="Calculation 3 4 11" xfId="5708"/>
    <cellStyle name="Calculation 3 4 11 2" xfId="5709"/>
    <cellStyle name="Calculation 3 4 11 2 2" xfId="5710"/>
    <cellStyle name="Calculation 3 4 11 2 3" xfId="5711"/>
    <cellStyle name="Calculation 3 4 11 2 4" xfId="5712"/>
    <cellStyle name="Calculation 3 4 11 2 5" xfId="5713"/>
    <cellStyle name="Calculation 3 4 11 2 6" xfId="5714"/>
    <cellStyle name="Calculation 3 4 11 3" xfId="5715"/>
    <cellStyle name="Calculation 3 4 11 3 2" xfId="48311"/>
    <cellStyle name="Calculation 3 4 11 3 3" xfId="48312"/>
    <cellStyle name="Calculation 3 4 11 4" xfId="5716"/>
    <cellStyle name="Calculation 3 4 11 4 2" xfId="48313"/>
    <cellStyle name="Calculation 3 4 11 4 3" xfId="48314"/>
    <cellStyle name="Calculation 3 4 11 5" xfId="5717"/>
    <cellStyle name="Calculation 3 4 11 5 2" xfId="48315"/>
    <cellStyle name="Calculation 3 4 11 5 3" xfId="48316"/>
    <cellStyle name="Calculation 3 4 11 6" xfId="5718"/>
    <cellStyle name="Calculation 3 4 11 6 2" xfId="48317"/>
    <cellStyle name="Calculation 3 4 11 6 3" xfId="48318"/>
    <cellStyle name="Calculation 3 4 11 7" xfId="5719"/>
    <cellStyle name="Calculation 3 4 11 8" xfId="48319"/>
    <cellStyle name="Calculation 3 4 12" xfId="5720"/>
    <cellStyle name="Calculation 3 4 12 2" xfId="5721"/>
    <cellStyle name="Calculation 3 4 12 2 2" xfId="5722"/>
    <cellStyle name="Calculation 3 4 12 2 3" xfId="5723"/>
    <cellStyle name="Calculation 3 4 12 2 4" xfId="5724"/>
    <cellStyle name="Calculation 3 4 12 2 5" xfId="5725"/>
    <cellStyle name="Calculation 3 4 12 2 6" xfId="5726"/>
    <cellStyle name="Calculation 3 4 12 3" xfId="5727"/>
    <cellStyle name="Calculation 3 4 12 3 2" xfId="48320"/>
    <cellStyle name="Calculation 3 4 12 3 3" xfId="48321"/>
    <cellStyle name="Calculation 3 4 12 4" xfId="5728"/>
    <cellStyle name="Calculation 3 4 12 4 2" xfId="48322"/>
    <cellStyle name="Calculation 3 4 12 4 3" xfId="48323"/>
    <cellStyle name="Calculation 3 4 12 5" xfId="5729"/>
    <cellStyle name="Calculation 3 4 12 5 2" xfId="48324"/>
    <cellStyle name="Calculation 3 4 12 5 3" xfId="48325"/>
    <cellStyle name="Calculation 3 4 12 6" xfId="5730"/>
    <cellStyle name="Calculation 3 4 12 6 2" xfId="48326"/>
    <cellStyle name="Calculation 3 4 12 6 3" xfId="48327"/>
    <cellStyle name="Calculation 3 4 12 7" xfId="5731"/>
    <cellStyle name="Calculation 3 4 12 8" xfId="48328"/>
    <cellStyle name="Calculation 3 4 13" xfId="5732"/>
    <cellStyle name="Calculation 3 4 13 2" xfId="5733"/>
    <cellStyle name="Calculation 3 4 13 2 2" xfId="5734"/>
    <cellStyle name="Calculation 3 4 13 2 3" xfId="5735"/>
    <cellStyle name="Calculation 3 4 13 2 4" xfId="5736"/>
    <cellStyle name="Calculation 3 4 13 2 5" xfId="5737"/>
    <cellStyle name="Calculation 3 4 13 2 6" xfId="5738"/>
    <cellStyle name="Calculation 3 4 13 3" xfId="5739"/>
    <cellStyle name="Calculation 3 4 13 3 2" xfId="48329"/>
    <cellStyle name="Calculation 3 4 13 3 3" xfId="48330"/>
    <cellStyle name="Calculation 3 4 13 4" xfId="5740"/>
    <cellStyle name="Calculation 3 4 13 4 2" xfId="48331"/>
    <cellStyle name="Calculation 3 4 13 4 3" xfId="48332"/>
    <cellStyle name="Calculation 3 4 13 5" xfId="5741"/>
    <cellStyle name="Calculation 3 4 13 5 2" xfId="48333"/>
    <cellStyle name="Calculation 3 4 13 5 3" xfId="48334"/>
    <cellStyle name="Calculation 3 4 13 6" xfId="5742"/>
    <cellStyle name="Calculation 3 4 13 6 2" xfId="48335"/>
    <cellStyle name="Calculation 3 4 13 6 3" xfId="48336"/>
    <cellStyle name="Calculation 3 4 13 7" xfId="5743"/>
    <cellStyle name="Calculation 3 4 13 8" xfId="48337"/>
    <cellStyle name="Calculation 3 4 14" xfId="5744"/>
    <cellStyle name="Calculation 3 4 14 2" xfId="5745"/>
    <cellStyle name="Calculation 3 4 14 2 2" xfId="5746"/>
    <cellStyle name="Calculation 3 4 14 2 3" xfId="5747"/>
    <cellStyle name="Calculation 3 4 14 2 4" xfId="5748"/>
    <cellStyle name="Calculation 3 4 14 2 5" xfId="5749"/>
    <cellStyle name="Calculation 3 4 14 2 6" xfId="5750"/>
    <cellStyle name="Calculation 3 4 14 3" xfId="5751"/>
    <cellStyle name="Calculation 3 4 14 3 2" xfId="48338"/>
    <cellStyle name="Calculation 3 4 14 3 3" xfId="48339"/>
    <cellStyle name="Calculation 3 4 14 4" xfId="5752"/>
    <cellStyle name="Calculation 3 4 14 4 2" xfId="48340"/>
    <cellStyle name="Calculation 3 4 14 4 3" xfId="48341"/>
    <cellStyle name="Calculation 3 4 14 5" xfId="5753"/>
    <cellStyle name="Calculation 3 4 14 5 2" xfId="48342"/>
    <cellStyle name="Calculation 3 4 14 5 3" xfId="48343"/>
    <cellStyle name="Calculation 3 4 14 6" xfId="5754"/>
    <cellStyle name="Calculation 3 4 14 6 2" xfId="48344"/>
    <cellStyle name="Calculation 3 4 14 6 3" xfId="48345"/>
    <cellStyle name="Calculation 3 4 14 7" xfId="5755"/>
    <cellStyle name="Calculation 3 4 14 8" xfId="48346"/>
    <cellStyle name="Calculation 3 4 15" xfId="5756"/>
    <cellStyle name="Calculation 3 4 15 2" xfId="5757"/>
    <cellStyle name="Calculation 3 4 15 2 2" xfId="5758"/>
    <cellStyle name="Calculation 3 4 15 2 3" xfId="5759"/>
    <cellStyle name="Calculation 3 4 15 2 4" xfId="5760"/>
    <cellStyle name="Calculation 3 4 15 2 5" xfId="5761"/>
    <cellStyle name="Calculation 3 4 15 2 6" xfId="5762"/>
    <cellStyle name="Calculation 3 4 15 3" xfId="5763"/>
    <cellStyle name="Calculation 3 4 15 3 2" xfId="48347"/>
    <cellStyle name="Calculation 3 4 15 3 3" xfId="48348"/>
    <cellStyle name="Calculation 3 4 15 4" xfId="5764"/>
    <cellStyle name="Calculation 3 4 15 4 2" xfId="48349"/>
    <cellStyle name="Calculation 3 4 15 4 3" xfId="48350"/>
    <cellStyle name="Calculation 3 4 15 5" xfId="5765"/>
    <cellStyle name="Calculation 3 4 15 5 2" xfId="48351"/>
    <cellStyle name="Calculation 3 4 15 5 3" xfId="48352"/>
    <cellStyle name="Calculation 3 4 15 6" xfId="5766"/>
    <cellStyle name="Calculation 3 4 15 6 2" xfId="48353"/>
    <cellStyle name="Calculation 3 4 15 6 3" xfId="48354"/>
    <cellStyle name="Calculation 3 4 15 7" xfId="5767"/>
    <cellStyle name="Calculation 3 4 15 8" xfId="48355"/>
    <cellStyle name="Calculation 3 4 16" xfId="5768"/>
    <cellStyle name="Calculation 3 4 16 2" xfId="5769"/>
    <cellStyle name="Calculation 3 4 16 2 2" xfId="5770"/>
    <cellStyle name="Calculation 3 4 16 2 3" xfId="5771"/>
    <cellStyle name="Calculation 3 4 16 2 4" xfId="5772"/>
    <cellStyle name="Calculation 3 4 16 2 5" xfId="5773"/>
    <cellStyle name="Calculation 3 4 16 2 6" xfId="5774"/>
    <cellStyle name="Calculation 3 4 16 3" xfId="5775"/>
    <cellStyle name="Calculation 3 4 16 3 2" xfId="48356"/>
    <cellStyle name="Calculation 3 4 16 3 3" xfId="48357"/>
    <cellStyle name="Calculation 3 4 16 4" xfId="5776"/>
    <cellStyle name="Calculation 3 4 16 4 2" xfId="48358"/>
    <cellStyle name="Calculation 3 4 16 4 3" xfId="48359"/>
    <cellStyle name="Calculation 3 4 16 5" xfId="5777"/>
    <cellStyle name="Calculation 3 4 16 5 2" xfId="48360"/>
    <cellStyle name="Calculation 3 4 16 5 3" xfId="48361"/>
    <cellStyle name="Calculation 3 4 16 6" xfId="5778"/>
    <cellStyle name="Calculation 3 4 16 6 2" xfId="48362"/>
    <cellStyle name="Calculation 3 4 16 6 3" xfId="48363"/>
    <cellStyle name="Calculation 3 4 16 7" xfId="5779"/>
    <cellStyle name="Calculation 3 4 16 8" xfId="48364"/>
    <cellStyle name="Calculation 3 4 17" xfId="5780"/>
    <cellStyle name="Calculation 3 4 17 2" xfId="5781"/>
    <cellStyle name="Calculation 3 4 17 2 2" xfId="5782"/>
    <cellStyle name="Calculation 3 4 17 2 3" xfId="5783"/>
    <cellStyle name="Calculation 3 4 17 2 4" xfId="5784"/>
    <cellStyle name="Calculation 3 4 17 2 5" xfId="5785"/>
    <cellStyle name="Calculation 3 4 17 2 6" xfId="5786"/>
    <cellStyle name="Calculation 3 4 17 3" xfId="5787"/>
    <cellStyle name="Calculation 3 4 17 3 2" xfId="48365"/>
    <cellStyle name="Calculation 3 4 17 3 3" xfId="48366"/>
    <cellStyle name="Calculation 3 4 17 4" xfId="5788"/>
    <cellStyle name="Calculation 3 4 17 4 2" xfId="48367"/>
    <cellStyle name="Calculation 3 4 17 4 3" xfId="48368"/>
    <cellStyle name="Calculation 3 4 17 5" xfId="5789"/>
    <cellStyle name="Calculation 3 4 17 5 2" xfId="48369"/>
    <cellStyle name="Calculation 3 4 17 5 3" xfId="48370"/>
    <cellStyle name="Calculation 3 4 17 6" xfId="5790"/>
    <cellStyle name="Calculation 3 4 17 6 2" xfId="48371"/>
    <cellStyle name="Calculation 3 4 17 6 3" xfId="48372"/>
    <cellStyle name="Calculation 3 4 17 7" xfId="5791"/>
    <cellStyle name="Calculation 3 4 17 8" xfId="48373"/>
    <cellStyle name="Calculation 3 4 18" xfId="5792"/>
    <cellStyle name="Calculation 3 4 18 2" xfId="5793"/>
    <cellStyle name="Calculation 3 4 18 2 2" xfId="5794"/>
    <cellStyle name="Calculation 3 4 18 2 3" xfId="5795"/>
    <cellStyle name="Calculation 3 4 18 2 4" xfId="5796"/>
    <cellStyle name="Calculation 3 4 18 2 5" xfId="5797"/>
    <cellStyle name="Calculation 3 4 18 2 6" xfId="5798"/>
    <cellStyle name="Calculation 3 4 18 3" xfId="5799"/>
    <cellStyle name="Calculation 3 4 18 3 2" xfId="48374"/>
    <cellStyle name="Calculation 3 4 18 3 3" xfId="48375"/>
    <cellStyle name="Calculation 3 4 18 4" xfId="5800"/>
    <cellStyle name="Calculation 3 4 18 4 2" xfId="48376"/>
    <cellStyle name="Calculation 3 4 18 4 3" xfId="48377"/>
    <cellStyle name="Calculation 3 4 18 5" xfId="5801"/>
    <cellStyle name="Calculation 3 4 18 5 2" xfId="48378"/>
    <cellStyle name="Calculation 3 4 18 5 3" xfId="48379"/>
    <cellStyle name="Calculation 3 4 18 6" xfId="5802"/>
    <cellStyle name="Calculation 3 4 18 6 2" xfId="48380"/>
    <cellStyle name="Calculation 3 4 18 6 3" xfId="48381"/>
    <cellStyle name="Calculation 3 4 18 7" xfId="5803"/>
    <cellStyle name="Calculation 3 4 18 8" xfId="48382"/>
    <cellStyle name="Calculation 3 4 19" xfId="5804"/>
    <cellStyle name="Calculation 3 4 19 2" xfId="5805"/>
    <cellStyle name="Calculation 3 4 19 2 2" xfId="5806"/>
    <cellStyle name="Calculation 3 4 19 2 3" xfId="5807"/>
    <cellStyle name="Calculation 3 4 19 2 4" xfId="5808"/>
    <cellStyle name="Calculation 3 4 19 2 5" xfId="5809"/>
    <cellStyle name="Calculation 3 4 19 2 6" xfId="5810"/>
    <cellStyle name="Calculation 3 4 19 3" xfId="5811"/>
    <cellStyle name="Calculation 3 4 19 3 2" xfId="48383"/>
    <cellStyle name="Calculation 3 4 19 3 3" xfId="48384"/>
    <cellStyle name="Calculation 3 4 19 4" xfId="5812"/>
    <cellStyle name="Calculation 3 4 19 4 2" xfId="48385"/>
    <cellStyle name="Calculation 3 4 19 4 3" xfId="48386"/>
    <cellStyle name="Calculation 3 4 19 5" xfId="5813"/>
    <cellStyle name="Calculation 3 4 19 5 2" xfId="48387"/>
    <cellStyle name="Calculation 3 4 19 5 3" xfId="48388"/>
    <cellStyle name="Calculation 3 4 19 6" xfId="5814"/>
    <cellStyle name="Calculation 3 4 19 6 2" xfId="48389"/>
    <cellStyle name="Calculation 3 4 19 6 3" xfId="48390"/>
    <cellStyle name="Calculation 3 4 19 7" xfId="5815"/>
    <cellStyle name="Calculation 3 4 19 8" xfId="48391"/>
    <cellStyle name="Calculation 3 4 2" xfId="5816"/>
    <cellStyle name="Calculation 3 4 2 2" xfId="5817"/>
    <cellStyle name="Calculation 3 4 2 2 2" xfId="5818"/>
    <cellStyle name="Calculation 3 4 2 2 3" xfId="5819"/>
    <cellStyle name="Calculation 3 4 2 2 4" xfId="5820"/>
    <cellStyle name="Calculation 3 4 2 2 5" xfId="5821"/>
    <cellStyle name="Calculation 3 4 2 2 6" xfId="5822"/>
    <cellStyle name="Calculation 3 4 2 3" xfId="5823"/>
    <cellStyle name="Calculation 3 4 2 3 2" xfId="48392"/>
    <cellStyle name="Calculation 3 4 2 3 3" xfId="48393"/>
    <cellStyle name="Calculation 3 4 2 4" xfId="5824"/>
    <cellStyle name="Calculation 3 4 2 4 2" xfId="48394"/>
    <cellStyle name="Calculation 3 4 2 4 3" xfId="48395"/>
    <cellStyle name="Calculation 3 4 2 5" xfId="5825"/>
    <cellStyle name="Calculation 3 4 2 5 2" xfId="48396"/>
    <cellStyle name="Calculation 3 4 2 5 3" xfId="48397"/>
    <cellStyle name="Calculation 3 4 2 6" xfId="5826"/>
    <cellStyle name="Calculation 3 4 2 6 2" xfId="48398"/>
    <cellStyle name="Calculation 3 4 2 6 3" xfId="48399"/>
    <cellStyle name="Calculation 3 4 2 7" xfId="5827"/>
    <cellStyle name="Calculation 3 4 2 8" xfId="48400"/>
    <cellStyle name="Calculation 3 4 20" xfId="5828"/>
    <cellStyle name="Calculation 3 4 20 2" xfId="5829"/>
    <cellStyle name="Calculation 3 4 20 2 2" xfId="5830"/>
    <cellStyle name="Calculation 3 4 20 2 3" xfId="5831"/>
    <cellStyle name="Calculation 3 4 20 2 4" xfId="5832"/>
    <cellStyle name="Calculation 3 4 20 2 5" xfId="5833"/>
    <cellStyle name="Calculation 3 4 20 2 6" xfId="5834"/>
    <cellStyle name="Calculation 3 4 20 3" xfId="5835"/>
    <cellStyle name="Calculation 3 4 20 3 2" xfId="48401"/>
    <cellStyle name="Calculation 3 4 20 3 3" xfId="48402"/>
    <cellStyle name="Calculation 3 4 20 4" xfId="5836"/>
    <cellStyle name="Calculation 3 4 20 4 2" xfId="48403"/>
    <cellStyle name="Calculation 3 4 20 4 3" xfId="48404"/>
    <cellStyle name="Calculation 3 4 20 5" xfId="5837"/>
    <cellStyle name="Calculation 3 4 20 5 2" xfId="48405"/>
    <cellStyle name="Calculation 3 4 20 5 3" xfId="48406"/>
    <cellStyle name="Calculation 3 4 20 6" xfId="5838"/>
    <cellStyle name="Calculation 3 4 20 6 2" xfId="48407"/>
    <cellStyle name="Calculation 3 4 20 6 3" xfId="48408"/>
    <cellStyle name="Calculation 3 4 20 7" xfId="5839"/>
    <cellStyle name="Calculation 3 4 20 8" xfId="48409"/>
    <cellStyle name="Calculation 3 4 21" xfId="5840"/>
    <cellStyle name="Calculation 3 4 21 2" xfId="5841"/>
    <cellStyle name="Calculation 3 4 21 2 2" xfId="5842"/>
    <cellStyle name="Calculation 3 4 21 2 3" xfId="5843"/>
    <cellStyle name="Calculation 3 4 21 2 4" xfId="5844"/>
    <cellStyle name="Calculation 3 4 21 2 5" xfId="5845"/>
    <cellStyle name="Calculation 3 4 21 2 6" xfId="5846"/>
    <cellStyle name="Calculation 3 4 21 3" xfId="5847"/>
    <cellStyle name="Calculation 3 4 21 3 2" xfId="48410"/>
    <cellStyle name="Calculation 3 4 21 3 3" xfId="48411"/>
    <cellStyle name="Calculation 3 4 21 4" xfId="5848"/>
    <cellStyle name="Calculation 3 4 21 4 2" xfId="48412"/>
    <cellStyle name="Calculation 3 4 21 4 3" xfId="48413"/>
    <cellStyle name="Calculation 3 4 21 5" xfId="5849"/>
    <cellStyle name="Calculation 3 4 21 5 2" xfId="48414"/>
    <cellStyle name="Calculation 3 4 21 5 3" xfId="48415"/>
    <cellStyle name="Calculation 3 4 21 6" xfId="5850"/>
    <cellStyle name="Calculation 3 4 21 6 2" xfId="48416"/>
    <cellStyle name="Calculation 3 4 21 6 3" xfId="48417"/>
    <cellStyle name="Calculation 3 4 21 7" xfId="5851"/>
    <cellStyle name="Calculation 3 4 21 8" xfId="48418"/>
    <cellStyle name="Calculation 3 4 22" xfId="5852"/>
    <cellStyle name="Calculation 3 4 22 2" xfId="5853"/>
    <cellStyle name="Calculation 3 4 22 2 2" xfId="5854"/>
    <cellStyle name="Calculation 3 4 22 2 3" xfId="5855"/>
    <cellStyle name="Calculation 3 4 22 2 4" xfId="5856"/>
    <cellStyle name="Calculation 3 4 22 2 5" xfId="5857"/>
    <cellStyle name="Calculation 3 4 22 2 6" xfId="5858"/>
    <cellStyle name="Calculation 3 4 22 3" xfId="5859"/>
    <cellStyle name="Calculation 3 4 22 3 2" xfId="48419"/>
    <cellStyle name="Calculation 3 4 22 3 3" xfId="48420"/>
    <cellStyle name="Calculation 3 4 22 4" xfId="5860"/>
    <cellStyle name="Calculation 3 4 22 4 2" xfId="48421"/>
    <cellStyle name="Calculation 3 4 22 4 3" xfId="48422"/>
    <cellStyle name="Calculation 3 4 22 5" xfId="5861"/>
    <cellStyle name="Calculation 3 4 22 5 2" xfId="48423"/>
    <cellStyle name="Calculation 3 4 22 5 3" xfId="48424"/>
    <cellStyle name="Calculation 3 4 22 6" xfId="5862"/>
    <cellStyle name="Calculation 3 4 22 6 2" xfId="48425"/>
    <cellStyle name="Calculation 3 4 22 6 3" xfId="48426"/>
    <cellStyle name="Calculation 3 4 22 7" xfId="5863"/>
    <cellStyle name="Calculation 3 4 22 8" xfId="48427"/>
    <cellStyle name="Calculation 3 4 23" xfId="5864"/>
    <cellStyle name="Calculation 3 4 23 2" xfId="5865"/>
    <cellStyle name="Calculation 3 4 23 2 2" xfId="5866"/>
    <cellStyle name="Calculation 3 4 23 2 3" xfId="5867"/>
    <cellStyle name="Calculation 3 4 23 2 4" xfId="5868"/>
    <cellStyle name="Calculation 3 4 23 2 5" xfId="5869"/>
    <cellStyle name="Calculation 3 4 23 2 6" xfId="5870"/>
    <cellStyle name="Calculation 3 4 23 3" xfId="5871"/>
    <cellStyle name="Calculation 3 4 23 3 2" xfId="48428"/>
    <cellStyle name="Calculation 3 4 23 3 3" xfId="48429"/>
    <cellStyle name="Calculation 3 4 23 4" xfId="5872"/>
    <cellStyle name="Calculation 3 4 23 4 2" xfId="48430"/>
    <cellStyle name="Calculation 3 4 23 4 3" xfId="48431"/>
    <cellStyle name="Calculation 3 4 23 5" xfId="5873"/>
    <cellStyle name="Calculation 3 4 23 5 2" xfId="48432"/>
    <cellStyle name="Calculation 3 4 23 5 3" xfId="48433"/>
    <cellStyle name="Calculation 3 4 23 6" xfId="5874"/>
    <cellStyle name="Calculation 3 4 23 6 2" xfId="48434"/>
    <cellStyle name="Calculation 3 4 23 6 3" xfId="48435"/>
    <cellStyle name="Calculation 3 4 23 7" xfId="5875"/>
    <cellStyle name="Calculation 3 4 23 8" xfId="48436"/>
    <cellStyle name="Calculation 3 4 24" xfId="5876"/>
    <cellStyle name="Calculation 3 4 24 2" xfId="5877"/>
    <cellStyle name="Calculation 3 4 24 2 2" xfId="5878"/>
    <cellStyle name="Calculation 3 4 24 2 3" xfId="5879"/>
    <cellStyle name="Calculation 3 4 24 2 4" xfId="5880"/>
    <cellStyle name="Calculation 3 4 24 2 5" xfId="5881"/>
    <cellStyle name="Calculation 3 4 24 2 6" xfId="5882"/>
    <cellStyle name="Calculation 3 4 24 3" xfId="5883"/>
    <cellStyle name="Calculation 3 4 24 3 2" xfId="48437"/>
    <cellStyle name="Calculation 3 4 24 3 3" xfId="48438"/>
    <cellStyle name="Calculation 3 4 24 4" xfId="5884"/>
    <cellStyle name="Calculation 3 4 24 4 2" xfId="48439"/>
    <cellStyle name="Calculation 3 4 24 4 3" xfId="48440"/>
    <cellStyle name="Calculation 3 4 24 5" xfId="5885"/>
    <cellStyle name="Calculation 3 4 24 5 2" xfId="48441"/>
    <cellStyle name="Calculation 3 4 24 5 3" xfId="48442"/>
    <cellStyle name="Calculation 3 4 24 6" xfId="5886"/>
    <cellStyle name="Calculation 3 4 24 6 2" xfId="48443"/>
    <cellStyle name="Calculation 3 4 24 6 3" xfId="48444"/>
    <cellStyle name="Calculation 3 4 24 7" xfId="5887"/>
    <cellStyle name="Calculation 3 4 24 8" xfId="48445"/>
    <cellStyle name="Calculation 3 4 25" xfId="5888"/>
    <cellStyle name="Calculation 3 4 25 2" xfId="5889"/>
    <cellStyle name="Calculation 3 4 25 2 2" xfId="5890"/>
    <cellStyle name="Calculation 3 4 25 2 3" xfId="5891"/>
    <cellStyle name="Calculation 3 4 25 2 4" xfId="5892"/>
    <cellStyle name="Calculation 3 4 25 2 5" xfId="5893"/>
    <cellStyle name="Calculation 3 4 25 2 6" xfId="5894"/>
    <cellStyle name="Calculation 3 4 25 3" xfId="5895"/>
    <cellStyle name="Calculation 3 4 25 3 2" xfId="48446"/>
    <cellStyle name="Calculation 3 4 25 3 3" xfId="48447"/>
    <cellStyle name="Calculation 3 4 25 4" xfId="5896"/>
    <cellStyle name="Calculation 3 4 25 4 2" xfId="48448"/>
    <cellStyle name="Calculation 3 4 25 4 3" xfId="48449"/>
    <cellStyle name="Calculation 3 4 25 5" xfId="5897"/>
    <cellStyle name="Calculation 3 4 25 5 2" xfId="48450"/>
    <cellStyle name="Calculation 3 4 25 5 3" xfId="48451"/>
    <cellStyle name="Calculation 3 4 25 6" xfId="5898"/>
    <cellStyle name="Calculation 3 4 25 6 2" xfId="48452"/>
    <cellStyle name="Calculation 3 4 25 6 3" xfId="48453"/>
    <cellStyle name="Calculation 3 4 25 7" xfId="5899"/>
    <cellStyle name="Calculation 3 4 25 8" xfId="48454"/>
    <cellStyle name="Calculation 3 4 26" xfId="5900"/>
    <cellStyle name="Calculation 3 4 26 2" xfId="5901"/>
    <cellStyle name="Calculation 3 4 26 2 2" xfId="5902"/>
    <cellStyle name="Calculation 3 4 26 2 3" xfId="5903"/>
    <cellStyle name="Calculation 3 4 26 2 4" xfId="5904"/>
    <cellStyle name="Calculation 3 4 26 2 5" xfId="5905"/>
    <cellStyle name="Calculation 3 4 26 2 6" xfId="5906"/>
    <cellStyle name="Calculation 3 4 26 3" xfId="5907"/>
    <cellStyle name="Calculation 3 4 26 3 2" xfId="48455"/>
    <cellStyle name="Calculation 3 4 26 3 3" xfId="48456"/>
    <cellStyle name="Calculation 3 4 26 4" xfId="5908"/>
    <cellStyle name="Calculation 3 4 26 4 2" xfId="48457"/>
    <cellStyle name="Calculation 3 4 26 4 3" xfId="48458"/>
    <cellStyle name="Calculation 3 4 26 5" xfId="5909"/>
    <cellStyle name="Calculation 3 4 26 5 2" xfId="48459"/>
    <cellStyle name="Calculation 3 4 26 5 3" xfId="48460"/>
    <cellStyle name="Calculation 3 4 26 6" xfId="5910"/>
    <cellStyle name="Calculation 3 4 26 6 2" xfId="48461"/>
    <cellStyle name="Calculation 3 4 26 6 3" xfId="48462"/>
    <cellStyle name="Calculation 3 4 26 7" xfId="5911"/>
    <cellStyle name="Calculation 3 4 26 8" xfId="48463"/>
    <cellStyle name="Calculation 3 4 27" xfId="5912"/>
    <cellStyle name="Calculation 3 4 27 2" xfId="5913"/>
    <cellStyle name="Calculation 3 4 27 2 2" xfId="5914"/>
    <cellStyle name="Calculation 3 4 27 2 3" xfId="5915"/>
    <cellStyle name="Calculation 3 4 27 2 4" xfId="5916"/>
    <cellStyle name="Calculation 3 4 27 2 5" xfId="5917"/>
    <cellStyle name="Calculation 3 4 27 2 6" xfId="5918"/>
    <cellStyle name="Calculation 3 4 27 3" xfId="5919"/>
    <cellStyle name="Calculation 3 4 27 3 2" xfId="48464"/>
    <cellStyle name="Calculation 3 4 27 3 3" xfId="48465"/>
    <cellStyle name="Calculation 3 4 27 4" xfId="5920"/>
    <cellStyle name="Calculation 3 4 27 4 2" xfId="48466"/>
    <cellStyle name="Calculation 3 4 27 4 3" xfId="48467"/>
    <cellStyle name="Calculation 3 4 27 5" xfId="5921"/>
    <cellStyle name="Calculation 3 4 27 5 2" xfId="48468"/>
    <cellStyle name="Calculation 3 4 27 5 3" xfId="48469"/>
    <cellStyle name="Calculation 3 4 27 6" xfId="5922"/>
    <cellStyle name="Calculation 3 4 27 6 2" xfId="48470"/>
    <cellStyle name="Calculation 3 4 27 6 3" xfId="48471"/>
    <cellStyle name="Calculation 3 4 27 7" xfId="5923"/>
    <cellStyle name="Calculation 3 4 27 8" xfId="48472"/>
    <cellStyle name="Calculation 3 4 28" xfId="5924"/>
    <cellStyle name="Calculation 3 4 28 2" xfId="5925"/>
    <cellStyle name="Calculation 3 4 28 2 2" xfId="5926"/>
    <cellStyle name="Calculation 3 4 28 2 3" xfId="5927"/>
    <cellStyle name="Calculation 3 4 28 2 4" xfId="5928"/>
    <cellStyle name="Calculation 3 4 28 2 5" xfId="5929"/>
    <cellStyle name="Calculation 3 4 28 2 6" xfId="5930"/>
    <cellStyle name="Calculation 3 4 28 3" xfId="5931"/>
    <cellStyle name="Calculation 3 4 28 3 2" xfId="48473"/>
    <cellStyle name="Calculation 3 4 28 3 3" xfId="48474"/>
    <cellStyle name="Calculation 3 4 28 4" xfId="5932"/>
    <cellStyle name="Calculation 3 4 28 4 2" xfId="48475"/>
    <cellStyle name="Calculation 3 4 28 4 3" xfId="48476"/>
    <cellStyle name="Calculation 3 4 28 5" xfId="5933"/>
    <cellStyle name="Calculation 3 4 28 5 2" xfId="48477"/>
    <cellStyle name="Calculation 3 4 28 5 3" xfId="48478"/>
    <cellStyle name="Calculation 3 4 28 6" xfId="5934"/>
    <cellStyle name="Calculation 3 4 28 6 2" xfId="48479"/>
    <cellStyle name="Calculation 3 4 28 6 3" xfId="48480"/>
    <cellStyle name="Calculation 3 4 28 7" xfId="5935"/>
    <cellStyle name="Calculation 3 4 28 8" xfId="48481"/>
    <cellStyle name="Calculation 3 4 29" xfId="5936"/>
    <cellStyle name="Calculation 3 4 29 2" xfId="5937"/>
    <cellStyle name="Calculation 3 4 29 2 2" xfId="5938"/>
    <cellStyle name="Calculation 3 4 29 2 3" xfId="5939"/>
    <cellStyle name="Calculation 3 4 29 2 4" xfId="5940"/>
    <cellStyle name="Calculation 3 4 29 2 5" xfId="5941"/>
    <cellStyle name="Calculation 3 4 29 2 6" xfId="5942"/>
    <cellStyle name="Calculation 3 4 29 3" xfId="5943"/>
    <cellStyle name="Calculation 3 4 29 3 2" xfId="48482"/>
    <cellStyle name="Calculation 3 4 29 3 3" xfId="48483"/>
    <cellStyle name="Calculation 3 4 29 4" xfId="5944"/>
    <cellStyle name="Calculation 3 4 29 4 2" xfId="48484"/>
    <cellStyle name="Calculation 3 4 29 4 3" xfId="48485"/>
    <cellStyle name="Calculation 3 4 29 5" xfId="5945"/>
    <cellStyle name="Calculation 3 4 29 5 2" xfId="48486"/>
    <cellStyle name="Calculation 3 4 29 5 3" xfId="48487"/>
    <cellStyle name="Calculation 3 4 29 6" xfId="5946"/>
    <cellStyle name="Calculation 3 4 29 6 2" xfId="48488"/>
    <cellStyle name="Calculation 3 4 29 6 3" xfId="48489"/>
    <cellStyle name="Calculation 3 4 29 7" xfId="5947"/>
    <cellStyle name="Calculation 3 4 29 8" xfId="48490"/>
    <cellStyle name="Calculation 3 4 3" xfId="5948"/>
    <cellStyle name="Calculation 3 4 3 2" xfId="5949"/>
    <cellStyle name="Calculation 3 4 3 2 2" xfId="5950"/>
    <cellStyle name="Calculation 3 4 3 2 3" xfId="5951"/>
    <cellStyle name="Calculation 3 4 3 2 4" xfId="5952"/>
    <cellStyle name="Calculation 3 4 3 2 5" xfId="5953"/>
    <cellStyle name="Calculation 3 4 3 2 6" xfId="5954"/>
    <cellStyle name="Calculation 3 4 3 3" xfId="5955"/>
    <cellStyle name="Calculation 3 4 3 3 2" xfId="48491"/>
    <cellStyle name="Calculation 3 4 3 3 3" xfId="48492"/>
    <cellStyle name="Calculation 3 4 3 4" xfId="5956"/>
    <cellStyle name="Calculation 3 4 3 4 2" xfId="48493"/>
    <cellStyle name="Calculation 3 4 3 4 3" xfId="48494"/>
    <cellStyle name="Calculation 3 4 3 5" xfId="5957"/>
    <cellStyle name="Calculation 3 4 3 5 2" xfId="48495"/>
    <cellStyle name="Calculation 3 4 3 5 3" xfId="48496"/>
    <cellStyle name="Calculation 3 4 3 6" xfId="5958"/>
    <cellStyle name="Calculation 3 4 3 6 2" xfId="48497"/>
    <cellStyle name="Calculation 3 4 3 6 3" xfId="48498"/>
    <cellStyle name="Calculation 3 4 3 7" xfId="5959"/>
    <cellStyle name="Calculation 3 4 3 8" xfId="48499"/>
    <cellStyle name="Calculation 3 4 30" xfId="5960"/>
    <cellStyle name="Calculation 3 4 30 2" xfId="5961"/>
    <cellStyle name="Calculation 3 4 30 2 2" xfId="5962"/>
    <cellStyle name="Calculation 3 4 30 2 3" xfId="5963"/>
    <cellStyle name="Calculation 3 4 30 2 4" xfId="5964"/>
    <cellStyle name="Calculation 3 4 30 2 5" xfId="5965"/>
    <cellStyle name="Calculation 3 4 30 2 6" xfId="5966"/>
    <cellStyle name="Calculation 3 4 30 3" xfId="5967"/>
    <cellStyle name="Calculation 3 4 30 3 2" xfId="48500"/>
    <cellStyle name="Calculation 3 4 30 3 3" xfId="48501"/>
    <cellStyle name="Calculation 3 4 30 4" xfId="5968"/>
    <cellStyle name="Calculation 3 4 30 4 2" xfId="48502"/>
    <cellStyle name="Calculation 3 4 30 4 3" xfId="48503"/>
    <cellStyle name="Calculation 3 4 30 5" xfId="5969"/>
    <cellStyle name="Calculation 3 4 30 5 2" xfId="48504"/>
    <cellStyle name="Calculation 3 4 30 5 3" xfId="48505"/>
    <cellStyle name="Calculation 3 4 30 6" xfId="5970"/>
    <cellStyle name="Calculation 3 4 30 6 2" xfId="48506"/>
    <cellStyle name="Calculation 3 4 30 6 3" xfId="48507"/>
    <cellStyle name="Calculation 3 4 30 7" xfId="5971"/>
    <cellStyle name="Calculation 3 4 30 8" xfId="48508"/>
    <cellStyle name="Calculation 3 4 31" xfId="5972"/>
    <cellStyle name="Calculation 3 4 31 2" xfId="5973"/>
    <cellStyle name="Calculation 3 4 31 2 2" xfId="5974"/>
    <cellStyle name="Calculation 3 4 31 2 3" xfId="5975"/>
    <cellStyle name="Calculation 3 4 31 2 4" xfId="5976"/>
    <cellStyle name="Calculation 3 4 31 2 5" xfId="5977"/>
    <cellStyle name="Calculation 3 4 31 2 6" xfId="5978"/>
    <cellStyle name="Calculation 3 4 31 3" xfId="5979"/>
    <cellStyle name="Calculation 3 4 31 3 2" xfId="48509"/>
    <cellStyle name="Calculation 3 4 31 3 3" xfId="48510"/>
    <cellStyle name="Calculation 3 4 31 4" xfId="5980"/>
    <cellStyle name="Calculation 3 4 31 4 2" xfId="48511"/>
    <cellStyle name="Calculation 3 4 31 4 3" xfId="48512"/>
    <cellStyle name="Calculation 3 4 31 5" xfId="5981"/>
    <cellStyle name="Calculation 3 4 31 5 2" xfId="48513"/>
    <cellStyle name="Calculation 3 4 31 5 3" xfId="48514"/>
    <cellStyle name="Calculation 3 4 31 6" xfId="5982"/>
    <cellStyle name="Calculation 3 4 31 6 2" xfId="48515"/>
    <cellStyle name="Calculation 3 4 31 6 3" xfId="48516"/>
    <cellStyle name="Calculation 3 4 31 7" xfId="5983"/>
    <cellStyle name="Calculation 3 4 31 8" xfId="48517"/>
    <cellStyle name="Calculation 3 4 32" xfId="5984"/>
    <cellStyle name="Calculation 3 4 32 2" xfId="5985"/>
    <cellStyle name="Calculation 3 4 32 2 2" xfId="5986"/>
    <cellStyle name="Calculation 3 4 32 2 3" xfId="5987"/>
    <cellStyle name="Calculation 3 4 32 2 4" xfId="5988"/>
    <cellStyle name="Calculation 3 4 32 2 5" xfId="5989"/>
    <cellStyle name="Calculation 3 4 32 2 6" xfId="5990"/>
    <cellStyle name="Calculation 3 4 32 3" xfId="5991"/>
    <cellStyle name="Calculation 3 4 32 3 2" xfId="48518"/>
    <cellStyle name="Calculation 3 4 32 3 3" xfId="48519"/>
    <cellStyle name="Calculation 3 4 32 4" xfId="5992"/>
    <cellStyle name="Calculation 3 4 32 4 2" xfId="48520"/>
    <cellStyle name="Calculation 3 4 32 4 3" xfId="48521"/>
    <cellStyle name="Calculation 3 4 32 5" xfId="5993"/>
    <cellStyle name="Calculation 3 4 32 5 2" xfId="48522"/>
    <cellStyle name="Calculation 3 4 32 5 3" xfId="48523"/>
    <cellStyle name="Calculation 3 4 32 6" xfId="5994"/>
    <cellStyle name="Calculation 3 4 32 6 2" xfId="48524"/>
    <cellStyle name="Calculation 3 4 32 6 3" xfId="48525"/>
    <cellStyle name="Calculation 3 4 32 7" xfId="5995"/>
    <cellStyle name="Calculation 3 4 32 8" xfId="48526"/>
    <cellStyle name="Calculation 3 4 33" xfId="5996"/>
    <cellStyle name="Calculation 3 4 33 2" xfId="5997"/>
    <cellStyle name="Calculation 3 4 33 2 2" xfId="5998"/>
    <cellStyle name="Calculation 3 4 33 2 3" xfId="5999"/>
    <cellStyle name="Calculation 3 4 33 2 4" xfId="6000"/>
    <cellStyle name="Calculation 3 4 33 2 5" xfId="6001"/>
    <cellStyle name="Calculation 3 4 33 2 6" xfId="6002"/>
    <cellStyle name="Calculation 3 4 33 3" xfId="6003"/>
    <cellStyle name="Calculation 3 4 33 3 2" xfId="48527"/>
    <cellStyle name="Calculation 3 4 33 3 3" xfId="48528"/>
    <cellStyle name="Calculation 3 4 33 4" xfId="6004"/>
    <cellStyle name="Calculation 3 4 33 4 2" xfId="48529"/>
    <cellStyle name="Calculation 3 4 33 4 3" xfId="48530"/>
    <cellStyle name="Calculation 3 4 33 5" xfId="6005"/>
    <cellStyle name="Calculation 3 4 33 5 2" xfId="48531"/>
    <cellStyle name="Calculation 3 4 33 5 3" xfId="48532"/>
    <cellStyle name="Calculation 3 4 33 6" xfId="6006"/>
    <cellStyle name="Calculation 3 4 33 6 2" xfId="48533"/>
    <cellStyle name="Calculation 3 4 33 6 3" xfId="48534"/>
    <cellStyle name="Calculation 3 4 33 7" xfId="6007"/>
    <cellStyle name="Calculation 3 4 33 8" xfId="48535"/>
    <cellStyle name="Calculation 3 4 34" xfId="6008"/>
    <cellStyle name="Calculation 3 4 34 2" xfId="6009"/>
    <cellStyle name="Calculation 3 4 34 2 2" xfId="6010"/>
    <cellStyle name="Calculation 3 4 34 2 3" xfId="6011"/>
    <cellStyle name="Calculation 3 4 34 2 4" xfId="6012"/>
    <cellStyle name="Calculation 3 4 34 2 5" xfId="6013"/>
    <cellStyle name="Calculation 3 4 34 2 6" xfId="6014"/>
    <cellStyle name="Calculation 3 4 34 3" xfId="6015"/>
    <cellStyle name="Calculation 3 4 34 3 2" xfId="48536"/>
    <cellStyle name="Calculation 3 4 34 3 3" xfId="48537"/>
    <cellStyle name="Calculation 3 4 34 4" xfId="6016"/>
    <cellStyle name="Calculation 3 4 34 4 2" xfId="48538"/>
    <cellStyle name="Calculation 3 4 34 4 3" xfId="48539"/>
    <cellStyle name="Calculation 3 4 34 5" xfId="6017"/>
    <cellStyle name="Calculation 3 4 34 5 2" xfId="48540"/>
    <cellStyle name="Calculation 3 4 34 5 3" xfId="48541"/>
    <cellStyle name="Calculation 3 4 34 6" xfId="6018"/>
    <cellStyle name="Calculation 3 4 34 6 2" xfId="48542"/>
    <cellStyle name="Calculation 3 4 34 6 3" xfId="48543"/>
    <cellStyle name="Calculation 3 4 34 7" xfId="48544"/>
    <cellStyle name="Calculation 3 4 34 8" xfId="48545"/>
    <cellStyle name="Calculation 3 4 35" xfId="6019"/>
    <cellStyle name="Calculation 3 4 35 2" xfId="6020"/>
    <cellStyle name="Calculation 3 4 35 3" xfId="6021"/>
    <cellStyle name="Calculation 3 4 35 4" xfId="6022"/>
    <cellStyle name="Calculation 3 4 35 5" xfId="6023"/>
    <cellStyle name="Calculation 3 4 35 6" xfId="6024"/>
    <cellStyle name="Calculation 3 4 36" xfId="6025"/>
    <cellStyle name="Calculation 3 4 36 2" xfId="6026"/>
    <cellStyle name="Calculation 3 4 36 3" xfId="6027"/>
    <cellStyle name="Calculation 3 4 36 4" xfId="6028"/>
    <cellStyle name="Calculation 3 4 36 5" xfId="6029"/>
    <cellStyle name="Calculation 3 4 36 6" xfId="6030"/>
    <cellStyle name="Calculation 3 4 37" xfId="6031"/>
    <cellStyle name="Calculation 3 4 37 2" xfId="48546"/>
    <cellStyle name="Calculation 3 4 37 3" xfId="48547"/>
    <cellStyle name="Calculation 3 4 38" xfId="6032"/>
    <cellStyle name="Calculation 3 4 38 2" xfId="48548"/>
    <cellStyle name="Calculation 3 4 38 3" xfId="48549"/>
    <cellStyle name="Calculation 3 4 39" xfId="6033"/>
    <cellStyle name="Calculation 3 4 39 2" xfId="48550"/>
    <cellStyle name="Calculation 3 4 39 3" xfId="48551"/>
    <cellStyle name="Calculation 3 4 4" xfId="6034"/>
    <cellStyle name="Calculation 3 4 4 2" xfId="6035"/>
    <cellStyle name="Calculation 3 4 4 2 2" xfId="6036"/>
    <cellStyle name="Calculation 3 4 4 2 3" xfId="6037"/>
    <cellStyle name="Calculation 3 4 4 2 4" xfId="6038"/>
    <cellStyle name="Calculation 3 4 4 2 5" xfId="6039"/>
    <cellStyle name="Calculation 3 4 4 2 6" xfId="6040"/>
    <cellStyle name="Calculation 3 4 4 3" xfId="6041"/>
    <cellStyle name="Calculation 3 4 4 3 2" xfId="48552"/>
    <cellStyle name="Calculation 3 4 4 3 3" xfId="48553"/>
    <cellStyle name="Calculation 3 4 4 4" xfId="6042"/>
    <cellStyle name="Calculation 3 4 4 4 2" xfId="48554"/>
    <cellStyle name="Calculation 3 4 4 4 3" xfId="48555"/>
    <cellStyle name="Calculation 3 4 4 5" xfId="6043"/>
    <cellStyle name="Calculation 3 4 4 5 2" xfId="48556"/>
    <cellStyle name="Calculation 3 4 4 5 3" xfId="48557"/>
    <cellStyle name="Calculation 3 4 4 6" xfId="6044"/>
    <cellStyle name="Calculation 3 4 4 6 2" xfId="48558"/>
    <cellStyle name="Calculation 3 4 4 6 3" xfId="48559"/>
    <cellStyle name="Calculation 3 4 4 7" xfId="6045"/>
    <cellStyle name="Calculation 3 4 4 8" xfId="48560"/>
    <cellStyle name="Calculation 3 4 40" xfId="6046"/>
    <cellStyle name="Calculation 3 4 41" xfId="48561"/>
    <cellStyle name="Calculation 3 4 5" xfId="6047"/>
    <cellStyle name="Calculation 3 4 5 2" xfId="6048"/>
    <cellStyle name="Calculation 3 4 5 2 2" xfId="6049"/>
    <cellStyle name="Calculation 3 4 5 2 3" xfId="6050"/>
    <cellStyle name="Calculation 3 4 5 2 4" xfId="6051"/>
    <cellStyle name="Calculation 3 4 5 2 5" xfId="6052"/>
    <cellStyle name="Calculation 3 4 5 2 6" xfId="6053"/>
    <cellStyle name="Calculation 3 4 5 3" xfId="6054"/>
    <cellStyle name="Calculation 3 4 5 3 2" xfId="48562"/>
    <cellStyle name="Calculation 3 4 5 3 3" xfId="48563"/>
    <cellStyle name="Calculation 3 4 5 4" xfId="6055"/>
    <cellStyle name="Calculation 3 4 5 4 2" xfId="48564"/>
    <cellStyle name="Calculation 3 4 5 4 3" xfId="48565"/>
    <cellStyle name="Calculation 3 4 5 5" xfId="6056"/>
    <cellStyle name="Calculation 3 4 5 5 2" xfId="48566"/>
    <cellStyle name="Calculation 3 4 5 5 3" xfId="48567"/>
    <cellStyle name="Calculation 3 4 5 6" xfId="6057"/>
    <cellStyle name="Calculation 3 4 5 6 2" xfId="48568"/>
    <cellStyle name="Calculation 3 4 5 6 3" xfId="48569"/>
    <cellStyle name="Calculation 3 4 5 7" xfId="6058"/>
    <cellStyle name="Calculation 3 4 5 8" xfId="48570"/>
    <cellStyle name="Calculation 3 4 6" xfId="6059"/>
    <cellStyle name="Calculation 3 4 6 2" xfId="6060"/>
    <cellStyle name="Calculation 3 4 6 2 2" xfId="6061"/>
    <cellStyle name="Calculation 3 4 6 2 3" xfId="6062"/>
    <cellStyle name="Calculation 3 4 6 2 4" xfId="6063"/>
    <cellStyle name="Calculation 3 4 6 2 5" xfId="6064"/>
    <cellStyle name="Calculation 3 4 6 2 6" xfId="6065"/>
    <cellStyle name="Calculation 3 4 6 3" xfId="6066"/>
    <cellStyle name="Calculation 3 4 6 3 2" xfId="48571"/>
    <cellStyle name="Calculation 3 4 6 3 3" xfId="48572"/>
    <cellStyle name="Calculation 3 4 6 4" xfId="6067"/>
    <cellStyle name="Calculation 3 4 6 4 2" xfId="48573"/>
    <cellStyle name="Calculation 3 4 6 4 3" xfId="48574"/>
    <cellStyle name="Calculation 3 4 6 5" xfId="6068"/>
    <cellStyle name="Calculation 3 4 6 5 2" xfId="48575"/>
    <cellStyle name="Calculation 3 4 6 5 3" xfId="48576"/>
    <cellStyle name="Calculation 3 4 6 6" xfId="6069"/>
    <cellStyle name="Calculation 3 4 6 6 2" xfId="48577"/>
    <cellStyle name="Calculation 3 4 6 6 3" xfId="48578"/>
    <cellStyle name="Calculation 3 4 6 7" xfId="6070"/>
    <cellStyle name="Calculation 3 4 6 8" xfId="48579"/>
    <cellStyle name="Calculation 3 4 7" xfId="6071"/>
    <cellStyle name="Calculation 3 4 7 2" xfId="6072"/>
    <cellStyle name="Calculation 3 4 7 2 2" xfId="6073"/>
    <cellStyle name="Calculation 3 4 7 2 3" xfId="6074"/>
    <cellStyle name="Calculation 3 4 7 2 4" xfId="6075"/>
    <cellStyle name="Calculation 3 4 7 2 5" xfId="6076"/>
    <cellStyle name="Calculation 3 4 7 2 6" xfId="6077"/>
    <cellStyle name="Calculation 3 4 7 3" xfId="6078"/>
    <cellStyle name="Calculation 3 4 7 3 2" xfId="48580"/>
    <cellStyle name="Calculation 3 4 7 3 3" xfId="48581"/>
    <cellStyle name="Calculation 3 4 7 4" xfId="6079"/>
    <cellStyle name="Calculation 3 4 7 4 2" xfId="48582"/>
    <cellStyle name="Calculation 3 4 7 4 3" xfId="48583"/>
    <cellStyle name="Calculation 3 4 7 5" xfId="6080"/>
    <cellStyle name="Calculation 3 4 7 5 2" xfId="48584"/>
    <cellStyle name="Calculation 3 4 7 5 3" xfId="48585"/>
    <cellStyle name="Calculation 3 4 7 6" xfId="6081"/>
    <cellStyle name="Calculation 3 4 7 6 2" xfId="48586"/>
    <cellStyle name="Calculation 3 4 7 6 3" xfId="48587"/>
    <cellStyle name="Calculation 3 4 7 7" xfId="6082"/>
    <cellStyle name="Calculation 3 4 7 8" xfId="48588"/>
    <cellStyle name="Calculation 3 4 8" xfId="6083"/>
    <cellStyle name="Calculation 3 4 8 2" xfId="6084"/>
    <cellStyle name="Calculation 3 4 8 2 2" xfId="6085"/>
    <cellStyle name="Calculation 3 4 8 2 3" xfId="6086"/>
    <cellStyle name="Calculation 3 4 8 2 4" xfId="6087"/>
    <cellStyle name="Calculation 3 4 8 2 5" xfId="6088"/>
    <cellStyle name="Calculation 3 4 8 2 6" xfId="6089"/>
    <cellStyle name="Calculation 3 4 8 3" xfId="6090"/>
    <cellStyle name="Calculation 3 4 8 3 2" xfId="48589"/>
    <cellStyle name="Calculation 3 4 8 3 3" xfId="48590"/>
    <cellStyle name="Calculation 3 4 8 4" xfId="6091"/>
    <cellStyle name="Calculation 3 4 8 4 2" xfId="48591"/>
    <cellStyle name="Calculation 3 4 8 4 3" xfId="48592"/>
    <cellStyle name="Calculation 3 4 8 5" xfId="6092"/>
    <cellStyle name="Calculation 3 4 8 5 2" xfId="48593"/>
    <cellStyle name="Calculation 3 4 8 5 3" xfId="48594"/>
    <cellStyle name="Calculation 3 4 8 6" xfId="6093"/>
    <cellStyle name="Calculation 3 4 8 6 2" xfId="48595"/>
    <cellStyle name="Calculation 3 4 8 6 3" xfId="48596"/>
    <cellStyle name="Calculation 3 4 8 7" xfId="6094"/>
    <cellStyle name="Calculation 3 4 8 8" xfId="48597"/>
    <cellStyle name="Calculation 3 4 9" xfId="6095"/>
    <cellStyle name="Calculation 3 4 9 2" xfId="6096"/>
    <cellStyle name="Calculation 3 4 9 2 2" xfId="6097"/>
    <cellStyle name="Calculation 3 4 9 2 3" xfId="6098"/>
    <cellStyle name="Calculation 3 4 9 2 4" xfId="6099"/>
    <cellStyle name="Calculation 3 4 9 2 5" xfId="6100"/>
    <cellStyle name="Calculation 3 4 9 2 6" xfId="6101"/>
    <cellStyle name="Calculation 3 4 9 3" xfId="6102"/>
    <cellStyle name="Calculation 3 4 9 3 2" xfId="48598"/>
    <cellStyle name="Calculation 3 4 9 3 3" xfId="48599"/>
    <cellStyle name="Calculation 3 4 9 4" xfId="6103"/>
    <cellStyle name="Calculation 3 4 9 4 2" xfId="48600"/>
    <cellStyle name="Calculation 3 4 9 4 3" xfId="48601"/>
    <cellStyle name="Calculation 3 4 9 5" xfId="6104"/>
    <cellStyle name="Calculation 3 4 9 5 2" xfId="48602"/>
    <cellStyle name="Calculation 3 4 9 5 3" xfId="48603"/>
    <cellStyle name="Calculation 3 4 9 6" xfId="6105"/>
    <cellStyle name="Calculation 3 4 9 6 2" xfId="48604"/>
    <cellStyle name="Calculation 3 4 9 6 3" xfId="48605"/>
    <cellStyle name="Calculation 3 4 9 7" xfId="6106"/>
    <cellStyle name="Calculation 3 4 9 8" xfId="48606"/>
    <cellStyle name="Calculation 3 40" xfId="6107"/>
    <cellStyle name="Calculation 3 40 2" xfId="48607"/>
    <cellStyle name="Calculation 3 40 3" xfId="48608"/>
    <cellStyle name="Calculation 3 41" xfId="6108"/>
    <cellStyle name="Calculation 3 41 2" xfId="6109"/>
    <cellStyle name="Calculation 3 41 3" xfId="6110"/>
    <cellStyle name="Calculation 3 41 4" xfId="6111"/>
    <cellStyle name="Calculation 3 41 5" xfId="6112"/>
    <cellStyle name="Calculation 3 41 6" xfId="6113"/>
    <cellStyle name="Calculation 3 5" xfId="6114"/>
    <cellStyle name="Calculation 3 5 10" xfId="6115"/>
    <cellStyle name="Calculation 3 5 10 2" xfId="6116"/>
    <cellStyle name="Calculation 3 5 10 2 2" xfId="6117"/>
    <cellStyle name="Calculation 3 5 10 2 3" xfId="6118"/>
    <cellStyle name="Calculation 3 5 10 2 4" xfId="6119"/>
    <cellStyle name="Calculation 3 5 10 2 5" xfId="6120"/>
    <cellStyle name="Calculation 3 5 10 2 6" xfId="6121"/>
    <cellStyle name="Calculation 3 5 10 3" xfId="6122"/>
    <cellStyle name="Calculation 3 5 10 3 2" xfId="48609"/>
    <cellStyle name="Calculation 3 5 10 3 3" xfId="48610"/>
    <cellStyle name="Calculation 3 5 10 4" xfId="6123"/>
    <cellStyle name="Calculation 3 5 10 4 2" xfId="48611"/>
    <cellStyle name="Calculation 3 5 10 4 3" xfId="48612"/>
    <cellStyle name="Calculation 3 5 10 5" xfId="6124"/>
    <cellStyle name="Calculation 3 5 10 5 2" xfId="48613"/>
    <cellStyle name="Calculation 3 5 10 5 3" xfId="48614"/>
    <cellStyle name="Calculation 3 5 10 6" xfId="6125"/>
    <cellStyle name="Calculation 3 5 10 6 2" xfId="48615"/>
    <cellStyle name="Calculation 3 5 10 6 3" xfId="48616"/>
    <cellStyle name="Calculation 3 5 10 7" xfId="6126"/>
    <cellStyle name="Calculation 3 5 10 8" xfId="48617"/>
    <cellStyle name="Calculation 3 5 11" xfId="6127"/>
    <cellStyle name="Calculation 3 5 11 2" xfId="6128"/>
    <cellStyle name="Calculation 3 5 11 2 2" xfId="6129"/>
    <cellStyle name="Calculation 3 5 11 2 3" xfId="6130"/>
    <cellStyle name="Calculation 3 5 11 2 4" xfId="6131"/>
    <cellStyle name="Calculation 3 5 11 2 5" xfId="6132"/>
    <cellStyle name="Calculation 3 5 11 2 6" xfId="6133"/>
    <cellStyle name="Calculation 3 5 11 3" xfId="6134"/>
    <cellStyle name="Calculation 3 5 11 3 2" xfId="48618"/>
    <cellStyle name="Calculation 3 5 11 3 3" xfId="48619"/>
    <cellStyle name="Calculation 3 5 11 4" xfId="6135"/>
    <cellStyle name="Calculation 3 5 11 4 2" xfId="48620"/>
    <cellStyle name="Calculation 3 5 11 4 3" xfId="48621"/>
    <cellStyle name="Calculation 3 5 11 5" xfId="6136"/>
    <cellStyle name="Calculation 3 5 11 5 2" xfId="48622"/>
    <cellStyle name="Calculation 3 5 11 5 3" xfId="48623"/>
    <cellStyle name="Calculation 3 5 11 6" xfId="6137"/>
    <cellStyle name="Calculation 3 5 11 6 2" xfId="48624"/>
    <cellStyle name="Calculation 3 5 11 6 3" xfId="48625"/>
    <cellStyle name="Calculation 3 5 11 7" xfId="6138"/>
    <cellStyle name="Calculation 3 5 11 8" xfId="48626"/>
    <cellStyle name="Calculation 3 5 12" xfId="6139"/>
    <cellStyle name="Calculation 3 5 12 2" xfId="6140"/>
    <cellStyle name="Calculation 3 5 12 2 2" xfId="6141"/>
    <cellStyle name="Calculation 3 5 12 2 3" xfId="6142"/>
    <cellStyle name="Calculation 3 5 12 2 4" xfId="6143"/>
    <cellStyle name="Calculation 3 5 12 2 5" xfId="6144"/>
    <cellStyle name="Calculation 3 5 12 2 6" xfId="6145"/>
    <cellStyle name="Calculation 3 5 12 3" xfId="6146"/>
    <cellStyle name="Calculation 3 5 12 3 2" xfId="48627"/>
    <cellStyle name="Calculation 3 5 12 3 3" xfId="48628"/>
    <cellStyle name="Calculation 3 5 12 4" xfId="6147"/>
    <cellStyle name="Calculation 3 5 12 4 2" xfId="48629"/>
    <cellStyle name="Calculation 3 5 12 4 3" xfId="48630"/>
    <cellStyle name="Calculation 3 5 12 5" xfId="6148"/>
    <cellStyle name="Calculation 3 5 12 5 2" xfId="48631"/>
    <cellStyle name="Calculation 3 5 12 5 3" xfId="48632"/>
    <cellStyle name="Calculation 3 5 12 6" xfId="6149"/>
    <cellStyle name="Calculation 3 5 12 6 2" xfId="48633"/>
    <cellStyle name="Calculation 3 5 12 6 3" xfId="48634"/>
    <cellStyle name="Calculation 3 5 12 7" xfId="6150"/>
    <cellStyle name="Calculation 3 5 12 8" xfId="48635"/>
    <cellStyle name="Calculation 3 5 13" xfId="6151"/>
    <cellStyle name="Calculation 3 5 13 2" xfId="6152"/>
    <cellStyle name="Calculation 3 5 13 2 2" xfId="6153"/>
    <cellStyle name="Calculation 3 5 13 2 3" xfId="6154"/>
    <cellStyle name="Calculation 3 5 13 2 4" xfId="6155"/>
    <cellStyle name="Calculation 3 5 13 2 5" xfId="6156"/>
    <cellStyle name="Calculation 3 5 13 2 6" xfId="6157"/>
    <cellStyle name="Calculation 3 5 13 3" xfId="6158"/>
    <cellStyle name="Calculation 3 5 13 3 2" xfId="48636"/>
    <cellStyle name="Calculation 3 5 13 3 3" xfId="48637"/>
    <cellStyle name="Calculation 3 5 13 4" xfId="6159"/>
    <cellStyle name="Calculation 3 5 13 4 2" xfId="48638"/>
    <cellStyle name="Calculation 3 5 13 4 3" xfId="48639"/>
    <cellStyle name="Calculation 3 5 13 5" xfId="6160"/>
    <cellStyle name="Calculation 3 5 13 5 2" xfId="48640"/>
    <cellStyle name="Calculation 3 5 13 5 3" xfId="48641"/>
    <cellStyle name="Calculation 3 5 13 6" xfId="6161"/>
    <cellStyle name="Calculation 3 5 13 6 2" xfId="48642"/>
    <cellStyle name="Calculation 3 5 13 6 3" xfId="48643"/>
    <cellStyle name="Calculation 3 5 13 7" xfId="6162"/>
    <cellStyle name="Calculation 3 5 13 8" xfId="48644"/>
    <cellStyle name="Calculation 3 5 14" xfId="6163"/>
    <cellStyle name="Calculation 3 5 14 2" xfId="6164"/>
    <cellStyle name="Calculation 3 5 14 2 2" xfId="6165"/>
    <cellStyle name="Calculation 3 5 14 2 3" xfId="6166"/>
    <cellStyle name="Calculation 3 5 14 2 4" xfId="6167"/>
    <cellStyle name="Calculation 3 5 14 2 5" xfId="6168"/>
    <cellStyle name="Calculation 3 5 14 2 6" xfId="6169"/>
    <cellStyle name="Calculation 3 5 14 3" xfId="6170"/>
    <cellStyle name="Calculation 3 5 14 3 2" xfId="48645"/>
    <cellStyle name="Calculation 3 5 14 3 3" xfId="48646"/>
    <cellStyle name="Calculation 3 5 14 4" xfId="6171"/>
    <cellStyle name="Calculation 3 5 14 4 2" xfId="48647"/>
    <cellStyle name="Calculation 3 5 14 4 3" xfId="48648"/>
    <cellStyle name="Calculation 3 5 14 5" xfId="6172"/>
    <cellStyle name="Calculation 3 5 14 5 2" xfId="48649"/>
    <cellStyle name="Calculation 3 5 14 5 3" xfId="48650"/>
    <cellStyle name="Calculation 3 5 14 6" xfId="6173"/>
    <cellStyle name="Calculation 3 5 14 6 2" xfId="48651"/>
    <cellStyle name="Calculation 3 5 14 6 3" xfId="48652"/>
    <cellStyle name="Calculation 3 5 14 7" xfId="6174"/>
    <cellStyle name="Calculation 3 5 14 8" xfId="48653"/>
    <cellStyle name="Calculation 3 5 15" xfId="6175"/>
    <cellStyle name="Calculation 3 5 15 2" xfId="6176"/>
    <cellStyle name="Calculation 3 5 15 2 2" xfId="6177"/>
    <cellStyle name="Calculation 3 5 15 2 3" xfId="6178"/>
    <cellStyle name="Calculation 3 5 15 2 4" xfId="6179"/>
    <cellStyle name="Calculation 3 5 15 2 5" xfId="6180"/>
    <cellStyle name="Calculation 3 5 15 2 6" xfId="6181"/>
    <cellStyle name="Calculation 3 5 15 3" xfId="6182"/>
    <cellStyle name="Calculation 3 5 15 3 2" xfId="48654"/>
    <cellStyle name="Calculation 3 5 15 3 3" xfId="48655"/>
    <cellStyle name="Calculation 3 5 15 4" xfId="6183"/>
    <cellStyle name="Calculation 3 5 15 4 2" xfId="48656"/>
    <cellStyle name="Calculation 3 5 15 4 3" xfId="48657"/>
    <cellStyle name="Calculation 3 5 15 5" xfId="6184"/>
    <cellStyle name="Calculation 3 5 15 5 2" xfId="48658"/>
    <cellStyle name="Calculation 3 5 15 5 3" xfId="48659"/>
    <cellStyle name="Calculation 3 5 15 6" xfId="6185"/>
    <cellStyle name="Calculation 3 5 15 6 2" xfId="48660"/>
    <cellStyle name="Calculation 3 5 15 6 3" xfId="48661"/>
    <cellStyle name="Calculation 3 5 15 7" xfId="6186"/>
    <cellStyle name="Calculation 3 5 15 8" xfId="48662"/>
    <cellStyle name="Calculation 3 5 16" xfId="6187"/>
    <cellStyle name="Calculation 3 5 16 2" xfId="6188"/>
    <cellStyle name="Calculation 3 5 16 2 2" xfId="6189"/>
    <cellStyle name="Calculation 3 5 16 2 3" xfId="6190"/>
    <cellStyle name="Calculation 3 5 16 2 4" xfId="6191"/>
    <cellStyle name="Calculation 3 5 16 2 5" xfId="6192"/>
    <cellStyle name="Calculation 3 5 16 2 6" xfId="6193"/>
    <cellStyle name="Calculation 3 5 16 3" xfId="6194"/>
    <cellStyle name="Calculation 3 5 16 3 2" xfId="48663"/>
    <cellStyle name="Calculation 3 5 16 3 3" xfId="48664"/>
    <cellStyle name="Calculation 3 5 16 4" xfId="6195"/>
    <cellStyle name="Calculation 3 5 16 4 2" xfId="48665"/>
    <cellStyle name="Calculation 3 5 16 4 3" xfId="48666"/>
    <cellStyle name="Calculation 3 5 16 5" xfId="6196"/>
    <cellStyle name="Calculation 3 5 16 5 2" xfId="48667"/>
    <cellStyle name="Calculation 3 5 16 5 3" xfId="48668"/>
    <cellStyle name="Calculation 3 5 16 6" xfId="6197"/>
    <cellStyle name="Calculation 3 5 16 6 2" xfId="48669"/>
    <cellStyle name="Calculation 3 5 16 6 3" xfId="48670"/>
    <cellStyle name="Calculation 3 5 16 7" xfId="6198"/>
    <cellStyle name="Calculation 3 5 16 8" xfId="48671"/>
    <cellStyle name="Calculation 3 5 17" xfId="6199"/>
    <cellStyle name="Calculation 3 5 17 2" xfId="6200"/>
    <cellStyle name="Calculation 3 5 17 2 2" xfId="6201"/>
    <cellStyle name="Calculation 3 5 17 2 3" xfId="6202"/>
    <cellStyle name="Calculation 3 5 17 2 4" xfId="6203"/>
    <cellStyle name="Calculation 3 5 17 2 5" xfId="6204"/>
    <cellStyle name="Calculation 3 5 17 2 6" xfId="6205"/>
    <cellStyle name="Calculation 3 5 17 3" xfId="6206"/>
    <cellStyle name="Calculation 3 5 17 3 2" xfId="48672"/>
    <cellStyle name="Calculation 3 5 17 3 3" xfId="48673"/>
    <cellStyle name="Calculation 3 5 17 4" xfId="6207"/>
    <cellStyle name="Calculation 3 5 17 4 2" xfId="48674"/>
    <cellStyle name="Calculation 3 5 17 4 3" xfId="48675"/>
    <cellStyle name="Calculation 3 5 17 5" xfId="6208"/>
    <cellStyle name="Calculation 3 5 17 5 2" xfId="48676"/>
    <cellStyle name="Calculation 3 5 17 5 3" xfId="48677"/>
    <cellStyle name="Calculation 3 5 17 6" xfId="6209"/>
    <cellStyle name="Calculation 3 5 17 6 2" xfId="48678"/>
    <cellStyle name="Calculation 3 5 17 6 3" xfId="48679"/>
    <cellStyle name="Calculation 3 5 17 7" xfId="6210"/>
    <cellStyle name="Calculation 3 5 17 8" xfId="48680"/>
    <cellStyle name="Calculation 3 5 18" xfId="6211"/>
    <cellStyle name="Calculation 3 5 18 2" xfId="6212"/>
    <cellStyle name="Calculation 3 5 18 2 2" xfId="6213"/>
    <cellStyle name="Calculation 3 5 18 2 3" xfId="6214"/>
    <cellStyle name="Calculation 3 5 18 2 4" xfId="6215"/>
    <cellStyle name="Calculation 3 5 18 2 5" xfId="6216"/>
    <cellStyle name="Calculation 3 5 18 2 6" xfId="6217"/>
    <cellStyle name="Calculation 3 5 18 3" xfId="6218"/>
    <cellStyle name="Calculation 3 5 18 3 2" xfId="48681"/>
    <cellStyle name="Calculation 3 5 18 3 3" xfId="48682"/>
    <cellStyle name="Calculation 3 5 18 4" xfId="6219"/>
    <cellStyle name="Calculation 3 5 18 4 2" xfId="48683"/>
    <cellStyle name="Calculation 3 5 18 4 3" xfId="48684"/>
    <cellStyle name="Calculation 3 5 18 5" xfId="6220"/>
    <cellStyle name="Calculation 3 5 18 5 2" xfId="48685"/>
    <cellStyle name="Calculation 3 5 18 5 3" xfId="48686"/>
    <cellStyle name="Calculation 3 5 18 6" xfId="6221"/>
    <cellStyle name="Calculation 3 5 18 6 2" xfId="48687"/>
    <cellStyle name="Calculation 3 5 18 6 3" xfId="48688"/>
    <cellStyle name="Calculation 3 5 18 7" xfId="6222"/>
    <cellStyle name="Calculation 3 5 18 8" xfId="48689"/>
    <cellStyle name="Calculation 3 5 19" xfId="6223"/>
    <cellStyle name="Calculation 3 5 19 2" xfId="6224"/>
    <cellStyle name="Calculation 3 5 19 2 2" xfId="6225"/>
    <cellStyle name="Calculation 3 5 19 2 3" xfId="6226"/>
    <cellStyle name="Calculation 3 5 19 2 4" xfId="6227"/>
    <cellStyle name="Calculation 3 5 19 2 5" xfId="6228"/>
    <cellStyle name="Calculation 3 5 19 2 6" xfId="6229"/>
    <cellStyle name="Calculation 3 5 19 3" xfId="6230"/>
    <cellStyle name="Calculation 3 5 19 3 2" xfId="48690"/>
    <cellStyle name="Calculation 3 5 19 3 3" xfId="48691"/>
    <cellStyle name="Calculation 3 5 19 4" xfId="6231"/>
    <cellStyle name="Calculation 3 5 19 4 2" xfId="48692"/>
    <cellStyle name="Calculation 3 5 19 4 3" xfId="48693"/>
    <cellStyle name="Calculation 3 5 19 5" xfId="6232"/>
    <cellStyle name="Calculation 3 5 19 5 2" xfId="48694"/>
    <cellStyle name="Calculation 3 5 19 5 3" xfId="48695"/>
    <cellStyle name="Calculation 3 5 19 6" xfId="6233"/>
    <cellStyle name="Calculation 3 5 19 6 2" xfId="48696"/>
    <cellStyle name="Calculation 3 5 19 6 3" xfId="48697"/>
    <cellStyle name="Calculation 3 5 19 7" xfId="6234"/>
    <cellStyle name="Calculation 3 5 19 8" xfId="48698"/>
    <cellStyle name="Calculation 3 5 2" xfId="6235"/>
    <cellStyle name="Calculation 3 5 2 2" xfId="6236"/>
    <cellStyle name="Calculation 3 5 2 2 2" xfId="6237"/>
    <cellStyle name="Calculation 3 5 2 2 3" xfId="6238"/>
    <cellStyle name="Calculation 3 5 2 2 4" xfId="6239"/>
    <cellStyle name="Calculation 3 5 2 2 5" xfId="6240"/>
    <cellStyle name="Calculation 3 5 2 2 6" xfId="6241"/>
    <cellStyle name="Calculation 3 5 2 3" xfId="6242"/>
    <cellStyle name="Calculation 3 5 2 3 2" xfId="48699"/>
    <cellStyle name="Calculation 3 5 2 3 3" xfId="48700"/>
    <cellStyle name="Calculation 3 5 2 4" xfId="6243"/>
    <cellStyle name="Calculation 3 5 2 4 2" xfId="48701"/>
    <cellStyle name="Calculation 3 5 2 4 3" xfId="48702"/>
    <cellStyle name="Calculation 3 5 2 5" xfId="6244"/>
    <cellStyle name="Calculation 3 5 2 5 2" xfId="48703"/>
    <cellStyle name="Calculation 3 5 2 5 3" xfId="48704"/>
    <cellStyle name="Calculation 3 5 2 6" xfId="6245"/>
    <cellStyle name="Calculation 3 5 2 6 2" xfId="48705"/>
    <cellStyle name="Calculation 3 5 2 6 3" xfId="48706"/>
    <cellStyle name="Calculation 3 5 2 7" xfId="6246"/>
    <cellStyle name="Calculation 3 5 2 8" xfId="48707"/>
    <cellStyle name="Calculation 3 5 20" xfId="6247"/>
    <cellStyle name="Calculation 3 5 20 2" xfId="6248"/>
    <cellStyle name="Calculation 3 5 20 2 2" xfId="6249"/>
    <cellStyle name="Calculation 3 5 20 2 3" xfId="6250"/>
    <cellStyle name="Calculation 3 5 20 2 4" xfId="6251"/>
    <cellStyle name="Calculation 3 5 20 2 5" xfId="6252"/>
    <cellStyle name="Calculation 3 5 20 2 6" xfId="6253"/>
    <cellStyle name="Calculation 3 5 20 3" xfId="6254"/>
    <cellStyle name="Calculation 3 5 20 3 2" xfId="48708"/>
    <cellStyle name="Calculation 3 5 20 3 3" xfId="48709"/>
    <cellStyle name="Calculation 3 5 20 4" xfId="6255"/>
    <cellStyle name="Calculation 3 5 20 4 2" xfId="48710"/>
    <cellStyle name="Calculation 3 5 20 4 3" xfId="48711"/>
    <cellStyle name="Calculation 3 5 20 5" xfId="6256"/>
    <cellStyle name="Calculation 3 5 20 5 2" xfId="48712"/>
    <cellStyle name="Calculation 3 5 20 5 3" xfId="48713"/>
    <cellStyle name="Calculation 3 5 20 6" xfId="6257"/>
    <cellStyle name="Calculation 3 5 20 6 2" xfId="48714"/>
    <cellStyle name="Calculation 3 5 20 6 3" xfId="48715"/>
    <cellStyle name="Calculation 3 5 20 7" xfId="6258"/>
    <cellStyle name="Calculation 3 5 20 8" xfId="48716"/>
    <cellStyle name="Calculation 3 5 21" xfId="6259"/>
    <cellStyle name="Calculation 3 5 21 2" xfId="6260"/>
    <cellStyle name="Calculation 3 5 21 2 2" xfId="6261"/>
    <cellStyle name="Calculation 3 5 21 2 3" xfId="6262"/>
    <cellStyle name="Calculation 3 5 21 2 4" xfId="6263"/>
    <cellStyle name="Calculation 3 5 21 2 5" xfId="6264"/>
    <cellStyle name="Calculation 3 5 21 2 6" xfId="6265"/>
    <cellStyle name="Calculation 3 5 21 3" xfId="6266"/>
    <cellStyle name="Calculation 3 5 21 3 2" xfId="48717"/>
    <cellStyle name="Calculation 3 5 21 3 3" xfId="48718"/>
    <cellStyle name="Calculation 3 5 21 4" xfId="6267"/>
    <cellStyle name="Calculation 3 5 21 4 2" xfId="48719"/>
    <cellStyle name="Calculation 3 5 21 4 3" xfId="48720"/>
    <cellStyle name="Calculation 3 5 21 5" xfId="6268"/>
    <cellStyle name="Calculation 3 5 21 5 2" xfId="48721"/>
    <cellStyle name="Calculation 3 5 21 5 3" xfId="48722"/>
    <cellStyle name="Calculation 3 5 21 6" xfId="6269"/>
    <cellStyle name="Calculation 3 5 21 6 2" xfId="48723"/>
    <cellStyle name="Calculation 3 5 21 6 3" xfId="48724"/>
    <cellStyle name="Calculation 3 5 21 7" xfId="6270"/>
    <cellStyle name="Calculation 3 5 21 8" xfId="48725"/>
    <cellStyle name="Calculation 3 5 22" xfId="6271"/>
    <cellStyle name="Calculation 3 5 22 2" xfId="6272"/>
    <cellStyle name="Calculation 3 5 22 2 2" xfId="6273"/>
    <cellStyle name="Calculation 3 5 22 2 3" xfId="6274"/>
    <cellStyle name="Calculation 3 5 22 2 4" xfId="6275"/>
    <cellStyle name="Calculation 3 5 22 2 5" xfId="6276"/>
    <cellStyle name="Calculation 3 5 22 2 6" xfId="6277"/>
    <cellStyle name="Calculation 3 5 22 3" xfId="6278"/>
    <cellStyle name="Calculation 3 5 22 3 2" xfId="48726"/>
    <cellStyle name="Calculation 3 5 22 3 3" xfId="48727"/>
    <cellStyle name="Calculation 3 5 22 4" xfId="6279"/>
    <cellStyle name="Calculation 3 5 22 4 2" xfId="48728"/>
    <cellStyle name="Calculation 3 5 22 4 3" xfId="48729"/>
    <cellStyle name="Calculation 3 5 22 5" xfId="6280"/>
    <cellStyle name="Calculation 3 5 22 5 2" xfId="48730"/>
    <cellStyle name="Calculation 3 5 22 5 3" xfId="48731"/>
    <cellStyle name="Calculation 3 5 22 6" xfId="6281"/>
    <cellStyle name="Calculation 3 5 22 6 2" xfId="48732"/>
    <cellStyle name="Calculation 3 5 22 6 3" xfId="48733"/>
    <cellStyle name="Calculation 3 5 22 7" xfId="6282"/>
    <cellStyle name="Calculation 3 5 22 8" xfId="48734"/>
    <cellStyle name="Calculation 3 5 23" xfId="6283"/>
    <cellStyle name="Calculation 3 5 23 2" xfId="6284"/>
    <cellStyle name="Calculation 3 5 23 2 2" xfId="6285"/>
    <cellStyle name="Calculation 3 5 23 2 3" xfId="6286"/>
    <cellStyle name="Calculation 3 5 23 2 4" xfId="6287"/>
    <cellStyle name="Calculation 3 5 23 2 5" xfId="6288"/>
    <cellStyle name="Calculation 3 5 23 2 6" xfId="6289"/>
    <cellStyle name="Calculation 3 5 23 3" xfId="6290"/>
    <cellStyle name="Calculation 3 5 23 3 2" xfId="48735"/>
    <cellStyle name="Calculation 3 5 23 3 3" xfId="48736"/>
    <cellStyle name="Calculation 3 5 23 4" xfId="6291"/>
    <cellStyle name="Calculation 3 5 23 4 2" xfId="48737"/>
    <cellStyle name="Calculation 3 5 23 4 3" xfId="48738"/>
    <cellStyle name="Calculation 3 5 23 5" xfId="6292"/>
    <cellStyle name="Calculation 3 5 23 5 2" xfId="48739"/>
    <cellStyle name="Calculation 3 5 23 5 3" xfId="48740"/>
    <cellStyle name="Calculation 3 5 23 6" xfId="6293"/>
    <cellStyle name="Calculation 3 5 23 6 2" xfId="48741"/>
    <cellStyle name="Calculation 3 5 23 6 3" xfId="48742"/>
    <cellStyle name="Calculation 3 5 23 7" xfId="6294"/>
    <cellStyle name="Calculation 3 5 23 8" xfId="48743"/>
    <cellStyle name="Calculation 3 5 24" xfId="6295"/>
    <cellStyle name="Calculation 3 5 24 2" xfId="6296"/>
    <cellStyle name="Calculation 3 5 24 2 2" xfId="6297"/>
    <cellStyle name="Calculation 3 5 24 2 3" xfId="6298"/>
    <cellStyle name="Calculation 3 5 24 2 4" xfId="6299"/>
    <cellStyle name="Calculation 3 5 24 2 5" xfId="6300"/>
    <cellStyle name="Calculation 3 5 24 2 6" xfId="6301"/>
    <cellStyle name="Calculation 3 5 24 3" xfId="6302"/>
    <cellStyle name="Calculation 3 5 24 3 2" xfId="48744"/>
    <cellStyle name="Calculation 3 5 24 3 3" xfId="48745"/>
    <cellStyle name="Calculation 3 5 24 4" xfId="6303"/>
    <cellStyle name="Calculation 3 5 24 4 2" xfId="48746"/>
    <cellStyle name="Calculation 3 5 24 4 3" xfId="48747"/>
    <cellStyle name="Calculation 3 5 24 5" xfId="6304"/>
    <cellStyle name="Calculation 3 5 24 5 2" xfId="48748"/>
    <cellStyle name="Calculation 3 5 24 5 3" xfId="48749"/>
    <cellStyle name="Calculation 3 5 24 6" xfId="6305"/>
    <cellStyle name="Calculation 3 5 24 6 2" xfId="48750"/>
    <cellStyle name="Calculation 3 5 24 6 3" xfId="48751"/>
    <cellStyle name="Calculation 3 5 24 7" xfId="6306"/>
    <cellStyle name="Calculation 3 5 24 8" xfId="48752"/>
    <cellStyle name="Calculation 3 5 25" xfId="6307"/>
    <cellStyle name="Calculation 3 5 25 2" xfId="6308"/>
    <cellStyle name="Calculation 3 5 25 2 2" xfId="6309"/>
    <cellStyle name="Calculation 3 5 25 2 3" xfId="6310"/>
    <cellStyle name="Calculation 3 5 25 2 4" xfId="6311"/>
    <cellStyle name="Calculation 3 5 25 2 5" xfId="6312"/>
    <cellStyle name="Calculation 3 5 25 2 6" xfId="6313"/>
    <cellStyle name="Calculation 3 5 25 3" xfId="6314"/>
    <cellStyle name="Calculation 3 5 25 3 2" xfId="48753"/>
    <cellStyle name="Calculation 3 5 25 3 3" xfId="48754"/>
    <cellStyle name="Calculation 3 5 25 4" xfId="6315"/>
    <cellStyle name="Calculation 3 5 25 4 2" xfId="48755"/>
    <cellStyle name="Calculation 3 5 25 4 3" xfId="48756"/>
    <cellStyle name="Calculation 3 5 25 5" xfId="6316"/>
    <cellStyle name="Calculation 3 5 25 5 2" xfId="48757"/>
    <cellStyle name="Calculation 3 5 25 5 3" xfId="48758"/>
    <cellStyle name="Calculation 3 5 25 6" xfId="6317"/>
    <cellStyle name="Calculation 3 5 25 6 2" xfId="48759"/>
    <cellStyle name="Calculation 3 5 25 6 3" xfId="48760"/>
    <cellStyle name="Calculation 3 5 25 7" xfId="6318"/>
    <cellStyle name="Calculation 3 5 25 8" xfId="48761"/>
    <cellStyle name="Calculation 3 5 26" xfId="6319"/>
    <cellStyle name="Calculation 3 5 26 2" xfId="6320"/>
    <cellStyle name="Calculation 3 5 26 2 2" xfId="6321"/>
    <cellStyle name="Calculation 3 5 26 2 3" xfId="6322"/>
    <cellStyle name="Calculation 3 5 26 2 4" xfId="6323"/>
    <cellStyle name="Calculation 3 5 26 2 5" xfId="6324"/>
    <cellStyle name="Calculation 3 5 26 2 6" xfId="6325"/>
    <cellStyle name="Calculation 3 5 26 3" xfId="6326"/>
    <cellStyle name="Calculation 3 5 26 3 2" xfId="48762"/>
    <cellStyle name="Calculation 3 5 26 3 3" xfId="48763"/>
    <cellStyle name="Calculation 3 5 26 4" xfId="6327"/>
    <cellStyle name="Calculation 3 5 26 4 2" xfId="48764"/>
    <cellStyle name="Calculation 3 5 26 4 3" xfId="48765"/>
    <cellStyle name="Calculation 3 5 26 5" xfId="6328"/>
    <cellStyle name="Calculation 3 5 26 5 2" xfId="48766"/>
    <cellStyle name="Calculation 3 5 26 5 3" xfId="48767"/>
    <cellStyle name="Calculation 3 5 26 6" xfId="6329"/>
    <cellStyle name="Calculation 3 5 26 6 2" xfId="48768"/>
    <cellStyle name="Calculation 3 5 26 6 3" xfId="48769"/>
    <cellStyle name="Calculation 3 5 26 7" xfId="6330"/>
    <cellStyle name="Calculation 3 5 26 8" xfId="48770"/>
    <cellStyle name="Calculation 3 5 27" xfId="6331"/>
    <cellStyle name="Calculation 3 5 27 2" xfId="6332"/>
    <cellStyle name="Calculation 3 5 27 2 2" xfId="6333"/>
    <cellStyle name="Calculation 3 5 27 2 3" xfId="6334"/>
    <cellStyle name="Calculation 3 5 27 2 4" xfId="6335"/>
    <cellStyle name="Calculation 3 5 27 2 5" xfId="6336"/>
    <cellStyle name="Calculation 3 5 27 2 6" xfId="6337"/>
    <cellStyle name="Calculation 3 5 27 3" xfId="6338"/>
    <cellStyle name="Calculation 3 5 27 3 2" xfId="48771"/>
    <cellStyle name="Calculation 3 5 27 3 3" xfId="48772"/>
    <cellStyle name="Calculation 3 5 27 4" xfId="6339"/>
    <cellStyle name="Calculation 3 5 27 4 2" xfId="48773"/>
    <cellStyle name="Calculation 3 5 27 4 3" xfId="48774"/>
    <cellStyle name="Calculation 3 5 27 5" xfId="6340"/>
    <cellStyle name="Calculation 3 5 27 5 2" xfId="48775"/>
    <cellStyle name="Calculation 3 5 27 5 3" xfId="48776"/>
    <cellStyle name="Calculation 3 5 27 6" xfId="6341"/>
    <cellStyle name="Calculation 3 5 27 6 2" xfId="48777"/>
    <cellStyle name="Calculation 3 5 27 6 3" xfId="48778"/>
    <cellStyle name="Calculation 3 5 27 7" xfId="6342"/>
    <cellStyle name="Calculation 3 5 27 8" xfId="48779"/>
    <cellStyle name="Calculation 3 5 28" xfId="6343"/>
    <cellStyle name="Calculation 3 5 28 2" xfId="6344"/>
    <cellStyle name="Calculation 3 5 28 2 2" xfId="6345"/>
    <cellStyle name="Calculation 3 5 28 2 3" xfId="6346"/>
    <cellStyle name="Calculation 3 5 28 2 4" xfId="6347"/>
    <cellStyle name="Calculation 3 5 28 2 5" xfId="6348"/>
    <cellStyle name="Calculation 3 5 28 2 6" xfId="6349"/>
    <cellStyle name="Calculation 3 5 28 3" xfId="6350"/>
    <cellStyle name="Calculation 3 5 28 3 2" xfId="48780"/>
    <cellStyle name="Calculation 3 5 28 3 3" xfId="48781"/>
    <cellStyle name="Calculation 3 5 28 4" xfId="6351"/>
    <cellStyle name="Calculation 3 5 28 4 2" xfId="48782"/>
    <cellStyle name="Calculation 3 5 28 4 3" xfId="48783"/>
    <cellStyle name="Calculation 3 5 28 5" xfId="6352"/>
    <cellStyle name="Calculation 3 5 28 5 2" xfId="48784"/>
    <cellStyle name="Calculation 3 5 28 5 3" xfId="48785"/>
    <cellStyle name="Calculation 3 5 28 6" xfId="6353"/>
    <cellStyle name="Calculation 3 5 28 6 2" xfId="48786"/>
    <cellStyle name="Calculation 3 5 28 6 3" xfId="48787"/>
    <cellStyle name="Calculation 3 5 28 7" xfId="6354"/>
    <cellStyle name="Calculation 3 5 28 8" xfId="48788"/>
    <cellStyle name="Calculation 3 5 29" xfId="6355"/>
    <cellStyle name="Calculation 3 5 29 2" xfId="6356"/>
    <cellStyle name="Calculation 3 5 29 2 2" xfId="6357"/>
    <cellStyle name="Calculation 3 5 29 2 3" xfId="6358"/>
    <cellStyle name="Calculation 3 5 29 2 4" xfId="6359"/>
    <cellStyle name="Calculation 3 5 29 2 5" xfId="6360"/>
    <cellStyle name="Calculation 3 5 29 2 6" xfId="6361"/>
    <cellStyle name="Calculation 3 5 29 3" xfId="6362"/>
    <cellStyle name="Calculation 3 5 29 3 2" xfId="48789"/>
    <cellStyle name="Calculation 3 5 29 3 3" xfId="48790"/>
    <cellStyle name="Calculation 3 5 29 4" xfId="6363"/>
    <cellStyle name="Calculation 3 5 29 4 2" xfId="48791"/>
    <cellStyle name="Calculation 3 5 29 4 3" xfId="48792"/>
    <cellStyle name="Calculation 3 5 29 5" xfId="6364"/>
    <cellStyle name="Calculation 3 5 29 5 2" xfId="48793"/>
    <cellStyle name="Calculation 3 5 29 5 3" xfId="48794"/>
    <cellStyle name="Calculation 3 5 29 6" xfId="6365"/>
    <cellStyle name="Calculation 3 5 29 6 2" xfId="48795"/>
    <cellStyle name="Calculation 3 5 29 6 3" xfId="48796"/>
    <cellStyle name="Calculation 3 5 29 7" xfId="6366"/>
    <cellStyle name="Calculation 3 5 29 8" xfId="48797"/>
    <cellStyle name="Calculation 3 5 3" xfId="6367"/>
    <cellStyle name="Calculation 3 5 3 2" xfId="6368"/>
    <cellStyle name="Calculation 3 5 3 2 2" xfId="6369"/>
    <cellStyle name="Calculation 3 5 3 2 3" xfId="6370"/>
    <cellStyle name="Calculation 3 5 3 2 4" xfId="6371"/>
    <cellStyle name="Calculation 3 5 3 2 5" xfId="6372"/>
    <cellStyle name="Calculation 3 5 3 2 6" xfId="6373"/>
    <cellStyle name="Calculation 3 5 3 3" xfId="6374"/>
    <cellStyle name="Calculation 3 5 3 3 2" xfId="48798"/>
    <cellStyle name="Calculation 3 5 3 3 3" xfId="48799"/>
    <cellStyle name="Calculation 3 5 3 4" xfId="6375"/>
    <cellStyle name="Calculation 3 5 3 4 2" xfId="48800"/>
    <cellStyle name="Calculation 3 5 3 4 3" xfId="48801"/>
    <cellStyle name="Calculation 3 5 3 5" xfId="6376"/>
    <cellStyle name="Calculation 3 5 3 5 2" xfId="48802"/>
    <cellStyle name="Calculation 3 5 3 5 3" xfId="48803"/>
    <cellStyle name="Calculation 3 5 3 6" xfId="6377"/>
    <cellStyle name="Calculation 3 5 3 6 2" xfId="48804"/>
    <cellStyle name="Calculation 3 5 3 6 3" xfId="48805"/>
    <cellStyle name="Calculation 3 5 3 7" xfId="6378"/>
    <cellStyle name="Calculation 3 5 3 8" xfId="48806"/>
    <cellStyle name="Calculation 3 5 30" xfId="6379"/>
    <cellStyle name="Calculation 3 5 30 2" xfId="6380"/>
    <cellStyle name="Calculation 3 5 30 2 2" xfId="6381"/>
    <cellStyle name="Calculation 3 5 30 2 3" xfId="6382"/>
    <cellStyle name="Calculation 3 5 30 2 4" xfId="6383"/>
    <cellStyle name="Calculation 3 5 30 2 5" xfId="6384"/>
    <cellStyle name="Calculation 3 5 30 2 6" xfId="6385"/>
    <cellStyle name="Calculation 3 5 30 3" xfId="6386"/>
    <cellStyle name="Calculation 3 5 30 3 2" xfId="48807"/>
    <cellStyle name="Calculation 3 5 30 3 3" xfId="48808"/>
    <cellStyle name="Calculation 3 5 30 4" xfId="6387"/>
    <cellStyle name="Calculation 3 5 30 4 2" xfId="48809"/>
    <cellStyle name="Calculation 3 5 30 4 3" xfId="48810"/>
    <cellStyle name="Calculation 3 5 30 5" xfId="6388"/>
    <cellStyle name="Calculation 3 5 30 5 2" xfId="48811"/>
    <cellStyle name="Calculation 3 5 30 5 3" xfId="48812"/>
    <cellStyle name="Calculation 3 5 30 6" xfId="6389"/>
    <cellStyle name="Calculation 3 5 30 6 2" xfId="48813"/>
    <cellStyle name="Calculation 3 5 30 6 3" xfId="48814"/>
    <cellStyle name="Calculation 3 5 30 7" xfId="6390"/>
    <cellStyle name="Calculation 3 5 30 8" xfId="48815"/>
    <cellStyle name="Calculation 3 5 31" xfId="6391"/>
    <cellStyle name="Calculation 3 5 31 2" xfId="6392"/>
    <cellStyle name="Calculation 3 5 31 2 2" xfId="6393"/>
    <cellStyle name="Calculation 3 5 31 2 3" xfId="6394"/>
    <cellStyle name="Calculation 3 5 31 2 4" xfId="6395"/>
    <cellStyle name="Calculation 3 5 31 2 5" xfId="6396"/>
    <cellStyle name="Calculation 3 5 31 2 6" xfId="6397"/>
    <cellStyle name="Calculation 3 5 31 3" xfId="6398"/>
    <cellStyle name="Calculation 3 5 31 3 2" xfId="48816"/>
    <cellStyle name="Calculation 3 5 31 3 3" xfId="48817"/>
    <cellStyle name="Calculation 3 5 31 4" xfId="6399"/>
    <cellStyle name="Calculation 3 5 31 4 2" xfId="48818"/>
    <cellStyle name="Calculation 3 5 31 4 3" xfId="48819"/>
    <cellStyle name="Calculation 3 5 31 5" xfId="6400"/>
    <cellStyle name="Calculation 3 5 31 5 2" xfId="48820"/>
    <cellStyle name="Calculation 3 5 31 5 3" xfId="48821"/>
    <cellStyle name="Calculation 3 5 31 6" xfId="6401"/>
    <cellStyle name="Calculation 3 5 31 6 2" xfId="48822"/>
    <cellStyle name="Calculation 3 5 31 6 3" xfId="48823"/>
    <cellStyle name="Calculation 3 5 31 7" xfId="6402"/>
    <cellStyle name="Calculation 3 5 31 8" xfId="48824"/>
    <cellStyle name="Calculation 3 5 32" xfId="6403"/>
    <cellStyle name="Calculation 3 5 32 2" xfId="6404"/>
    <cellStyle name="Calculation 3 5 32 2 2" xfId="6405"/>
    <cellStyle name="Calculation 3 5 32 2 3" xfId="6406"/>
    <cellStyle name="Calculation 3 5 32 2 4" xfId="6407"/>
    <cellStyle name="Calculation 3 5 32 2 5" xfId="6408"/>
    <cellStyle name="Calculation 3 5 32 2 6" xfId="6409"/>
    <cellStyle name="Calculation 3 5 32 3" xfId="6410"/>
    <cellStyle name="Calculation 3 5 32 3 2" xfId="48825"/>
    <cellStyle name="Calculation 3 5 32 3 3" xfId="48826"/>
    <cellStyle name="Calculation 3 5 32 4" xfId="6411"/>
    <cellStyle name="Calculation 3 5 32 4 2" xfId="48827"/>
    <cellStyle name="Calculation 3 5 32 4 3" xfId="48828"/>
    <cellStyle name="Calculation 3 5 32 5" xfId="6412"/>
    <cellStyle name="Calculation 3 5 32 5 2" xfId="48829"/>
    <cellStyle name="Calculation 3 5 32 5 3" xfId="48830"/>
    <cellStyle name="Calculation 3 5 32 6" xfId="6413"/>
    <cellStyle name="Calculation 3 5 32 6 2" xfId="48831"/>
    <cellStyle name="Calculation 3 5 32 6 3" xfId="48832"/>
    <cellStyle name="Calculation 3 5 32 7" xfId="6414"/>
    <cellStyle name="Calculation 3 5 32 8" xfId="48833"/>
    <cellStyle name="Calculation 3 5 33" xfId="6415"/>
    <cellStyle name="Calculation 3 5 33 2" xfId="6416"/>
    <cellStyle name="Calculation 3 5 33 2 2" xfId="6417"/>
    <cellStyle name="Calculation 3 5 33 2 3" xfId="6418"/>
    <cellStyle name="Calculation 3 5 33 2 4" xfId="6419"/>
    <cellStyle name="Calculation 3 5 33 2 5" xfId="6420"/>
    <cellStyle name="Calculation 3 5 33 2 6" xfId="6421"/>
    <cellStyle name="Calculation 3 5 33 3" xfId="6422"/>
    <cellStyle name="Calculation 3 5 33 3 2" xfId="48834"/>
    <cellStyle name="Calculation 3 5 33 3 3" xfId="48835"/>
    <cellStyle name="Calculation 3 5 33 4" xfId="6423"/>
    <cellStyle name="Calculation 3 5 33 4 2" xfId="48836"/>
    <cellStyle name="Calculation 3 5 33 4 3" xfId="48837"/>
    <cellStyle name="Calculation 3 5 33 5" xfId="6424"/>
    <cellStyle name="Calculation 3 5 33 5 2" xfId="48838"/>
    <cellStyle name="Calculation 3 5 33 5 3" xfId="48839"/>
    <cellStyle name="Calculation 3 5 33 6" xfId="6425"/>
    <cellStyle name="Calculation 3 5 33 6 2" xfId="48840"/>
    <cellStyle name="Calculation 3 5 33 6 3" xfId="48841"/>
    <cellStyle name="Calculation 3 5 33 7" xfId="6426"/>
    <cellStyle name="Calculation 3 5 33 8" xfId="48842"/>
    <cellStyle name="Calculation 3 5 34" xfId="6427"/>
    <cellStyle name="Calculation 3 5 34 2" xfId="6428"/>
    <cellStyle name="Calculation 3 5 34 2 2" xfId="6429"/>
    <cellStyle name="Calculation 3 5 34 2 3" xfId="6430"/>
    <cellStyle name="Calculation 3 5 34 2 4" xfId="6431"/>
    <cellStyle name="Calculation 3 5 34 2 5" xfId="6432"/>
    <cellStyle name="Calculation 3 5 34 2 6" xfId="6433"/>
    <cellStyle name="Calculation 3 5 34 3" xfId="6434"/>
    <cellStyle name="Calculation 3 5 34 3 2" xfId="48843"/>
    <cellStyle name="Calculation 3 5 34 3 3" xfId="48844"/>
    <cellStyle name="Calculation 3 5 34 4" xfId="6435"/>
    <cellStyle name="Calculation 3 5 34 4 2" xfId="48845"/>
    <cellStyle name="Calculation 3 5 34 4 3" xfId="48846"/>
    <cellStyle name="Calculation 3 5 34 5" xfId="6436"/>
    <cellStyle name="Calculation 3 5 34 5 2" xfId="48847"/>
    <cellStyle name="Calculation 3 5 34 5 3" xfId="48848"/>
    <cellStyle name="Calculation 3 5 34 6" xfId="6437"/>
    <cellStyle name="Calculation 3 5 34 6 2" xfId="48849"/>
    <cellStyle name="Calculation 3 5 34 6 3" xfId="48850"/>
    <cellStyle name="Calculation 3 5 34 7" xfId="48851"/>
    <cellStyle name="Calculation 3 5 34 8" xfId="48852"/>
    <cellStyle name="Calculation 3 5 35" xfId="6438"/>
    <cellStyle name="Calculation 3 5 35 2" xfId="6439"/>
    <cellStyle name="Calculation 3 5 35 3" xfId="6440"/>
    <cellStyle name="Calculation 3 5 35 4" xfId="6441"/>
    <cellStyle name="Calculation 3 5 35 5" xfId="6442"/>
    <cellStyle name="Calculation 3 5 35 6" xfId="6443"/>
    <cellStyle name="Calculation 3 5 36" xfId="6444"/>
    <cellStyle name="Calculation 3 5 36 2" xfId="48853"/>
    <cellStyle name="Calculation 3 5 36 3" xfId="48854"/>
    <cellStyle name="Calculation 3 5 37" xfId="6445"/>
    <cellStyle name="Calculation 3 5 37 2" xfId="48855"/>
    <cellStyle name="Calculation 3 5 37 3" xfId="48856"/>
    <cellStyle name="Calculation 3 5 38" xfId="6446"/>
    <cellStyle name="Calculation 3 5 38 2" xfId="48857"/>
    <cellStyle name="Calculation 3 5 38 3" xfId="48858"/>
    <cellStyle name="Calculation 3 5 39" xfId="6447"/>
    <cellStyle name="Calculation 3 5 39 2" xfId="48859"/>
    <cellStyle name="Calculation 3 5 39 3" xfId="48860"/>
    <cellStyle name="Calculation 3 5 4" xfId="6448"/>
    <cellStyle name="Calculation 3 5 4 2" xfId="6449"/>
    <cellStyle name="Calculation 3 5 4 2 2" xfId="6450"/>
    <cellStyle name="Calculation 3 5 4 2 3" xfId="6451"/>
    <cellStyle name="Calculation 3 5 4 2 4" xfId="6452"/>
    <cellStyle name="Calculation 3 5 4 2 5" xfId="6453"/>
    <cellStyle name="Calculation 3 5 4 2 6" xfId="6454"/>
    <cellStyle name="Calculation 3 5 4 3" xfId="6455"/>
    <cellStyle name="Calculation 3 5 4 3 2" xfId="48861"/>
    <cellStyle name="Calculation 3 5 4 3 3" xfId="48862"/>
    <cellStyle name="Calculation 3 5 4 4" xfId="6456"/>
    <cellStyle name="Calculation 3 5 4 4 2" xfId="48863"/>
    <cellStyle name="Calculation 3 5 4 4 3" xfId="48864"/>
    <cellStyle name="Calculation 3 5 4 5" xfId="6457"/>
    <cellStyle name="Calculation 3 5 4 5 2" xfId="48865"/>
    <cellStyle name="Calculation 3 5 4 5 3" xfId="48866"/>
    <cellStyle name="Calculation 3 5 4 6" xfId="6458"/>
    <cellStyle name="Calculation 3 5 4 6 2" xfId="48867"/>
    <cellStyle name="Calculation 3 5 4 6 3" xfId="48868"/>
    <cellStyle name="Calculation 3 5 4 7" xfId="6459"/>
    <cellStyle name="Calculation 3 5 4 8" xfId="48869"/>
    <cellStyle name="Calculation 3 5 40" xfId="48870"/>
    <cellStyle name="Calculation 3 5 41" xfId="48871"/>
    <cellStyle name="Calculation 3 5 5" xfId="6460"/>
    <cellStyle name="Calculation 3 5 5 2" xfId="6461"/>
    <cellStyle name="Calculation 3 5 5 2 2" xfId="6462"/>
    <cellStyle name="Calculation 3 5 5 2 3" xfId="6463"/>
    <cellStyle name="Calculation 3 5 5 2 4" xfId="6464"/>
    <cellStyle name="Calculation 3 5 5 2 5" xfId="6465"/>
    <cellStyle name="Calculation 3 5 5 2 6" xfId="6466"/>
    <cellStyle name="Calculation 3 5 5 3" xfId="6467"/>
    <cellStyle name="Calculation 3 5 5 3 2" xfId="48872"/>
    <cellStyle name="Calculation 3 5 5 3 3" xfId="48873"/>
    <cellStyle name="Calculation 3 5 5 4" xfId="6468"/>
    <cellStyle name="Calculation 3 5 5 4 2" xfId="48874"/>
    <cellStyle name="Calculation 3 5 5 4 3" xfId="48875"/>
    <cellStyle name="Calculation 3 5 5 5" xfId="6469"/>
    <cellStyle name="Calculation 3 5 5 5 2" xfId="48876"/>
    <cellStyle name="Calculation 3 5 5 5 3" xfId="48877"/>
    <cellStyle name="Calculation 3 5 5 6" xfId="6470"/>
    <cellStyle name="Calculation 3 5 5 6 2" xfId="48878"/>
    <cellStyle name="Calculation 3 5 5 6 3" xfId="48879"/>
    <cellStyle name="Calculation 3 5 5 7" xfId="6471"/>
    <cellStyle name="Calculation 3 5 5 8" xfId="48880"/>
    <cellStyle name="Calculation 3 5 6" xfId="6472"/>
    <cellStyle name="Calculation 3 5 6 2" xfId="6473"/>
    <cellStyle name="Calculation 3 5 6 2 2" xfId="6474"/>
    <cellStyle name="Calculation 3 5 6 2 3" xfId="6475"/>
    <cellStyle name="Calculation 3 5 6 2 4" xfId="6476"/>
    <cellStyle name="Calculation 3 5 6 2 5" xfId="6477"/>
    <cellStyle name="Calculation 3 5 6 2 6" xfId="6478"/>
    <cellStyle name="Calculation 3 5 6 3" xfId="6479"/>
    <cellStyle name="Calculation 3 5 6 3 2" xfId="48881"/>
    <cellStyle name="Calculation 3 5 6 3 3" xfId="48882"/>
    <cellStyle name="Calculation 3 5 6 4" xfId="6480"/>
    <cellStyle name="Calculation 3 5 6 4 2" xfId="48883"/>
    <cellStyle name="Calculation 3 5 6 4 3" xfId="48884"/>
    <cellStyle name="Calculation 3 5 6 5" xfId="6481"/>
    <cellStyle name="Calculation 3 5 6 5 2" xfId="48885"/>
    <cellStyle name="Calculation 3 5 6 5 3" xfId="48886"/>
    <cellStyle name="Calculation 3 5 6 6" xfId="6482"/>
    <cellStyle name="Calculation 3 5 6 6 2" xfId="48887"/>
    <cellStyle name="Calculation 3 5 6 6 3" xfId="48888"/>
    <cellStyle name="Calculation 3 5 6 7" xfId="6483"/>
    <cellStyle name="Calculation 3 5 6 8" xfId="48889"/>
    <cellStyle name="Calculation 3 5 7" xfId="6484"/>
    <cellStyle name="Calculation 3 5 7 2" xfId="6485"/>
    <cellStyle name="Calculation 3 5 7 2 2" xfId="6486"/>
    <cellStyle name="Calculation 3 5 7 2 3" xfId="6487"/>
    <cellStyle name="Calculation 3 5 7 2 4" xfId="6488"/>
    <cellStyle name="Calculation 3 5 7 2 5" xfId="6489"/>
    <cellStyle name="Calculation 3 5 7 2 6" xfId="6490"/>
    <cellStyle name="Calculation 3 5 7 3" xfId="6491"/>
    <cellStyle name="Calculation 3 5 7 3 2" xfId="48890"/>
    <cellStyle name="Calculation 3 5 7 3 3" xfId="48891"/>
    <cellStyle name="Calculation 3 5 7 4" xfId="6492"/>
    <cellStyle name="Calculation 3 5 7 4 2" xfId="48892"/>
    <cellStyle name="Calculation 3 5 7 4 3" xfId="48893"/>
    <cellStyle name="Calculation 3 5 7 5" xfId="6493"/>
    <cellStyle name="Calculation 3 5 7 5 2" xfId="48894"/>
    <cellStyle name="Calculation 3 5 7 5 3" xfId="48895"/>
    <cellStyle name="Calculation 3 5 7 6" xfId="6494"/>
    <cellStyle name="Calculation 3 5 7 6 2" xfId="48896"/>
    <cellStyle name="Calculation 3 5 7 6 3" xfId="48897"/>
    <cellStyle name="Calculation 3 5 7 7" xfId="6495"/>
    <cellStyle name="Calculation 3 5 7 8" xfId="48898"/>
    <cellStyle name="Calculation 3 5 8" xfId="6496"/>
    <cellStyle name="Calculation 3 5 8 2" xfId="6497"/>
    <cellStyle name="Calculation 3 5 8 2 2" xfId="6498"/>
    <cellStyle name="Calculation 3 5 8 2 3" xfId="6499"/>
    <cellStyle name="Calculation 3 5 8 2 4" xfId="6500"/>
    <cellStyle name="Calculation 3 5 8 2 5" xfId="6501"/>
    <cellStyle name="Calculation 3 5 8 2 6" xfId="6502"/>
    <cellStyle name="Calculation 3 5 8 3" xfId="6503"/>
    <cellStyle name="Calculation 3 5 8 3 2" xfId="48899"/>
    <cellStyle name="Calculation 3 5 8 3 3" xfId="48900"/>
    <cellStyle name="Calculation 3 5 8 4" xfId="6504"/>
    <cellStyle name="Calculation 3 5 8 4 2" xfId="48901"/>
    <cellStyle name="Calculation 3 5 8 4 3" xfId="48902"/>
    <cellStyle name="Calculation 3 5 8 5" xfId="6505"/>
    <cellStyle name="Calculation 3 5 8 5 2" xfId="48903"/>
    <cellStyle name="Calculation 3 5 8 5 3" xfId="48904"/>
    <cellStyle name="Calculation 3 5 8 6" xfId="6506"/>
    <cellStyle name="Calculation 3 5 8 6 2" xfId="48905"/>
    <cellStyle name="Calculation 3 5 8 6 3" xfId="48906"/>
    <cellStyle name="Calculation 3 5 8 7" xfId="6507"/>
    <cellStyle name="Calculation 3 5 8 8" xfId="48907"/>
    <cellStyle name="Calculation 3 5 9" xfId="6508"/>
    <cellStyle name="Calculation 3 5 9 2" xfId="6509"/>
    <cellStyle name="Calculation 3 5 9 2 2" xfId="6510"/>
    <cellStyle name="Calculation 3 5 9 2 3" xfId="6511"/>
    <cellStyle name="Calculation 3 5 9 2 4" xfId="6512"/>
    <cellStyle name="Calculation 3 5 9 2 5" xfId="6513"/>
    <cellStyle name="Calculation 3 5 9 2 6" xfId="6514"/>
    <cellStyle name="Calculation 3 5 9 3" xfId="6515"/>
    <cellStyle name="Calculation 3 5 9 3 2" xfId="48908"/>
    <cellStyle name="Calculation 3 5 9 3 3" xfId="48909"/>
    <cellStyle name="Calculation 3 5 9 4" xfId="6516"/>
    <cellStyle name="Calculation 3 5 9 4 2" xfId="48910"/>
    <cellStyle name="Calculation 3 5 9 4 3" xfId="48911"/>
    <cellStyle name="Calculation 3 5 9 5" xfId="6517"/>
    <cellStyle name="Calculation 3 5 9 5 2" xfId="48912"/>
    <cellStyle name="Calculation 3 5 9 5 3" xfId="48913"/>
    <cellStyle name="Calculation 3 5 9 6" xfId="6518"/>
    <cellStyle name="Calculation 3 5 9 6 2" xfId="48914"/>
    <cellStyle name="Calculation 3 5 9 6 3" xfId="48915"/>
    <cellStyle name="Calculation 3 5 9 7" xfId="6519"/>
    <cellStyle name="Calculation 3 5 9 8" xfId="48916"/>
    <cellStyle name="Calculation 3 6" xfId="6520"/>
    <cellStyle name="Calculation 3 6 2" xfId="6521"/>
    <cellStyle name="Calculation 3 6 2 2" xfId="6522"/>
    <cellStyle name="Calculation 3 6 2 3" xfId="6523"/>
    <cellStyle name="Calculation 3 6 2 4" xfId="6524"/>
    <cellStyle name="Calculation 3 6 2 5" xfId="6525"/>
    <cellStyle name="Calculation 3 6 2 6" xfId="6526"/>
    <cellStyle name="Calculation 3 6 3" xfId="6527"/>
    <cellStyle name="Calculation 3 6 3 2" xfId="48917"/>
    <cellStyle name="Calculation 3 6 3 3" xfId="48918"/>
    <cellStyle name="Calculation 3 6 4" xfId="6528"/>
    <cellStyle name="Calculation 3 6 4 2" xfId="48919"/>
    <cellStyle name="Calculation 3 6 4 3" xfId="48920"/>
    <cellStyle name="Calculation 3 6 5" xfId="6529"/>
    <cellStyle name="Calculation 3 6 5 2" xfId="48921"/>
    <cellStyle name="Calculation 3 6 5 3" xfId="48922"/>
    <cellStyle name="Calculation 3 6 6" xfId="6530"/>
    <cellStyle name="Calculation 3 6 6 2" xfId="48923"/>
    <cellStyle name="Calculation 3 6 6 3" xfId="48924"/>
    <cellStyle name="Calculation 3 6 7" xfId="6531"/>
    <cellStyle name="Calculation 3 6 8" xfId="48925"/>
    <cellStyle name="Calculation 3 7" xfId="6532"/>
    <cellStyle name="Calculation 3 7 2" xfId="6533"/>
    <cellStyle name="Calculation 3 7 2 2" xfId="6534"/>
    <cellStyle name="Calculation 3 7 2 3" xfId="6535"/>
    <cellStyle name="Calculation 3 7 2 4" xfId="6536"/>
    <cellStyle name="Calculation 3 7 2 5" xfId="6537"/>
    <cellStyle name="Calculation 3 7 2 6" xfId="6538"/>
    <cellStyle name="Calculation 3 7 3" xfId="6539"/>
    <cellStyle name="Calculation 3 7 3 2" xfId="48926"/>
    <cellStyle name="Calculation 3 7 3 3" xfId="48927"/>
    <cellStyle name="Calculation 3 7 4" xfId="6540"/>
    <cellStyle name="Calculation 3 7 4 2" xfId="48928"/>
    <cellStyle name="Calculation 3 7 4 3" xfId="48929"/>
    <cellStyle name="Calculation 3 7 5" xfId="6541"/>
    <cellStyle name="Calculation 3 7 5 2" xfId="48930"/>
    <cellStyle name="Calculation 3 7 5 3" xfId="48931"/>
    <cellStyle name="Calculation 3 7 6" xfId="6542"/>
    <cellStyle name="Calculation 3 7 6 2" xfId="48932"/>
    <cellStyle name="Calculation 3 7 6 3" xfId="48933"/>
    <cellStyle name="Calculation 3 7 7" xfId="6543"/>
    <cellStyle name="Calculation 3 7 8" xfId="48934"/>
    <cellStyle name="Calculation 3 8" xfId="6544"/>
    <cellStyle name="Calculation 3 8 2" xfId="6545"/>
    <cellStyle name="Calculation 3 8 2 2" xfId="6546"/>
    <cellStyle name="Calculation 3 8 2 3" xfId="6547"/>
    <cellStyle name="Calculation 3 8 2 4" xfId="6548"/>
    <cellStyle name="Calculation 3 8 2 5" xfId="6549"/>
    <cellStyle name="Calculation 3 8 2 6" xfId="6550"/>
    <cellStyle name="Calculation 3 8 3" xfId="6551"/>
    <cellStyle name="Calculation 3 8 3 2" xfId="48935"/>
    <cellStyle name="Calculation 3 8 3 3" xfId="48936"/>
    <cellStyle name="Calculation 3 8 4" xfId="6552"/>
    <cellStyle name="Calculation 3 8 4 2" xfId="48937"/>
    <cellStyle name="Calculation 3 8 4 3" xfId="48938"/>
    <cellStyle name="Calculation 3 8 5" xfId="6553"/>
    <cellStyle name="Calculation 3 8 5 2" xfId="48939"/>
    <cellStyle name="Calculation 3 8 5 3" xfId="48940"/>
    <cellStyle name="Calculation 3 8 6" xfId="6554"/>
    <cellStyle name="Calculation 3 8 6 2" xfId="48941"/>
    <cellStyle name="Calculation 3 8 6 3" xfId="48942"/>
    <cellStyle name="Calculation 3 8 7" xfId="6555"/>
    <cellStyle name="Calculation 3 8 8" xfId="48943"/>
    <cellStyle name="Calculation 3 9" xfId="6556"/>
    <cellStyle name="Calculation 3 9 2" xfId="6557"/>
    <cellStyle name="Calculation 3 9 2 2" xfId="6558"/>
    <cellStyle name="Calculation 3 9 2 3" xfId="6559"/>
    <cellStyle name="Calculation 3 9 2 4" xfId="6560"/>
    <cellStyle name="Calculation 3 9 2 5" xfId="6561"/>
    <cellStyle name="Calculation 3 9 2 6" xfId="6562"/>
    <cellStyle name="Calculation 3 9 3" xfId="6563"/>
    <cellStyle name="Calculation 3 9 3 2" xfId="48944"/>
    <cellStyle name="Calculation 3 9 3 3" xfId="48945"/>
    <cellStyle name="Calculation 3 9 4" xfId="6564"/>
    <cellStyle name="Calculation 3 9 4 2" xfId="48946"/>
    <cellStyle name="Calculation 3 9 4 3" xfId="48947"/>
    <cellStyle name="Calculation 3 9 5" xfId="6565"/>
    <cellStyle name="Calculation 3 9 5 2" xfId="48948"/>
    <cellStyle name="Calculation 3 9 5 3" xfId="48949"/>
    <cellStyle name="Calculation 3 9 6" xfId="6566"/>
    <cellStyle name="Calculation 3 9 6 2" xfId="48950"/>
    <cellStyle name="Calculation 3 9 6 3" xfId="48951"/>
    <cellStyle name="Calculation 3 9 7" xfId="6567"/>
    <cellStyle name="Calculation 3 9 8" xfId="48952"/>
    <cellStyle name="Calculation 4" xfId="6568"/>
    <cellStyle name="Check Cell 2" xfId="6569"/>
    <cellStyle name="Check Cell 2 2" xfId="6570"/>
    <cellStyle name="Check Cell 3" xfId="6571"/>
    <cellStyle name="Check Cell 3 2" xfId="6572"/>
    <cellStyle name="Check Cell 3 2 2" xfId="6573"/>
    <cellStyle name="Check Cell 3 3" xfId="6574"/>
    <cellStyle name="Check Cell 3 4" xfId="6575"/>
    <cellStyle name="Check Cell 3 5" xfId="6576"/>
    <cellStyle name="Check Cell 4" xfId="6577"/>
    <cellStyle name="Check Cell 4 2" xfId="6578"/>
    <cellStyle name="Check Cell 4 2 2" xfId="6579"/>
    <cellStyle name="Check Cell 4 3" xfId="6580"/>
    <cellStyle name="Check Cell 4 3 2" xfId="6581"/>
    <cellStyle name="Check Cell 4 4" xfId="6582"/>
    <cellStyle name="Check Cell 5" xfId="6583"/>
    <cellStyle name="Check Cell 6" xfId="6584"/>
    <cellStyle name="Column Heading" xfId="6585"/>
    <cellStyle name="Column Heading 10" xfId="6586"/>
    <cellStyle name="Column Heading 10 2" xfId="6587"/>
    <cellStyle name="Column Heading 10 2 2" xfId="6588"/>
    <cellStyle name="Column Heading 10 2 3" xfId="6589"/>
    <cellStyle name="Column Heading 10 2 4" xfId="6590"/>
    <cellStyle name="Column Heading 10 2 5" xfId="6591"/>
    <cellStyle name="Column Heading 10 2 6" xfId="6592"/>
    <cellStyle name="Column Heading 10 3" xfId="6593"/>
    <cellStyle name="Column Heading 10 3 2" xfId="48953"/>
    <cellStyle name="Column Heading 10 3 3" xfId="48954"/>
    <cellStyle name="Column Heading 10 4" xfId="6594"/>
    <cellStyle name="Column Heading 10 4 2" xfId="48955"/>
    <cellStyle name="Column Heading 10 4 3" xfId="48956"/>
    <cellStyle name="Column Heading 10 5" xfId="6595"/>
    <cellStyle name="Column Heading 10 5 2" xfId="48957"/>
    <cellStyle name="Column Heading 10 5 3" xfId="48958"/>
    <cellStyle name="Column Heading 10 6" xfId="6596"/>
    <cellStyle name="Column Heading 10 6 2" xfId="48959"/>
    <cellStyle name="Column Heading 10 6 3" xfId="48960"/>
    <cellStyle name="Column Heading 10 7" xfId="6597"/>
    <cellStyle name="Column Heading 10 8" xfId="48961"/>
    <cellStyle name="Column Heading 11" xfId="6598"/>
    <cellStyle name="Column Heading 11 2" xfId="6599"/>
    <cellStyle name="Column Heading 11 2 2" xfId="6600"/>
    <cellStyle name="Column Heading 11 2 3" xfId="6601"/>
    <cellStyle name="Column Heading 11 2 4" xfId="6602"/>
    <cellStyle name="Column Heading 11 2 5" xfId="6603"/>
    <cellStyle name="Column Heading 11 2 6" xfId="6604"/>
    <cellStyle name="Column Heading 11 3" xfId="6605"/>
    <cellStyle name="Column Heading 11 3 2" xfId="48962"/>
    <cellStyle name="Column Heading 11 3 3" xfId="48963"/>
    <cellStyle name="Column Heading 11 4" xfId="6606"/>
    <cellStyle name="Column Heading 11 4 2" xfId="48964"/>
    <cellStyle name="Column Heading 11 4 3" xfId="48965"/>
    <cellStyle name="Column Heading 11 5" xfId="6607"/>
    <cellStyle name="Column Heading 11 5 2" xfId="48966"/>
    <cellStyle name="Column Heading 11 5 3" xfId="48967"/>
    <cellStyle name="Column Heading 11 6" xfId="6608"/>
    <cellStyle name="Column Heading 11 6 2" xfId="48968"/>
    <cellStyle name="Column Heading 11 6 3" xfId="48969"/>
    <cellStyle name="Column Heading 11 7" xfId="6609"/>
    <cellStyle name="Column Heading 11 8" xfId="48970"/>
    <cellStyle name="Column Heading 12" xfId="6610"/>
    <cellStyle name="Column Heading 12 2" xfId="6611"/>
    <cellStyle name="Column Heading 12 2 2" xfId="6612"/>
    <cellStyle name="Column Heading 12 2 3" xfId="6613"/>
    <cellStyle name="Column Heading 12 2 4" xfId="6614"/>
    <cellStyle name="Column Heading 12 2 5" xfId="6615"/>
    <cellStyle name="Column Heading 12 2 6" xfId="6616"/>
    <cellStyle name="Column Heading 12 3" xfId="6617"/>
    <cellStyle name="Column Heading 12 3 2" xfId="48971"/>
    <cellStyle name="Column Heading 12 3 3" xfId="48972"/>
    <cellStyle name="Column Heading 12 4" xfId="6618"/>
    <cellStyle name="Column Heading 12 4 2" xfId="48973"/>
    <cellStyle name="Column Heading 12 4 3" xfId="48974"/>
    <cellStyle name="Column Heading 12 5" xfId="6619"/>
    <cellStyle name="Column Heading 12 5 2" xfId="48975"/>
    <cellStyle name="Column Heading 12 5 3" xfId="48976"/>
    <cellStyle name="Column Heading 12 6" xfId="6620"/>
    <cellStyle name="Column Heading 12 6 2" xfId="48977"/>
    <cellStyle name="Column Heading 12 6 3" xfId="48978"/>
    <cellStyle name="Column Heading 12 7" xfId="6621"/>
    <cellStyle name="Column Heading 12 8" xfId="48979"/>
    <cellStyle name="Column Heading 13" xfId="6622"/>
    <cellStyle name="Column Heading 13 2" xfId="6623"/>
    <cellStyle name="Column Heading 13 2 2" xfId="6624"/>
    <cellStyle name="Column Heading 13 2 3" xfId="6625"/>
    <cellStyle name="Column Heading 13 2 4" xfId="6626"/>
    <cellStyle name="Column Heading 13 2 5" xfId="6627"/>
    <cellStyle name="Column Heading 13 2 6" xfId="6628"/>
    <cellStyle name="Column Heading 13 3" xfId="6629"/>
    <cellStyle name="Column Heading 13 3 2" xfId="48980"/>
    <cellStyle name="Column Heading 13 3 3" xfId="48981"/>
    <cellStyle name="Column Heading 13 4" xfId="6630"/>
    <cellStyle name="Column Heading 13 4 2" xfId="48982"/>
    <cellStyle name="Column Heading 13 4 3" xfId="48983"/>
    <cellStyle name="Column Heading 13 5" xfId="6631"/>
    <cellStyle name="Column Heading 13 5 2" xfId="48984"/>
    <cellStyle name="Column Heading 13 5 3" xfId="48985"/>
    <cellStyle name="Column Heading 13 6" xfId="6632"/>
    <cellStyle name="Column Heading 13 6 2" xfId="48986"/>
    <cellStyle name="Column Heading 13 6 3" xfId="48987"/>
    <cellStyle name="Column Heading 13 7" xfId="6633"/>
    <cellStyle name="Column Heading 13 8" xfId="48988"/>
    <cellStyle name="Column Heading 14" xfId="6634"/>
    <cellStyle name="Column Heading 14 2" xfId="6635"/>
    <cellStyle name="Column Heading 14 3" xfId="6636"/>
    <cellStyle name="Column Heading 14 4" xfId="6637"/>
    <cellStyle name="Column Heading 14 5" xfId="6638"/>
    <cellStyle name="Column Heading 14 6" xfId="6639"/>
    <cellStyle name="Column Heading 15" xfId="48989"/>
    <cellStyle name="Column Heading 2" xfId="6640"/>
    <cellStyle name="Column Heading 2 10" xfId="6641"/>
    <cellStyle name="Column Heading 2 10 2" xfId="6642"/>
    <cellStyle name="Column Heading 2 10 2 2" xfId="6643"/>
    <cellStyle name="Column Heading 2 10 2 3" xfId="6644"/>
    <cellStyle name="Column Heading 2 10 2 4" xfId="6645"/>
    <cellStyle name="Column Heading 2 10 2 5" xfId="6646"/>
    <cellStyle name="Column Heading 2 10 2 6" xfId="6647"/>
    <cellStyle name="Column Heading 2 10 3" xfId="6648"/>
    <cellStyle name="Column Heading 2 10 3 2" xfId="48990"/>
    <cellStyle name="Column Heading 2 10 3 3" xfId="48991"/>
    <cellStyle name="Column Heading 2 10 4" xfId="6649"/>
    <cellStyle name="Column Heading 2 10 4 2" xfId="48992"/>
    <cellStyle name="Column Heading 2 10 4 3" xfId="48993"/>
    <cellStyle name="Column Heading 2 10 5" xfId="6650"/>
    <cellStyle name="Column Heading 2 10 5 2" xfId="48994"/>
    <cellStyle name="Column Heading 2 10 5 3" xfId="48995"/>
    <cellStyle name="Column Heading 2 10 6" xfId="6651"/>
    <cellStyle name="Column Heading 2 10 6 2" xfId="48996"/>
    <cellStyle name="Column Heading 2 10 6 3" xfId="48997"/>
    <cellStyle name="Column Heading 2 10 7" xfId="6652"/>
    <cellStyle name="Column Heading 2 10 8" xfId="48998"/>
    <cellStyle name="Column Heading 2 11" xfId="6653"/>
    <cellStyle name="Column Heading 2 11 2" xfId="6654"/>
    <cellStyle name="Column Heading 2 11 2 2" xfId="6655"/>
    <cellStyle name="Column Heading 2 11 2 3" xfId="6656"/>
    <cellStyle name="Column Heading 2 11 2 4" xfId="6657"/>
    <cellStyle name="Column Heading 2 11 2 5" xfId="6658"/>
    <cellStyle name="Column Heading 2 11 2 6" xfId="6659"/>
    <cellStyle name="Column Heading 2 11 3" xfId="6660"/>
    <cellStyle name="Column Heading 2 11 3 2" xfId="48999"/>
    <cellStyle name="Column Heading 2 11 3 3" xfId="49000"/>
    <cellStyle name="Column Heading 2 11 4" xfId="6661"/>
    <cellStyle name="Column Heading 2 11 4 2" xfId="49001"/>
    <cellStyle name="Column Heading 2 11 4 3" xfId="49002"/>
    <cellStyle name="Column Heading 2 11 5" xfId="6662"/>
    <cellStyle name="Column Heading 2 11 5 2" xfId="49003"/>
    <cellStyle name="Column Heading 2 11 5 3" xfId="49004"/>
    <cellStyle name="Column Heading 2 11 6" xfId="6663"/>
    <cellStyle name="Column Heading 2 11 6 2" xfId="49005"/>
    <cellStyle name="Column Heading 2 11 6 3" xfId="49006"/>
    <cellStyle name="Column Heading 2 11 7" xfId="6664"/>
    <cellStyle name="Column Heading 2 11 8" xfId="49007"/>
    <cellStyle name="Column Heading 2 12" xfId="6665"/>
    <cellStyle name="Column Heading 2 12 2" xfId="6666"/>
    <cellStyle name="Column Heading 2 12 2 2" xfId="6667"/>
    <cellStyle name="Column Heading 2 12 2 3" xfId="6668"/>
    <cellStyle name="Column Heading 2 12 2 4" xfId="6669"/>
    <cellStyle name="Column Heading 2 12 2 5" xfId="6670"/>
    <cellStyle name="Column Heading 2 12 2 6" xfId="6671"/>
    <cellStyle name="Column Heading 2 12 3" xfId="6672"/>
    <cellStyle name="Column Heading 2 12 3 2" xfId="49008"/>
    <cellStyle name="Column Heading 2 12 3 3" xfId="49009"/>
    <cellStyle name="Column Heading 2 12 4" xfId="6673"/>
    <cellStyle name="Column Heading 2 12 4 2" xfId="49010"/>
    <cellStyle name="Column Heading 2 12 4 3" xfId="49011"/>
    <cellStyle name="Column Heading 2 12 5" xfId="6674"/>
    <cellStyle name="Column Heading 2 12 5 2" xfId="49012"/>
    <cellStyle name="Column Heading 2 12 5 3" xfId="49013"/>
    <cellStyle name="Column Heading 2 12 6" xfId="6675"/>
    <cellStyle name="Column Heading 2 12 6 2" xfId="49014"/>
    <cellStyle name="Column Heading 2 12 6 3" xfId="49015"/>
    <cellStyle name="Column Heading 2 12 7" xfId="6676"/>
    <cellStyle name="Column Heading 2 12 8" xfId="49016"/>
    <cellStyle name="Column Heading 2 13" xfId="6677"/>
    <cellStyle name="Column Heading 2 13 2" xfId="6678"/>
    <cellStyle name="Column Heading 2 13 2 2" xfId="6679"/>
    <cellStyle name="Column Heading 2 13 2 3" xfId="6680"/>
    <cellStyle name="Column Heading 2 13 2 4" xfId="6681"/>
    <cellStyle name="Column Heading 2 13 2 5" xfId="6682"/>
    <cellStyle name="Column Heading 2 13 2 6" xfId="6683"/>
    <cellStyle name="Column Heading 2 13 3" xfId="6684"/>
    <cellStyle name="Column Heading 2 13 3 2" xfId="49017"/>
    <cellStyle name="Column Heading 2 13 3 3" xfId="49018"/>
    <cellStyle name="Column Heading 2 13 4" xfId="6685"/>
    <cellStyle name="Column Heading 2 13 4 2" xfId="49019"/>
    <cellStyle name="Column Heading 2 13 4 3" xfId="49020"/>
    <cellStyle name="Column Heading 2 13 5" xfId="6686"/>
    <cellStyle name="Column Heading 2 13 5 2" xfId="49021"/>
    <cellStyle name="Column Heading 2 13 5 3" xfId="49022"/>
    <cellStyle name="Column Heading 2 13 6" xfId="6687"/>
    <cellStyle name="Column Heading 2 13 6 2" xfId="49023"/>
    <cellStyle name="Column Heading 2 13 6 3" xfId="49024"/>
    <cellStyle name="Column Heading 2 13 7" xfId="6688"/>
    <cellStyle name="Column Heading 2 13 8" xfId="49025"/>
    <cellStyle name="Column Heading 2 14" xfId="6689"/>
    <cellStyle name="Column Heading 2 14 2" xfId="6690"/>
    <cellStyle name="Column Heading 2 14 2 2" xfId="6691"/>
    <cellStyle name="Column Heading 2 14 2 3" xfId="6692"/>
    <cellStyle name="Column Heading 2 14 2 4" xfId="6693"/>
    <cellStyle name="Column Heading 2 14 2 5" xfId="6694"/>
    <cellStyle name="Column Heading 2 14 2 6" xfId="6695"/>
    <cellStyle name="Column Heading 2 14 3" xfId="6696"/>
    <cellStyle name="Column Heading 2 14 3 2" xfId="49026"/>
    <cellStyle name="Column Heading 2 14 3 3" xfId="49027"/>
    <cellStyle name="Column Heading 2 14 4" xfId="6697"/>
    <cellStyle name="Column Heading 2 14 4 2" xfId="49028"/>
    <cellStyle name="Column Heading 2 14 4 3" xfId="49029"/>
    <cellStyle name="Column Heading 2 14 5" xfId="6698"/>
    <cellStyle name="Column Heading 2 14 5 2" xfId="49030"/>
    <cellStyle name="Column Heading 2 14 5 3" xfId="49031"/>
    <cellStyle name="Column Heading 2 14 6" xfId="6699"/>
    <cellStyle name="Column Heading 2 14 6 2" xfId="49032"/>
    <cellStyle name="Column Heading 2 14 6 3" xfId="49033"/>
    <cellStyle name="Column Heading 2 14 7" xfId="6700"/>
    <cellStyle name="Column Heading 2 14 8" xfId="49034"/>
    <cellStyle name="Column Heading 2 15" xfId="6701"/>
    <cellStyle name="Column Heading 2 15 2" xfId="6702"/>
    <cellStyle name="Column Heading 2 15 2 2" xfId="6703"/>
    <cellStyle name="Column Heading 2 15 2 3" xfId="6704"/>
    <cellStyle name="Column Heading 2 15 2 4" xfId="6705"/>
    <cellStyle name="Column Heading 2 15 2 5" xfId="6706"/>
    <cellStyle name="Column Heading 2 15 2 6" xfId="6707"/>
    <cellStyle name="Column Heading 2 15 3" xfId="6708"/>
    <cellStyle name="Column Heading 2 15 3 2" xfId="49035"/>
    <cellStyle name="Column Heading 2 15 3 3" xfId="49036"/>
    <cellStyle name="Column Heading 2 15 4" xfId="6709"/>
    <cellStyle name="Column Heading 2 15 4 2" xfId="49037"/>
    <cellStyle name="Column Heading 2 15 4 3" xfId="49038"/>
    <cellStyle name="Column Heading 2 15 5" xfId="6710"/>
    <cellStyle name="Column Heading 2 15 5 2" xfId="49039"/>
    <cellStyle name="Column Heading 2 15 5 3" xfId="49040"/>
    <cellStyle name="Column Heading 2 15 6" xfId="6711"/>
    <cellStyle name="Column Heading 2 15 6 2" xfId="49041"/>
    <cellStyle name="Column Heading 2 15 6 3" xfId="49042"/>
    <cellStyle name="Column Heading 2 15 7" xfId="6712"/>
    <cellStyle name="Column Heading 2 15 8" xfId="49043"/>
    <cellStyle name="Column Heading 2 16" xfId="6713"/>
    <cellStyle name="Column Heading 2 16 2" xfId="6714"/>
    <cellStyle name="Column Heading 2 16 2 2" xfId="6715"/>
    <cellStyle name="Column Heading 2 16 2 3" xfId="6716"/>
    <cellStyle name="Column Heading 2 16 2 4" xfId="6717"/>
    <cellStyle name="Column Heading 2 16 2 5" xfId="6718"/>
    <cellStyle name="Column Heading 2 16 2 6" xfId="6719"/>
    <cellStyle name="Column Heading 2 16 3" xfId="6720"/>
    <cellStyle name="Column Heading 2 16 3 2" xfId="49044"/>
    <cellStyle name="Column Heading 2 16 3 3" xfId="49045"/>
    <cellStyle name="Column Heading 2 16 4" xfId="6721"/>
    <cellStyle name="Column Heading 2 16 4 2" xfId="49046"/>
    <cellStyle name="Column Heading 2 16 4 3" xfId="49047"/>
    <cellStyle name="Column Heading 2 16 5" xfId="6722"/>
    <cellStyle name="Column Heading 2 16 5 2" xfId="49048"/>
    <cellStyle name="Column Heading 2 16 5 3" xfId="49049"/>
    <cellStyle name="Column Heading 2 16 6" xfId="6723"/>
    <cellStyle name="Column Heading 2 16 6 2" xfId="49050"/>
    <cellStyle name="Column Heading 2 16 6 3" xfId="49051"/>
    <cellStyle name="Column Heading 2 16 7" xfId="6724"/>
    <cellStyle name="Column Heading 2 16 8" xfId="49052"/>
    <cellStyle name="Column Heading 2 17" xfId="6725"/>
    <cellStyle name="Column Heading 2 17 2" xfId="6726"/>
    <cellStyle name="Column Heading 2 17 2 2" xfId="6727"/>
    <cellStyle name="Column Heading 2 17 2 3" xfId="6728"/>
    <cellStyle name="Column Heading 2 17 2 4" xfId="6729"/>
    <cellStyle name="Column Heading 2 17 2 5" xfId="6730"/>
    <cellStyle name="Column Heading 2 17 2 6" xfId="6731"/>
    <cellStyle name="Column Heading 2 17 3" xfId="6732"/>
    <cellStyle name="Column Heading 2 17 3 2" xfId="49053"/>
    <cellStyle name="Column Heading 2 17 3 3" xfId="49054"/>
    <cellStyle name="Column Heading 2 17 4" xfId="6733"/>
    <cellStyle name="Column Heading 2 17 4 2" xfId="49055"/>
    <cellStyle name="Column Heading 2 17 4 3" xfId="49056"/>
    <cellStyle name="Column Heading 2 17 5" xfId="6734"/>
    <cellStyle name="Column Heading 2 17 5 2" xfId="49057"/>
    <cellStyle name="Column Heading 2 17 5 3" xfId="49058"/>
    <cellStyle name="Column Heading 2 17 6" xfId="6735"/>
    <cellStyle name="Column Heading 2 17 6 2" xfId="49059"/>
    <cellStyle name="Column Heading 2 17 6 3" xfId="49060"/>
    <cellStyle name="Column Heading 2 17 7" xfId="6736"/>
    <cellStyle name="Column Heading 2 17 8" xfId="49061"/>
    <cellStyle name="Column Heading 2 18" xfId="6737"/>
    <cellStyle name="Column Heading 2 18 2" xfId="6738"/>
    <cellStyle name="Column Heading 2 18 2 2" xfId="6739"/>
    <cellStyle name="Column Heading 2 18 2 3" xfId="6740"/>
    <cellStyle name="Column Heading 2 18 2 4" xfId="6741"/>
    <cellStyle name="Column Heading 2 18 2 5" xfId="6742"/>
    <cellStyle name="Column Heading 2 18 2 6" xfId="6743"/>
    <cellStyle name="Column Heading 2 18 3" xfId="6744"/>
    <cellStyle name="Column Heading 2 18 3 2" xfId="49062"/>
    <cellStyle name="Column Heading 2 18 3 3" xfId="49063"/>
    <cellStyle name="Column Heading 2 18 4" xfId="6745"/>
    <cellStyle name="Column Heading 2 18 4 2" xfId="49064"/>
    <cellStyle name="Column Heading 2 18 4 3" xfId="49065"/>
    <cellStyle name="Column Heading 2 18 5" xfId="6746"/>
    <cellStyle name="Column Heading 2 18 5 2" xfId="49066"/>
    <cellStyle name="Column Heading 2 18 5 3" xfId="49067"/>
    <cellStyle name="Column Heading 2 18 6" xfId="6747"/>
    <cellStyle name="Column Heading 2 18 6 2" xfId="49068"/>
    <cellStyle name="Column Heading 2 18 6 3" xfId="49069"/>
    <cellStyle name="Column Heading 2 18 7" xfId="6748"/>
    <cellStyle name="Column Heading 2 18 8" xfId="49070"/>
    <cellStyle name="Column Heading 2 19" xfId="6749"/>
    <cellStyle name="Column Heading 2 19 2" xfId="6750"/>
    <cellStyle name="Column Heading 2 19 2 2" xfId="6751"/>
    <cellStyle name="Column Heading 2 19 2 3" xfId="6752"/>
    <cellStyle name="Column Heading 2 19 2 4" xfId="6753"/>
    <cellStyle name="Column Heading 2 19 2 5" xfId="6754"/>
    <cellStyle name="Column Heading 2 19 2 6" xfId="6755"/>
    <cellStyle name="Column Heading 2 19 3" xfId="6756"/>
    <cellStyle name="Column Heading 2 19 3 2" xfId="49071"/>
    <cellStyle name="Column Heading 2 19 3 3" xfId="49072"/>
    <cellStyle name="Column Heading 2 19 4" xfId="6757"/>
    <cellStyle name="Column Heading 2 19 4 2" xfId="49073"/>
    <cellStyle name="Column Heading 2 19 4 3" xfId="49074"/>
    <cellStyle name="Column Heading 2 19 5" xfId="6758"/>
    <cellStyle name="Column Heading 2 19 5 2" xfId="49075"/>
    <cellStyle name="Column Heading 2 19 5 3" xfId="49076"/>
    <cellStyle name="Column Heading 2 19 6" xfId="6759"/>
    <cellStyle name="Column Heading 2 19 6 2" xfId="49077"/>
    <cellStyle name="Column Heading 2 19 6 3" xfId="49078"/>
    <cellStyle name="Column Heading 2 19 7" xfId="6760"/>
    <cellStyle name="Column Heading 2 19 8" xfId="49079"/>
    <cellStyle name="Column Heading 2 2" xfId="6761"/>
    <cellStyle name="Column Heading 2 2 10" xfId="6762"/>
    <cellStyle name="Column Heading 2 2 10 2" xfId="6763"/>
    <cellStyle name="Column Heading 2 2 10 2 2" xfId="6764"/>
    <cellStyle name="Column Heading 2 2 10 2 3" xfId="6765"/>
    <cellStyle name="Column Heading 2 2 10 2 4" xfId="6766"/>
    <cellStyle name="Column Heading 2 2 10 2 5" xfId="6767"/>
    <cellStyle name="Column Heading 2 2 10 2 6" xfId="6768"/>
    <cellStyle name="Column Heading 2 2 10 3" xfId="6769"/>
    <cellStyle name="Column Heading 2 2 10 3 2" xfId="49080"/>
    <cellStyle name="Column Heading 2 2 10 3 3" xfId="49081"/>
    <cellStyle name="Column Heading 2 2 10 4" xfId="6770"/>
    <cellStyle name="Column Heading 2 2 10 4 2" xfId="49082"/>
    <cellStyle name="Column Heading 2 2 10 4 3" xfId="49083"/>
    <cellStyle name="Column Heading 2 2 10 5" xfId="6771"/>
    <cellStyle name="Column Heading 2 2 10 5 2" xfId="49084"/>
    <cellStyle name="Column Heading 2 2 10 5 3" xfId="49085"/>
    <cellStyle name="Column Heading 2 2 10 6" xfId="6772"/>
    <cellStyle name="Column Heading 2 2 10 6 2" xfId="49086"/>
    <cellStyle name="Column Heading 2 2 10 6 3" xfId="49087"/>
    <cellStyle name="Column Heading 2 2 10 7" xfId="6773"/>
    <cellStyle name="Column Heading 2 2 10 8" xfId="49088"/>
    <cellStyle name="Column Heading 2 2 11" xfId="6774"/>
    <cellStyle name="Column Heading 2 2 11 2" xfId="6775"/>
    <cellStyle name="Column Heading 2 2 11 2 2" xfId="6776"/>
    <cellStyle name="Column Heading 2 2 11 2 3" xfId="6777"/>
    <cellStyle name="Column Heading 2 2 11 2 4" xfId="6778"/>
    <cellStyle name="Column Heading 2 2 11 2 5" xfId="6779"/>
    <cellStyle name="Column Heading 2 2 11 2 6" xfId="6780"/>
    <cellStyle name="Column Heading 2 2 11 3" xfId="6781"/>
    <cellStyle name="Column Heading 2 2 11 3 2" xfId="49089"/>
    <cellStyle name="Column Heading 2 2 11 3 3" xfId="49090"/>
    <cellStyle name="Column Heading 2 2 11 4" xfId="6782"/>
    <cellStyle name="Column Heading 2 2 11 4 2" xfId="49091"/>
    <cellStyle name="Column Heading 2 2 11 4 3" xfId="49092"/>
    <cellStyle name="Column Heading 2 2 11 5" xfId="6783"/>
    <cellStyle name="Column Heading 2 2 11 5 2" xfId="49093"/>
    <cellStyle name="Column Heading 2 2 11 5 3" xfId="49094"/>
    <cellStyle name="Column Heading 2 2 11 6" xfId="6784"/>
    <cellStyle name="Column Heading 2 2 11 6 2" xfId="49095"/>
    <cellStyle name="Column Heading 2 2 11 6 3" xfId="49096"/>
    <cellStyle name="Column Heading 2 2 11 7" xfId="6785"/>
    <cellStyle name="Column Heading 2 2 11 8" xfId="49097"/>
    <cellStyle name="Column Heading 2 2 12" xfId="6786"/>
    <cellStyle name="Column Heading 2 2 12 2" xfId="6787"/>
    <cellStyle name="Column Heading 2 2 12 2 2" xfId="6788"/>
    <cellStyle name="Column Heading 2 2 12 2 3" xfId="6789"/>
    <cellStyle name="Column Heading 2 2 12 2 4" xfId="6790"/>
    <cellStyle name="Column Heading 2 2 12 2 5" xfId="6791"/>
    <cellStyle name="Column Heading 2 2 12 2 6" xfId="6792"/>
    <cellStyle name="Column Heading 2 2 12 3" xfId="6793"/>
    <cellStyle name="Column Heading 2 2 12 3 2" xfId="49098"/>
    <cellStyle name="Column Heading 2 2 12 3 3" xfId="49099"/>
    <cellStyle name="Column Heading 2 2 12 4" xfId="6794"/>
    <cellStyle name="Column Heading 2 2 12 4 2" xfId="49100"/>
    <cellStyle name="Column Heading 2 2 12 4 3" xfId="49101"/>
    <cellStyle name="Column Heading 2 2 12 5" xfId="6795"/>
    <cellStyle name="Column Heading 2 2 12 5 2" xfId="49102"/>
    <cellStyle name="Column Heading 2 2 12 5 3" xfId="49103"/>
    <cellStyle name="Column Heading 2 2 12 6" xfId="6796"/>
    <cellStyle name="Column Heading 2 2 12 6 2" xfId="49104"/>
    <cellStyle name="Column Heading 2 2 12 6 3" xfId="49105"/>
    <cellStyle name="Column Heading 2 2 12 7" xfId="6797"/>
    <cellStyle name="Column Heading 2 2 12 8" xfId="49106"/>
    <cellStyle name="Column Heading 2 2 13" xfId="6798"/>
    <cellStyle name="Column Heading 2 2 13 2" xfId="6799"/>
    <cellStyle name="Column Heading 2 2 13 2 2" xfId="6800"/>
    <cellStyle name="Column Heading 2 2 13 2 3" xfId="6801"/>
    <cellStyle name="Column Heading 2 2 13 2 4" xfId="6802"/>
    <cellStyle name="Column Heading 2 2 13 2 5" xfId="6803"/>
    <cellStyle name="Column Heading 2 2 13 2 6" xfId="6804"/>
    <cellStyle name="Column Heading 2 2 13 3" xfId="6805"/>
    <cellStyle name="Column Heading 2 2 13 3 2" xfId="49107"/>
    <cellStyle name="Column Heading 2 2 13 3 3" xfId="49108"/>
    <cellStyle name="Column Heading 2 2 13 4" xfId="6806"/>
    <cellStyle name="Column Heading 2 2 13 4 2" xfId="49109"/>
    <cellStyle name="Column Heading 2 2 13 4 3" xfId="49110"/>
    <cellStyle name="Column Heading 2 2 13 5" xfId="6807"/>
    <cellStyle name="Column Heading 2 2 13 5 2" xfId="49111"/>
    <cellStyle name="Column Heading 2 2 13 5 3" xfId="49112"/>
    <cellStyle name="Column Heading 2 2 13 6" xfId="6808"/>
    <cellStyle name="Column Heading 2 2 13 6 2" xfId="49113"/>
    <cellStyle name="Column Heading 2 2 13 6 3" xfId="49114"/>
    <cellStyle name="Column Heading 2 2 13 7" xfId="6809"/>
    <cellStyle name="Column Heading 2 2 13 8" xfId="49115"/>
    <cellStyle name="Column Heading 2 2 14" xfId="6810"/>
    <cellStyle name="Column Heading 2 2 14 2" xfId="6811"/>
    <cellStyle name="Column Heading 2 2 14 2 2" xfId="6812"/>
    <cellStyle name="Column Heading 2 2 14 2 3" xfId="6813"/>
    <cellStyle name="Column Heading 2 2 14 2 4" xfId="6814"/>
    <cellStyle name="Column Heading 2 2 14 2 5" xfId="6815"/>
    <cellStyle name="Column Heading 2 2 14 2 6" xfId="6816"/>
    <cellStyle name="Column Heading 2 2 14 3" xfId="6817"/>
    <cellStyle name="Column Heading 2 2 14 3 2" xfId="49116"/>
    <cellStyle name="Column Heading 2 2 14 3 3" xfId="49117"/>
    <cellStyle name="Column Heading 2 2 14 4" xfId="6818"/>
    <cellStyle name="Column Heading 2 2 14 4 2" xfId="49118"/>
    <cellStyle name="Column Heading 2 2 14 4 3" xfId="49119"/>
    <cellStyle name="Column Heading 2 2 14 5" xfId="6819"/>
    <cellStyle name="Column Heading 2 2 14 5 2" xfId="49120"/>
    <cellStyle name="Column Heading 2 2 14 5 3" xfId="49121"/>
    <cellStyle name="Column Heading 2 2 14 6" xfId="6820"/>
    <cellStyle name="Column Heading 2 2 14 6 2" xfId="49122"/>
    <cellStyle name="Column Heading 2 2 14 6 3" xfId="49123"/>
    <cellStyle name="Column Heading 2 2 14 7" xfId="6821"/>
    <cellStyle name="Column Heading 2 2 14 8" xfId="49124"/>
    <cellStyle name="Column Heading 2 2 15" xfId="6822"/>
    <cellStyle name="Column Heading 2 2 15 2" xfId="6823"/>
    <cellStyle name="Column Heading 2 2 15 2 2" xfId="6824"/>
    <cellStyle name="Column Heading 2 2 15 2 3" xfId="6825"/>
    <cellStyle name="Column Heading 2 2 15 2 4" xfId="6826"/>
    <cellStyle name="Column Heading 2 2 15 2 5" xfId="6827"/>
    <cellStyle name="Column Heading 2 2 15 2 6" xfId="6828"/>
    <cellStyle name="Column Heading 2 2 15 3" xfId="6829"/>
    <cellStyle name="Column Heading 2 2 15 3 2" xfId="49125"/>
    <cellStyle name="Column Heading 2 2 15 3 3" xfId="49126"/>
    <cellStyle name="Column Heading 2 2 15 4" xfId="6830"/>
    <cellStyle name="Column Heading 2 2 15 4 2" xfId="49127"/>
    <cellStyle name="Column Heading 2 2 15 4 3" xfId="49128"/>
    <cellStyle name="Column Heading 2 2 15 5" xfId="6831"/>
    <cellStyle name="Column Heading 2 2 15 5 2" xfId="49129"/>
    <cellStyle name="Column Heading 2 2 15 5 3" xfId="49130"/>
    <cellStyle name="Column Heading 2 2 15 6" xfId="6832"/>
    <cellStyle name="Column Heading 2 2 15 6 2" xfId="49131"/>
    <cellStyle name="Column Heading 2 2 15 6 3" xfId="49132"/>
    <cellStyle name="Column Heading 2 2 15 7" xfId="6833"/>
    <cellStyle name="Column Heading 2 2 15 8" xfId="49133"/>
    <cellStyle name="Column Heading 2 2 16" xfId="6834"/>
    <cellStyle name="Column Heading 2 2 16 2" xfId="6835"/>
    <cellStyle name="Column Heading 2 2 16 2 2" xfId="6836"/>
    <cellStyle name="Column Heading 2 2 16 2 3" xfId="6837"/>
    <cellStyle name="Column Heading 2 2 16 2 4" xfId="6838"/>
    <cellStyle name="Column Heading 2 2 16 2 5" xfId="6839"/>
    <cellStyle name="Column Heading 2 2 16 2 6" xfId="6840"/>
    <cellStyle name="Column Heading 2 2 16 3" xfId="6841"/>
    <cellStyle name="Column Heading 2 2 16 3 2" xfId="49134"/>
    <cellStyle name="Column Heading 2 2 16 3 3" xfId="49135"/>
    <cellStyle name="Column Heading 2 2 16 4" xfId="6842"/>
    <cellStyle name="Column Heading 2 2 16 4 2" xfId="49136"/>
    <cellStyle name="Column Heading 2 2 16 4 3" xfId="49137"/>
    <cellStyle name="Column Heading 2 2 16 5" xfId="6843"/>
    <cellStyle name="Column Heading 2 2 16 5 2" xfId="49138"/>
    <cellStyle name="Column Heading 2 2 16 5 3" xfId="49139"/>
    <cellStyle name="Column Heading 2 2 16 6" xfId="6844"/>
    <cellStyle name="Column Heading 2 2 16 6 2" xfId="49140"/>
    <cellStyle name="Column Heading 2 2 16 6 3" xfId="49141"/>
    <cellStyle name="Column Heading 2 2 16 7" xfId="6845"/>
    <cellStyle name="Column Heading 2 2 16 8" xfId="49142"/>
    <cellStyle name="Column Heading 2 2 17" xfId="6846"/>
    <cellStyle name="Column Heading 2 2 17 2" xfId="6847"/>
    <cellStyle name="Column Heading 2 2 17 2 2" xfId="6848"/>
    <cellStyle name="Column Heading 2 2 17 2 3" xfId="6849"/>
    <cellStyle name="Column Heading 2 2 17 2 4" xfId="6850"/>
    <cellStyle name="Column Heading 2 2 17 2 5" xfId="6851"/>
    <cellStyle name="Column Heading 2 2 17 2 6" xfId="6852"/>
    <cellStyle name="Column Heading 2 2 17 3" xfId="6853"/>
    <cellStyle name="Column Heading 2 2 17 3 2" xfId="49143"/>
    <cellStyle name="Column Heading 2 2 17 3 3" xfId="49144"/>
    <cellStyle name="Column Heading 2 2 17 4" xfId="6854"/>
    <cellStyle name="Column Heading 2 2 17 4 2" xfId="49145"/>
    <cellStyle name="Column Heading 2 2 17 4 3" xfId="49146"/>
    <cellStyle name="Column Heading 2 2 17 5" xfId="6855"/>
    <cellStyle name="Column Heading 2 2 17 5 2" xfId="49147"/>
    <cellStyle name="Column Heading 2 2 17 5 3" xfId="49148"/>
    <cellStyle name="Column Heading 2 2 17 6" xfId="6856"/>
    <cellStyle name="Column Heading 2 2 17 6 2" xfId="49149"/>
    <cellStyle name="Column Heading 2 2 17 6 3" xfId="49150"/>
    <cellStyle name="Column Heading 2 2 17 7" xfId="6857"/>
    <cellStyle name="Column Heading 2 2 17 8" xfId="49151"/>
    <cellStyle name="Column Heading 2 2 18" xfId="6858"/>
    <cellStyle name="Column Heading 2 2 18 2" xfId="6859"/>
    <cellStyle name="Column Heading 2 2 18 2 2" xfId="6860"/>
    <cellStyle name="Column Heading 2 2 18 2 3" xfId="6861"/>
    <cellStyle name="Column Heading 2 2 18 2 4" xfId="6862"/>
    <cellStyle name="Column Heading 2 2 18 2 5" xfId="6863"/>
    <cellStyle name="Column Heading 2 2 18 2 6" xfId="6864"/>
    <cellStyle name="Column Heading 2 2 18 3" xfId="6865"/>
    <cellStyle name="Column Heading 2 2 18 3 2" xfId="49152"/>
    <cellStyle name="Column Heading 2 2 18 3 3" xfId="49153"/>
    <cellStyle name="Column Heading 2 2 18 4" xfId="6866"/>
    <cellStyle name="Column Heading 2 2 18 4 2" xfId="49154"/>
    <cellStyle name="Column Heading 2 2 18 4 3" xfId="49155"/>
    <cellStyle name="Column Heading 2 2 18 5" xfId="6867"/>
    <cellStyle name="Column Heading 2 2 18 5 2" xfId="49156"/>
    <cellStyle name="Column Heading 2 2 18 5 3" xfId="49157"/>
    <cellStyle name="Column Heading 2 2 18 6" xfId="6868"/>
    <cellStyle name="Column Heading 2 2 18 6 2" xfId="49158"/>
    <cellStyle name="Column Heading 2 2 18 6 3" xfId="49159"/>
    <cellStyle name="Column Heading 2 2 18 7" xfId="6869"/>
    <cellStyle name="Column Heading 2 2 18 8" xfId="49160"/>
    <cellStyle name="Column Heading 2 2 19" xfId="6870"/>
    <cellStyle name="Column Heading 2 2 19 2" xfId="6871"/>
    <cellStyle name="Column Heading 2 2 19 2 2" xfId="6872"/>
    <cellStyle name="Column Heading 2 2 19 2 3" xfId="6873"/>
    <cellStyle name="Column Heading 2 2 19 2 4" xfId="6874"/>
    <cellStyle name="Column Heading 2 2 19 2 5" xfId="6875"/>
    <cellStyle name="Column Heading 2 2 19 2 6" xfId="6876"/>
    <cellStyle name="Column Heading 2 2 19 3" xfId="6877"/>
    <cellStyle name="Column Heading 2 2 19 3 2" xfId="49161"/>
    <cellStyle name="Column Heading 2 2 19 3 3" xfId="49162"/>
    <cellStyle name="Column Heading 2 2 19 4" xfId="6878"/>
    <cellStyle name="Column Heading 2 2 19 4 2" xfId="49163"/>
    <cellStyle name="Column Heading 2 2 19 4 3" xfId="49164"/>
    <cellStyle name="Column Heading 2 2 19 5" xfId="6879"/>
    <cellStyle name="Column Heading 2 2 19 5 2" xfId="49165"/>
    <cellStyle name="Column Heading 2 2 19 5 3" xfId="49166"/>
    <cellStyle name="Column Heading 2 2 19 6" xfId="6880"/>
    <cellStyle name="Column Heading 2 2 19 6 2" xfId="49167"/>
    <cellStyle name="Column Heading 2 2 19 6 3" xfId="49168"/>
    <cellStyle name="Column Heading 2 2 19 7" xfId="6881"/>
    <cellStyle name="Column Heading 2 2 19 8" xfId="49169"/>
    <cellStyle name="Column Heading 2 2 2" xfId="6882"/>
    <cellStyle name="Column Heading 2 2 2 2" xfId="6883"/>
    <cellStyle name="Column Heading 2 2 2 2 2" xfId="6884"/>
    <cellStyle name="Column Heading 2 2 2 2 3" xfId="6885"/>
    <cellStyle name="Column Heading 2 2 2 2 4" xfId="6886"/>
    <cellStyle name="Column Heading 2 2 2 2 5" xfId="6887"/>
    <cellStyle name="Column Heading 2 2 2 2 6" xfId="6888"/>
    <cellStyle name="Column Heading 2 2 2 3" xfId="6889"/>
    <cellStyle name="Column Heading 2 2 2 3 2" xfId="49170"/>
    <cellStyle name="Column Heading 2 2 2 3 3" xfId="49171"/>
    <cellStyle name="Column Heading 2 2 2 4" xfId="6890"/>
    <cellStyle name="Column Heading 2 2 2 4 2" xfId="49172"/>
    <cellStyle name="Column Heading 2 2 2 4 3" xfId="49173"/>
    <cellStyle name="Column Heading 2 2 2 5" xfId="6891"/>
    <cellStyle name="Column Heading 2 2 2 5 2" xfId="49174"/>
    <cellStyle name="Column Heading 2 2 2 5 3" xfId="49175"/>
    <cellStyle name="Column Heading 2 2 2 6" xfId="6892"/>
    <cellStyle name="Column Heading 2 2 2 6 2" xfId="49176"/>
    <cellStyle name="Column Heading 2 2 2 6 3" xfId="49177"/>
    <cellStyle name="Column Heading 2 2 2 7" xfId="6893"/>
    <cellStyle name="Column Heading 2 2 2 8" xfId="49178"/>
    <cellStyle name="Column Heading 2 2 20" xfId="6894"/>
    <cellStyle name="Column Heading 2 2 20 2" xfId="6895"/>
    <cellStyle name="Column Heading 2 2 20 2 2" xfId="6896"/>
    <cellStyle name="Column Heading 2 2 20 2 3" xfId="6897"/>
    <cellStyle name="Column Heading 2 2 20 2 4" xfId="6898"/>
    <cellStyle name="Column Heading 2 2 20 2 5" xfId="6899"/>
    <cellStyle name="Column Heading 2 2 20 2 6" xfId="6900"/>
    <cellStyle name="Column Heading 2 2 20 3" xfId="6901"/>
    <cellStyle name="Column Heading 2 2 20 3 2" xfId="49179"/>
    <cellStyle name="Column Heading 2 2 20 3 3" xfId="49180"/>
    <cellStyle name="Column Heading 2 2 20 4" xfId="6902"/>
    <cellStyle name="Column Heading 2 2 20 4 2" xfId="49181"/>
    <cellStyle name="Column Heading 2 2 20 4 3" xfId="49182"/>
    <cellStyle name="Column Heading 2 2 20 5" xfId="6903"/>
    <cellStyle name="Column Heading 2 2 20 5 2" xfId="49183"/>
    <cellStyle name="Column Heading 2 2 20 5 3" xfId="49184"/>
    <cellStyle name="Column Heading 2 2 20 6" xfId="6904"/>
    <cellStyle name="Column Heading 2 2 20 6 2" xfId="49185"/>
    <cellStyle name="Column Heading 2 2 20 6 3" xfId="49186"/>
    <cellStyle name="Column Heading 2 2 20 7" xfId="6905"/>
    <cellStyle name="Column Heading 2 2 20 8" xfId="49187"/>
    <cellStyle name="Column Heading 2 2 21" xfId="6906"/>
    <cellStyle name="Column Heading 2 2 21 2" xfId="6907"/>
    <cellStyle name="Column Heading 2 2 21 2 2" xfId="6908"/>
    <cellStyle name="Column Heading 2 2 21 2 3" xfId="6909"/>
    <cellStyle name="Column Heading 2 2 21 2 4" xfId="6910"/>
    <cellStyle name="Column Heading 2 2 21 2 5" xfId="6911"/>
    <cellStyle name="Column Heading 2 2 21 2 6" xfId="6912"/>
    <cellStyle name="Column Heading 2 2 21 3" xfId="6913"/>
    <cellStyle name="Column Heading 2 2 21 3 2" xfId="49188"/>
    <cellStyle name="Column Heading 2 2 21 3 3" xfId="49189"/>
    <cellStyle name="Column Heading 2 2 21 4" xfId="6914"/>
    <cellStyle name="Column Heading 2 2 21 4 2" xfId="49190"/>
    <cellStyle name="Column Heading 2 2 21 4 3" xfId="49191"/>
    <cellStyle name="Column Heading 2 2 21 5" xfId="6915"/>
    <cellStyle name="Column Heading 2 2 21 5 2" xfId="49192"/>
    <cellStyle name="Column Heading 2 2 21 5 3" xfId="49193"/>
    <cellStyle name="Column Heading 2 2 21 6" xfId="6916"/>
    <cellStyle name="Column Heading 2 2 21 6 2" xfId="49194"/>
    <cellStyle name="Column Heading 2 2 21 6 3" xfId="49195"/>
    <cellStyle name="Column Heading 2 2 21 7" xfId="6917"/>
    <cellStyle name="Column Heading 2 2 21 8" xfId="49196"/>
    <cellStyle name="Column Heading 2 2 22" xfId="6918"/>
    <cellStyle name="Column Heading 2 2 22 2" xfId="6919"/>
    <cellStyle name="Column Heading 2 2 22 2 2" xfId="6920"/>
    <cellStyle name="Column Heading 2 2 22 2 3" xfId="6921"/>
    <cellStyle name="Column Heading 2 2 22 2 4" xfId="6922"/>
    <cellStyle name="Column Heading 2 2 22 2 5" xfId="6923"/>
    <cellStyle name="Column Heading 2 2 22 2 6" xfId="6924"/>
    <cellStyle name="Column Heading 2 2 22 3" xfId="6925"/>
    <cellStyle name="Column Heading 2 2 22 3 2" xfId="49197"/>
    <cellStyle name="Column Heading 2 2 22 3 3" xfId="49198"/>
    <cellStyle name="Column Heading 2 2 22 4" xfId="6926"/>
    <cellStyle name="Column Heading 2 2 22 4 2" xfId="49199"/>
    <cellStyle name="Column Heading 2 2 22 4 3" xfId="49200"/>
    <cellStyle name="Column Heading 2 2 22 5" xfId="6927"/>
    <cellStyle name="Column Heading 2 2 22 5 2" xfId="49201"/>
    <cellStyle name="Column Heading 2 2 22 5 3" xfId="49202"/>
    <cellStyle name="Column Heading 2 2 22 6" xfId="6928"/>
    <cellStyle name="Column Heading 2 2 22 6 2" xfId="49203"/>
    <cellStyle name="Column Heading 2 2 22 6 3" xfId="49204"/>
    <cellStyle name="Column Heading 2 2 22 7" xfId="6929"/>
    <cellStyle name="Column Heading 2 2 22 8" xfId="49205"/>
    <cellStyle name="Column Heading 2 2 23" xfId="6930"/>
    <cellStyle name="Column Heading 2 2 23 2" xfId="6931"/>
    <cellStyle name="Column Heading 2 2 23 2 2" xfId="6932"/>
    <cellStyle name="Column Heading 2 2 23 2 3" xfId="6933"/>
    <cellStyle name="Column Heading 2 2 23 2 4" xfId="6934"/>
    <cellStyle name="Column Heading 2 2 23 2 5" xfId="6935"/>
    <cellStyle name="Column Heading 2 2 23 2 6" xfId="6936"/>
    <cellStyle name="Column Heading 2 2 23 3" xfId="6937"/>
    <cellStyle name="Column Heading 2 2 23 3 2" xfId="49206"/>
    <cellStyle name="Column Heading 2 2 23 3 3" xfId="49207"/>
    <cellStyle name="Column Heading 2 2 23 4" xfId="6938"/>
    <cellStyle name="Column Heading 2 2 23 4 2" xfId="49208"/>
    <cellStyle name="Column Heading 2 2 23 4 3" xfId="49209"/>
    <cellStyle name="Column Heading 2 2 23 5" xfId="6939"/>
    <cellStyle name="Column Heading 2 2 23 5 2" xfId="49210"/>
    <cellStyle name="Column Heading 2 2 23 5 3" xfId="49211"/>
    <cellStyle name="Column Heading 2 2 23 6" xfId="6940"/>
    <cellStyle name="Column Heading 2 2 23 6 2" xfId="49212"/>
    <cellStyle name="Column Heading 2 2 23 6 3" xfId="49213"/>
    <cellStyle name="Column Heading 2 2 23 7" xfId="6941"/>
    <cellStyle name="Column Heading 2 2 23 8" xfId="49214"/>
    <cellStyle name="Column Heading 2 2 24" xfId="6942"/>
    <cellStyle name="Column Heading 2 2 24 2" xfId="6943"/>
    <cellStyle name="Column Heading 2 2 24 2 2" xfId="6944"/>
    <cellStyle name="Column Heading 2 2 24 2 3" xfId="6945"/>
    <cellStyle name="Column Heading 2 2 24 2 4" xfId="6946"/>
    <cellStyle name="Column Heading 2 2 24 2 5" xfId="6947"/>
    <cellStyle name="Column Heading 2 2 24 2 6" xfId="6948"/>
    <cellStyle name="Column Heading 2 2 24 3" xfId="6949"/>
    <cellStyle name="Column Heading 2 2 24 3 2" xfId="49215"/>
    <cellStyle name="Column Heading 2 2 24 3 3" xfId="49216"/>
    <cellStyle name="Column Heading 2 2 24 4" xfId="6950"/>
    <cellStyle name="Column Heading 2 2 24 4 2" xfId="49217"/>
    <cellStyle name="Column Heading 2 2 24 4 3" xfId="49218"/>
    <cellStyle name="Column Heading 2 2 24 5" xfId="6951"/>
    <cellStyle name="Column Heading 2 2 24 5 2" xfId="49219"/>
    <cellStyle name="Column Heading 2 2 24 5 3" xfId="49220"/>
    <cellStyle name="Column Heading 2 2 24 6" xfId="6952"/>
    <cellStyle name="Column Heading 2 2 24 6 2" xfId="49221"/>
    <cellStyle name="Column Heading 2 2 24 6 3" xfId="49222"/>
    <cellStyle name="Column Heading 2 2 24 7" xfId="6953"/>
    <cellStyle name="Column Heading 2 2 24 8" xfId="49223"/>
    <cellStyle name="Column Heading 2 2 25" xfId="6954"/>
    <cellStyle name="Column Heading 2 2 25 2" xfId="6955"/>
    <cellStyle name="Column Heading 2 2 25 2 2" xfId="6956"/>
    <cellStyle name="Column Heading 2 2 25 2 3" xfId="6957"/>
    <cellStyle name="Column Heading 2 2 25 2 4" xfId="6958"/>
    <cellStyle name="Column Heading 2 2 25 2 5" xfId="6959"/>
    <cellStyle name="Column Heading 2 2 25 2 6" xfId="6960"/>
    <cellStyle name="Column Heading 2 2 25 3" xfId="6961"/>
    <cellStyle name="Column Heading 2 2 25 3 2" xfId="49224"/>
    <cellStyle name="Column Heading 2 2 25 3 3" xfId="49225"/>
    <cellStyle name="Column Heading 2 2 25 4" xfId="6962"/>
    <cellStyle name="Column Heading 2 2 25 4 2" xfId="49226"/>
    <cellStyle name="Column Heading 2 2 25 4 3" xfId="49227"/>
    <cellStyle name="Column Heading 2 2 25 5" xfId="6963"/>
    <cellStyle name="Column Heading 2 2 25 5 2" xfId="49228"/>
    <cellStyle name="Column Heading 2 2 25 5 3" xfId="49229"/>
    <cellStyle name="Column Heading 2 2 25 6" xfId="6964"/>
    <cellStyle name="Column Heading 2 2 25 6 2" xfId="49230"/>
    <cellStyle name="Column Heading 2 2 25 6 3" xfId="49231"/>
    <cellStyle name="Column Heading 2 2 25 7" xfId="6965"/>
    <cellStyle name="Column Heading 2 2 25 8" xfId="49232"/>
    <cellStyle name="Column Heading 2 2 26" xfId="6966"/>
    <cellStyle name="Column Heading 2 2 26 2" xfId="6967"/>
    <cellStyle name="Column Heading 2 2 26 2 2" xfId="6968"/>
    <cellStyle name="Column Heading 2 2 26 2 3" xfId="6969"/>
    <cellStyle name="Column Heading 2 2 26 2 4" xfId="6970"/>
    <cellStyle name="Column Heading 2 2 26 2 5" xfId="6971"/>
    <cellStyle name="Column Heading 2 2 26 2 6" xfId="6972"/>
    <cellStyle name="Column Heading 2 2 26 3" xfId="6973"/>
    <cellStyle name="Column Heading 2 2 26 3 2" xfId="49233"/>
    <cellStyle name="Column Heading 2 2 26 3 3" xfId="49234"/>
    <cellStyle name="Column Heading 2 2 26 4" xfId="6974"/>
    <cellStyle name="Column Heading 2 2 26 4 2" xfId="49235"/>
    <cellStyle name="Column Heading 2 2 26 4 3" xfId="49236"/>
    <cellStyle name="Column Heading 2 2 26 5" xfId="6975"/>
    <cellStyle name="Column Heading 2 2 26 5 2" xfId="49237"/>
    <cellStyle name="Column Heading 2 2 26 5 3" xfId="49238"/>
    <cellStyle name="Column Heading 2 2 26 6" xfId="6976"/>
    <cellStyle name="Column Heading 2 2 26 6 2" xfId="49239"/>
    <cellStyle name="Column Heading 2 2 26 6 3" xfId="49240"/>
    <cellStyle name="Column Heading 2 2 26 7" xfId="6977"/>
    <cellStyle name="Column Heading 2 2 26 8" xfId="49241"/>
    <cellStyle name="Column Heading 2 2 27" xfId="6978"/>
    <cellStyle name="Column Heading 2 2 27 2" xfId="6979"/>
    <cellStyle name="Column Heading 2 2 27 2 2" xfId="6980"/>
    <cellStyle name="Column Heading 2 2 27 2 3" xfId="6981"/>
    <cellStyle name="Column Heading 2 2 27 2 4" xfId="6982"/>
    <cellStyle name="Column Heading 2 2 27 2 5" xfId="6983"/>
    <cellStyle name="Column Heading 2 2 27 2 6" xfId="6984"/>
    <cellStyle name="Column Heading 2 2 27 3" xfId="6985"/>
    <cellStyle name="Column Heading 2 2 27 3 2" xfId="49242"/>
    <cellStyle name="Column Heading 2 2 27 3 3" xfId="49243"/>
    <cellStyle name="Column Heading 2 2 27 4" xfId="6986"/>
    <cellStyle name="Column Heading 2 2 27 4 2" xfId="49244"/>
    <cellStyle name="Column Heading 2 2 27 4 3" xfId="49245"/>
    <cellStyle name="Column Heading 2 2 27 5" xfId="6987"/>
    <cellStyle name="Column Heading 2 2 27 5 2" xfId="49246"/>
    <cellStyle name="Column Heading 2 2 27 5 3" xfId="49247"/>
    <cellStyle name="Column Heading 2 2 27 6" xfId="6988"/>
    <cellStyle name="Column Heading 2 2 27 6 2" xfId="49248"/>
    <cellStyle name="Column Heading 2 2 27 6 3" xfId="49249"/>
    <cellStyle name="Column Heading 2 2 27 7" xfId="6989"/>
    <cellStyle name="Column Heading 2 2 27 8" xfId="49250"/>
    <cellStyle name="Column Heading 2 2 28" xfId="6990"/>
    <cellStyle name="Column Heading 2 2 28 2" xfId="6991"/>
    <cellStyle name="Column Heading 2 2 28 2 2" xfId="6992"/>
    <cellStyle name="Column Heading 2 2 28 2 3" xfId="6993"/>
    <cellStyle name="Column Heading 2 2 28 2 4" xfId="6994"/>
    <cellStyle name="Column Heading 2 2 28 2 5" xfId="6995"/>
    <cellStyle name="Column Heading 2 2 28 2 6" xfId="6996"/>
    <cellStyle name="Column Heading 2 2 28 3" xfId="6997"/>
    <cellStyle name="Column Heading 2 2 28 3 2" xfId="49251"/>
    <cellStyle name="Column Heading 2 2 28 3 3" xfId="49252"/>
    <cellStyle name="Column Heading 2 2 28 4" xfId="6998"/>
    <cellStyle name="Column Heading 2 2 28 4 2" xfId="49253"/>
    <cellStyle name="Column Heading 2 2 28 4 3" xfId="49254"/>
    <cellStyle name="Column Heading 2 2 28 5" xfId="6999"/>
    <cellStyle name="Column Heading 2 2 28 5 2" xfId="49255"/>
    <cellStyle name="Column Heading 2 2 28 5 3" xfId="49256"/>
    <cellStyle name="Column Heading 2 2 28 6" xfId="7000"/>
    <cellStyle name="Column Heading 2 2 28 6 2" xfId="49257"/>
    <cellStyle name="Column Heading 2 2 28 6 3" xfId="49258"/>
    <cellStyle name="Column Heading 2 2 28 7" xfId="7001"/>
    <cellStyle name="Column Heading 2 2 28 8" xfId="49259"/>
    <cellStyle name="Column Heading 2 2 29" xfId="7002"/>
    <cellStyle name="Column Heading 2 2 29 2" xfId="7003"/>
    <cellStyle name="Column Heading 2 2 29 2 2" xfId="7004"/>
    <cellStyle name="Column Heading 2 2 29 2 3" xfId="7005"/>
    <cellStyle name="Column Heading 2 2 29 2 4" xfId="7006"/>
    <cellStyle name="Column Heading 2 2 29 2 5" xfId="7007"/>
    <cellStyle name="Column Heading 2 2 29 2 6" xfId="7008"/>
    <cellStyle name="Column Heading 2 2 29 3" xfId="7009"/>
    <cellStyle name="Column Heading 2 2 29 3 2" xfId="49260"/>
    <cellStyle name="Column Heading 2 2 29 3 3" xfId="49261"/>
    <cellStyle name="Column Heading 2 2 29 4" xfId="7010"/>
    <cellStyle name="Column Heading 2 2 29 4 2" xfId="49262"/>
    <cellStyle name="Column Heading 2 2 29 4 3" xfId="49263"/>
    <cellStyle name="Column Heading 2 2 29 5" xfId="7011"/>
    <cellStyle name="Column Heading 2 2 29 5 2" xfId="49264"/>
    <cellStyle name="Column Heading 2 2 29 5 3" xfId="49265"/>
    <cellStyle name="Column Heading 2 2 29 6" xfId="7012"/>
    <cellStyle name="Column Heading 2 2 29 6 2" xfId="49266"/>
    <cellStyle name="Column Heading 2 2 29 6 3" xfId="49267"/>
    <cellStyle name="Column Heading 2 2 29 7" xfId="7013"/>
    <cellStyle name="Column Heading 2 2 29 8" xfId="49268"/>
    <cellStyle name="Column Heading 2 2 3" xfId="7014"/>
    <cellStyle name="Column Heading 2 2 3 2" xfId="7015"/>
    <cellStyle name="Column Heading 2 2 3 2 2" xfId="7016"/>
    <cellStyle name="Column Heading 2 2 3 2 3" xfId="7017"/>
    <cellStyle name="Column Heading 2 2 3 2 4" xfId="7018"/>
    <cellStyle name="Column Heading 2 2 3 2 5" xfId="7019"/>
    <cellStyle name="Column Heading 2 2 3 2 6" xfId="7020"/>
    <cellStyle name="Column Heading 2 2 3 3" xfId="7021"/>
    <cellStyle name="Column Heading 2 2 3 3 2" xfId="49269"/>
    <cellStyle name="Column Heading 2 2 3 3 3" xfId="49270"/>
    <cellStyle name="Column Heading 2 2 3 4" xfId="7022"/>
    <cellStyle name="Column Heading 2 2 3 4 2" xfId="49271"/>
    <cellStyle name="Column Heading 2 2 3 4 3" xfId="49272"/>
    <cellStyle name="Column Heading 2 2 3 5" xfId="7023"/>
    <cellStyle name="Column Heading 2 2 3 5 2" xfId="49273"/>
    <cellStyle name="Column Heading 2 2 3 5 3" xfId="49274"/>
    <cellStyle name="Column Heading 2 2 3 6" xfId="7024"/>
    <cellStyle name="Column Heading 2 2 3 6 2" xfId="49275"/>
    <cellStyle name="Column Heading 2 2 3 6 3" xfId="49276"/>
    <cellStyle name="Column Heading 2 2 3 7" xfId="7025"/>
    <cellStyle name="Column Heading 2 2 3 8" xfId="49277"/>
    <cellStyle name="Column Heading 2 2 30" xfId="7026"/>
    <cellStyle name="Column Heading 2 2 30 2" xfId="7027"/>
    <cellStyle name="Column Heading 2 2 30 2 2" xfId="7028"/>
    <cellStyle name="Column Heading 2 2 30 2 3" xfId="7029"/>
    <cellStyle name="Column Heading 2 2 30 2 4" xfId="7030"/>
    <cellStyle name="Column Heading 2 2 30 2 5" xfId="7031"/>
    <cellStyle name="Column Heading 2 2 30 2 6" xfId="7032"/>
    <cellStyle name="Column Heading 2 2 30 3" xfId="7033"/>
    <cellStyle name="Column Heading 2 2 30 3 2" xfId="49278"/>
    <cellStyle name="Column Heading 2 2 30 3 3" xfId="49279"/>
    <cellStyle name="Column Heading 2 2 30 4" xfId="7034"/>
    <cellStyle name="Column Heading 2 2 30 4 2" xfId="49280"/>
    <cellStyle name="Column Heading 2 2 30 4 3" xfId="49281"/>
    <cellStyle name="Column Heading 2 2 30 5" xfId="7035"/>
    <cellStyle name="Column Heading 2 2 30 5 2" xfId="49282"/>
    <cellStyle name="Column Heading 2 2 30 5 3" xfId="49283"/>
    <cellStyle name="Column Heading 2 2 30 6" xfId="7036"/>
    <cellStyle name="Column Heading 2 2 30 6 2" xfId="49284"/>
    <cellStyle name="Column Heading 2 2 30 6 3" xfId="49285"/>
    <cellStyle name="Column Heading 2 2 30 7" xfId="7037"/>
    <cellStyle name="Column Heading 2 2 30 8" xfId="49286"/>
    <cellStyle name="Column Heading 2 2 31" xfId="7038"/>
    <cellStyle name="Column Heading 2 2 31 2" xfId="7039"/>
    <cellStyle name="Column Heading 2 2 31 2 2" xfId="7040"/>
    <cellStyle name="Column Heading 2 2 31 2 3" xfId="7041"/>
    <cellStyle name="Column Heading 2 2 31 2 4" xfId="7042"/>
    <cellStyle name="Column Heading 2 2 31 2 5" xfId="7043"/>
    <cellStyle name="Column Heading 2 2 31 2 6" xfId="7044"/>
    <cellStyle name="Column Heading 2 2 31 3" xfId="7045"/>
    <cellStyle name="Column Heading 2 2 31 3 2" xfId="49287"/>
    <cellStyle name="Column Heading 2 2 31 3 3" xfId="49288"/>
    <cellStyle name="Column Heading 2 2 31 4" xfId="7046"/>
    <cellStyle name="Column Heading 2 2 31 4 2" xfId="49289"/>
    <cellStyle name="Column Heading 2 2 31 4 3" xfId="49290"/>
    <cellStyle name="Column Heading 2 2 31 5" xfId="7047"/>
    <cellStyle name="Column Heading 2 2 31 5 2" xfId="49291"/>
    <cellStyle name="Column Heading 2 2 31 5 3" xfId="49292"/>
    <cellStyle name="Column Heading 2 2 31 6" xfId="7048"/>
    <cellStyle name="Column Heading 2 2 31 6 2" xfId="49293"/>
    <cellStyle name="Column Heading 2 2 31 6 3" xfId="49294"/>
    <cellStyle name="Column Heading 2 2 31 7" xfId="7049"/>
    <cellStyle name="Column Heading 2 2 31 8" xfId="49295"/>
    <cellStyle name="Column Heading 2 2 32" xfId="7050"/>
    <cellStyle name="Column Heading 2 2 32 2" xfId="7051"/>
    <cellStyle name="Column Heading 2 2 32 2 2" xfId="7052"/>
    <cellStyle name="Column Heading 2 2 32 2 3" xfId="7053"/>
    <cellStyle name="Column Heading 2 2 32 2 4" xfId="7054"/>
    <cellStyle name="Column Heading 2 2 32 2 5" xfId="7055"/>
    <cellStyle name="Column Heading 2 2 32 2 6" xfId="7056"/>
    <cellStyle name="Column Heading 2 2 32 3" xfId="7057"/>
    <cellStyle name="Column Heading 2 2 32 3 2" xfId="49296"/>
    <cellStyle name="Column Heading 2 2 32 3 3" xfId="49297"/>
    <cellStyle name="Column Heading 2 2 32 4" xfId="7058"/>
    <cellStyle name="Column Heading 2 2 32 4 2" xfId="49298"/>
    <cellStyle name="Column Heading 2 2 32 4 3" xfId="49299"/>
    <cellStyle name="Column Heading 2 2 32 5" xfId="7059"/>
    <cellStyle name="Column Heading 2 2 32 5 2" xfId="49300"/>
    <cellStyle name="Column Heading 2 2 32 5 3" xfId="49301"/>
    <cellStyle name="Column Heading 2 2 32 6" xfId="7060"/>
    <cellStyle name="Column Heading 2 2 32 6 2" xfId="49302"/>
    <cellStyle name="Column Heading 2 2 32 6 3" xfId="49303"/>
    <cellStyle name="Column Heading 2 2 32 7" xfId="7061"/>
    <cellStyle name="Column Heading 2 2 32 8" xfId="49304"/>
    <cellStyle name="Column Heading 2 2 33" xfId="7062"/>
    <cellStyle name="Column Heading 2 2 33 2" xfId="7063"/>
    <cellStyle name="Column Heading 2 2 33 2 2" xfId="7064"/>
    <cellStyle name="Column Heading 2 2 33 2 3" xfId="7065"/>
    <cellStyle name="Column Heading 2 2 33 2 4" xfId="7066"/>
    <cellStyle name="Column Heading 2 2 33 2 5" xfId="7067"/>
    <cellStyle name="Column Heading 2 2 33 2 6" xfId="7068"/>
    <cellStyle name="Column Heading 2 2 33 3" xfId="7069"/>
    <cellStyle name="Column Heading 2 2 33 3 2" xfId="49305"/>
    <cellStyle name="Column Heading 2 2 33 3 3" xfId="49306"/>
    <cellStyle name="Column Heading 2 2 33 4" xfId="7070"/>
    <cellStyle name="Column Heading 2 2 33 4 2" xfId="49307"/>
    <cellStyle name="Column Heading 2 2 33 4 3" xfId="49308"/>
    <cellStyle name="Column Heading 2 2 33 5" xfId="7071"/>
    <cellStyle name="Column Heading 2 2 33 5 2" xfId="49309"/>
    <cellStyle name="Column Heading 2 2 33 5 3" xfId="49310"/>
    <cellStyle name="Column Heading 2 2 33 6" xfId="7072"/>
    <cellStyle name="Column Heading 2 2 33 6 2" xfId="49311"/>
    <cellStyle name="Column Heading 2 2 33 6 3" xfId="49312"/>
    <cellStyle name="Column Heading 2 2 33 7" xfId="49313"/>
    <cellStyle name="Column Heading 2 2 33 8" xfId="49314"/>
    <cellStyle name="Column Heading 2 2 34" xfId="7073"/>
    <cellStyle name="Column Heading 2 2 34 2" xfId="7074"/>
    <cellStyle name="Column Heading 2 2 34 2 2" xfId="7075"/>
    <cellStyle name="Column Heading 2 2 34 2 3" xfId="7076"/>
    <cellStyle name="Column Heading 2 2 34 2 4" xfId="7077"/>
    <cellStyle name="Column Heading 2 2 34 2 5" xfId="7078"/>
    <cellStyle name="Column Heading 2 2 34 2 6" xfId="7079"/>
    <cellStyle name="Column Heading 2 2 34 3" xfId="7080"/>
    <cellStyle name="Column Heading 2 2 34 3 2" xfId="49315"/>
    <cellStyle name="Column Heading 2 2 34 3 3" xfId="49316"/>
    <cellStyle name="Column Heading 2 2 34 4" xfId="7081"/>
    <cellStyle name="Column Heading 2 2 34 4 2" xfId="49317"/>
    <cellStyle name="Column Heading 2 2 34 4 3" xfId="49318"/>
    <cellStyle name="Column Heading 2 2 34 5" xfId="7082"/>
    <cellStyle name="Column Heading 2 2 34 5 2" xfId="49319"/>
    <cellStyle name="Column Heading 2 2 34 5 3" xfId="49320"/>
    <cellStyle name="Column Heading 2 2 34 6" xfId="7083"/>
    <cellStyle name="Column Heading 2 2 34 6 2" xfId="49321"/>
    <cellStyle name="Column Heading 2 2 34 6 3" xfId="49322"/>
    <cellStyle name="Column Heading 2 2 34 7" xfId="7084"/>
    <cellStyle name="Column Heading 2 2 34 8" xfId="49323"/>
    <cellStyle name="Column Heading 2 2 35" xfId="7085"/>
    <cellStyle name="Column Heading 2 2 35 2" xfId="7086"/>
    <cellStyle name="Column Heading 2 2 35 3" xfId="7087"/>
    <cellStyle name="Column Heading 2 2 35 4" xfId="7088"/>
    <cellStyle name="Column Heading 2 2 35 5" xfId="7089"/>
    <cellStyle name="Column Heading 2 2 35 6" xfId="7090"/>
    <cellStyle name="Column Heading 2 2 36" xfId="7091"/>
    <cellStyle name="Column Heading 2 2 36 2" xfId="49324"/>
    <cellStyle name="Column Heading 2 2 36 3" xfId="49325"/>
    <cellStyle name="Column Heading 2 2 37" xfId="7092"/>
    <cellStyle name="Column Heading 2 2 37 2" xfId="49326"/>
    <cellStyle name="Column Heading 2 2 37 3" xfId="49327"/>
    <cellStyle name="Column Heading 2 2 38" xfId="7093"/>
    <cellStyle name="Column Heading 2 2 38 2" xfId="49328"/>
    <cellStyle name="Column Heading 2 2 38 3" xfId="49329"/>
    <cellStyle name="Column Heading 2 2 39" xfId="7094"/>
    <cellStyle name="Column Heading 2 2 39 2" xfId="49330"/>
    <cellStyle name="Column Heading 2 2 39 3" xfId="49331"/>
    <cellStyle name="Column Heading 2 2 4" xfId="7095"/>
    <cellStyle name="Column Heading 2 2 4 2" xfId="7096"/>
    <cellStyle name="Column Heading 2 2 4 2 2" xfId="7097"/>
    <cellStyle name="Column Heading 2 2 4 2 3" xfId="7098"/>
    <cellStyle name="Column Heading 2 2 4 2 4" xfId="7099"/>
    <cellStyle name="Column Heading 2 2 4 2 5" xfId="7100"/>
    <cellStyle name="Column Heading 2 2 4 2 6" xfId="7101"/>
    <cellStyle name="Column Heading 2 2 4 3" xfId="7102"/>
    <cellStyle name="Column Heading 2 2 4 3 2" xfId="49332"/>
    <cellStyle name="Column Heading 2 2 4 3 3" xfId="49333"/>
    <cellStyle name="Column Heading 2 2 4 4" xfId="7103"/>
    <cellStyle name="Column Heading 2 2 4 4 2" xfId="49334"/>
    <cellStyle name="Column Heading 2 2 4 4 3" xfId="49335"/>
    <cellStyle name="Column Heading 2 2 4 5" xfId="7104"/>
    <cellStyle name="Column Heading 2 2 4 5 2" xfId="49336"/>
    <cellStyle name="Column Heading 2 2 4 5 3" xfId="49337"/>
    <cellStyle name="Column Heading 2 2 4 6" xfId="7105"/>
    <cellStyle name="Column Heading 2 2 4 6 2" xfId="49338"/>
    <cellStyle name="Column Heading 2 2 4 6 3" xfId="49339"/>
    <cellStyle name="Column Heading 2 2 4 7" xfId="7106"/>
    <cellStyle name="Column Heading 2 2 4 8" xfId="49340"/>
    <cellStyle name="Column Heading 2 2 40" xfId="49341"/>
    <cellStyle name="Column Heading 2 2 41" xfId="49342"/>
    <cellStyle name="Column Heading 2 2 5" xfId="7107"/>
    <cellStyle name="Column Heading 2 2 5 2" xfId="7108"/>
    <cellStyle name="Column Heading 2 2 5 2 2" xfId="7109"/>
    <cellStyle name="Column Heading 2 2 5 2 3" xfId="7110"/>
    <cellStyle name="Column Heading 2 2 5 2 4" xfId="7111"/>
    <cellStyle name="Column Heading 2 2 5 2 5" xfId="7112"/>
    <cellStyle name="Column Heading 2 2 5 2 6" xfId="7113"/>
    <cellStyle name="Column Heading 2 2 5 3" xfId="7114"/>
    <cellStyle name="Column Heading 2 2 5 3 2" xfId="49343"/>
    <cellStyle name="Column Heading 2 2 5 3 3" xfId="49344"/>
    <cellStyle name="Column Heading 2 2 5 4" xfId="7115"/>
    <cellStyle name="Column Heading 2 2 5 4 2" xfId="49345"/>
    <cellStyle name="Column Heading 2 2 5 4 3" xfId="49346"/>
    <cellStyle name="Column Heading 2 2 5 5" xfId="7116"/>
    <cellStyle name="Column Heading 2 2 5 5 2" xfId="49347"/>
    <cellStyle name="Column Heading 2 2 5 5 3" xfId="49348"/>
    <cellStyle name="Column Heading 2 2 5 6" xfId="7117"/>
    <cellStyle name="Column Heading 2 2 5 6 2" xfId="49349"/>
    <cellStyle name="Column Heading 2 2 5 6 3" xfId="49350"/>
    <cellStyle name="Column Heading 2 2 5 7" xfId="7118"/>
    <cellStyle name="Column Heading 2 2 5 8" xfId="49351"/>
    <cellStyle name="Column Heading 2 2 6" xfId="7119"/>
    <cellStyle name="Column Heading 2 2 6 2" xfId="7120"/>
    <cellStyle name="Column Heading 2 2 6 2 2" xfId="7121"/>
    <cellStyle name="Column Heading 2 2 6 2 3" xfId="7122"/>
    <cellStyle name="Column Heading 2 2 6 2 4" xfId="7123"/>
    <cellStyle name="Column Heading 2 2 6 2 5" xfId="7124"/>
    <cellStyle name="Column Heading 2 2 6 2 6" xfId="7125"/>
    <cellStyle name="Column Heading 2 2 6 3" xfId="7126"/>
    <cellStyle name="Column Heading 2 2 6 3 2" xfId="49352"/>
    <cellStyle name="Column Heading 2 2 6 3 3" xfId="49353"/>
    <cellStyle name="Column Heading 2 2 6 4" xfId="7127"/>
    <cellStyle name="Column Heading 2 2 6 4 2" xfId="49354"/>
    <cellStyle name="Column Heading 2 2 6 4 3" xfId="49355"/>
    <cellStyle name="Column Heading 2 2 6 5" xfId="7128"/>
    <cellStyle name="Column Heading 2 2 6 5 2" xfId="49356"/>
    <cellStyle name="Column Heading 2 2 6 5 3" xfId="49357"/>
    <cellStyle name="Column Heading 2 2 6 6" xfId="7129"/>
    <cellStyle name="Column Heading 2 2 6 6 2" xfId="49358"/>
    <cellStyle name="Column Heading 2 2 6 6 3" xfId="49359"/>
    <cellStyle name="Column Heading 2 2 6 7" xfId="7130"/>
    <cellStyle name="Column Heading 2 2 6 8" xfId="49360"/>
    <cellStyle name="Column Heading 2 2 7" xfId="7131"/>
    <cellStyle name="Column Heading 2 2 7 2" xfId="7132"/>
    <cellStyle name="Column Heading 2 2 7 2 2" xfId="7133"/>
    <cellStyle name="Column Heading 2 2 7 2 3" xfId="7134"/>
    <cellStyle name="Column Heading 2 2 7 2 4" xfId="7135"/>
    <cellStyle name="Column Heading 2 2 7 2 5" xfId="7136"/>
    <cellStyle name="Column Heading 2 2 7 2 6" xfId="7137"/>
    <cellStyle name="Column Heading 2 2 7 3" xfId="7138"/>
    <cellStyle name="Column Heading 2 2 7 3 2" xfId="49361"/>
    <cellStyle name="Column Heading 2 2 7 3 3" xfId="49362"/>
    <cellStyle name="Column Heading 2 2 7 4" xfId="7139"/>
    <cellStyle name="Column Heading 2 2 7 4 2" xfId="49363"/>
    <cellStyle name="Column Heading 2 2 7 4 3" xfId="49364"/>
    <cellStyle name="Column Heading 2 2 7 5" xfId="7140"/>
    <cellStyle name="Column Heading 2 2 7 5 2" xfId="49365"/>
    <cellStyle name="Column Heading 2 2 7 5 3" xfId="49366"/>
    <cellStyle name="Column Heading 2 2 7 6" xfId="7141"/>
    <cellStyle name="Column Heading 2 2 7 6 2" xfId="49367"/>
    <cellStyle name="Column Heading 2 2 7 6 3" xfId="49368"/>
    <cellStyle name="Column Heading 2 2 7 7" xfId="7142"/>
    <cellStyle name="Column Heading 2 2 7 8" xfId="49369"/>
    <cellStyle name="Column Heading 2 2 8" xfId="7143"/>
    <cellStyle name="Column Heading 2 2 8 2" xfId="7144"/>
    <cellStyle name="Column Heading 2 2 8 2 2" xfId="7145"/>
    <cellStyle name="Column Heading 2 2 8 2 3" xfId="7146"/>
    <cellStyle name="Column Heading 2 2 8 2 4" xfId="7147"/>
    <cellStyle name="Column Heading 2 2 8 2 5" xfId="7148"/>
    <cellStyle name="Column Heading 2 2 8 2 6" xfId="7149"/>
    <cellStyle name="Column Heading 2 2 8 3" xfId="7150"/>
    <cellStyle name="Column Heading 2 2 8 3 2" xfId="49370"/>
    <cellStyle name="Column Heading 2 2 8 3 3" xfId="49371"/>
    <cellStyle name="Column Heading 2 2 8 4" xfId="7151"/>
    <cellStyle name="Column Heading 2 2 8 4 2" xfId="49372"/>
    <cellStyle name="Column Heading 2 2 8 4 3" xfId="49373"/>
    <cellStyle name="Column Heading 2 2 8 5" xfId="7152"/>
    <cellStyle name="Column Heading 2 2 8 5 2" xfId="49374"/>
    <cellStyle name="Column Heading 2 2 8 5 3" xfId="49375"/>
    <cellStyle name="Column Heading 2 2 8 6" xfId="7153"/>
    <cellStyle name="Column Heading 2 2 8 6 2" xfId="49376"/>
    <cellStyle name="Column Heading 2 2 8 6 3" xfId="49377"/>
    <cellStyle name="Column Heading 2 2 8 7" xfId="7154"/>
    <cellStyle name="Column Heading 2 2 8 8" xfId="49378"/>
    <cellStyle name="Column Heading 2 2 9" xfId="7155"/>
    <cellStyle name="Column Heading 2 2 9 2" xfId="7156"/>
    <cellStyle name="Column Heading 2 2 9 2 2" xfId="7157"/>
    <cellStyle name="Column Heading 2 2 9 2 3" xfId="7158"/>
    <cellStyle name="Column Heading 2 2 9 2 4" xfId="7159"/>
    <cellStyle name="Column Heading 2 2 9 2 5" xfId="7160"/>
    <cellStyle name="Column Heading 2 2 9 2 6" xfId="7161"/>
    <cellStyle name="Column Heading 2 2 9 3" xfId="7162"/>
    <cellStyle name="Column Heading 2 2 9 3 2" xfId="49379"/>
    <cellStyle name="Column Heading 2 2 9 3 3" xfId="49380"/>
    <cellStyle name="Column Heading 2 2 9 4" xfId="7163"/>
    <cellStyle name="Column Heading 2 2 9 4 2" xfId="49381"/>
    <cellStyle name="Column Heading 2 2 9 4 3" xfId="49382"/>
    <cellStyle name="Column Heading 2 2 9 5" xfId="7164"/>
    <cellStyle name="Column Heading 2 2 9 5 2" xfId="49383"/>
    <cellStyle name="Column Heading 2 2 9 5 3" xfId="49384"/>
    <cellStyle name="Column Heading 2 2 9 6" xfId="7165"/>
    <cellStyle name="Column Heading 2 2 9 6 2" xfId="49385"/>
    <cellStyle name="Column Heading 2 2 9 6 3" xfId="49386"/>
    <cellStyle name="Column Heading 2 2 9 7" xfId="7166"/>
    <cellStyle name="Column Heading 2 2 9 8" xfId="49387"/>
    <cellStyle name="Column Heading 2 20" xfId="7167"/>
    <cellStyle name="Column Heading 2 20 2" xfId="7168"/>
    <cellStyle name="Column Heading 2 20 2 2" xfId="7169"/>
    <cellStyle name="Column Heading 2 20 2 3" xfId="7170"/>
    <cellStyle name="Column Heading 2 20 2 4" xfId="7171"/>
    <cellStyle name="Column Heading 2 20 2 5" xfId="7172"/>
    <cellStyle name="Column Heading 2 20 2 6" xfId="7173"/>
    <cellStyle name="Column Heading 2 20 3" xfId="7174"/>
    <cellStyle name="Column Heading 2 20 3 2" xfId="49388"/>
    <cellStyle name="Column Heading 2 20 3 3" xfId="49389"/>
    <cellStyle name="Column Heading 2 20 4" xfId="7175"/>
    <cellStyle name="Column Heading 2 20 4 2" xfId="49390"/>
    <cellStyle name="Column Heading 2 20 4 3" xfId="49391"/>
    <cellStyle name="Column Heading 2 20 5" xfId="7176"/>
    <cellStyle name="Column Heading 2 20 5 2" xfId="49392"/>
    <cellStyle name="Column Heading 2 20 5 3" xfId="49393"/>
    <cellStyle name="Column Heading 2 20 6" xfId="7177"/>
    <cellStyle name="Column Heading 2 20 6 2" xfId="49394"/>
    <cellStyle name="Column Heading 2 20 6 3" xfId="49395"/>
    <cellStyle name="Column Heading 2 20 7" xfId="7178"/>
    <cellStyle name="Column Heading 2 20 8" xfId="49396"/>
    <cellStyle name="Column Heading 2 21" xfId="7179"/>
    <cellStyle name="Column Heading 2 21 2" xfId="7180"/>
    <cellStyle name="Column Heading 2 21 2 2" xfId="7181"/>
    <cellStyle name="Column Heading 2 21 2 3" xfId="7182"/>
    <cellStyle name="Column Heading 2 21 2 4" xfId="7183"/>
    <cellStyle name="Column Heading 2 21 2 5" xfId="7184"/>
    <cellStyle name="Column Heading 2 21 2 6" xfId="7185"/>
    <cellStyle name="Column Heading 2 21 3" xfId="7186"/>
    <cellStyle name="Column Heading 2 21 3 2" xfId="49397"/>
    <cellStyle name="Column Heading 2 21 3 3" xfId="49398"/>
    <cellStyle name="Column Heading 2 21 4" xfId="7187"/>
    <cellStyle name="Column Heading 2 21 4 2" xfId="49399"/>
    <cellStyle name="Column Heading 2 21 4 3" xfId="49400"/>
    <cellStyle name="Column Heading 2 21 5" xfId="7188"/>
    <cellStyle name="Column Heading 2 21 5 2" xfId="49401"/>
    <cellStyle name="Column Heading 2 21 5 3" xfId="49402"/>
    <cellStyle name="Column Heading 2 21 6" xfId="7189"/>
    <cellStyle name="Column Heading 2 21 6 2" xfId="49403"/>
    <cellStyle name="Column Heading 2 21 6 3" xfId="49404"/>
    <cellStyle name="Column Heading 2 21 7" xfId="7190"/>
    <cellStyle name="Column Heading 2 21 8" xfId="49405"/>
    <cellStyle name="Column Heading 2 22" xfId="7191"/>
    <cellStyle name="Column Heading 2 22 2" xfId="7192"/>
    <cellStyle name="Column Heading 2 22 2 2" xfId="7193"/>
    <cellStyle name="Column Heading 2 22 2 3" xfId="7194"/>
    <cellStyle name="Column Heading 2 22 2 4" xfId="7195"/>
    <cellStyle name="Column Heading 2 22 2 5" xfId="7196"/>
    <cellStyle name="Column Heading 2 22 2 6" xfId="7197"/>
    <cellStyle name="Column Heading 2 22 3" xfId="7198"/>
    <cellStyle name="Column Heading 2 22 3 2" xfId="49406"/>
    <cellStyle name="Column Heading 2 22 3 3" xfId="49407"/>
    <cellStyle name="Column Heading 2 22 4" xfId="7199"/>
    <cellStyle name="Column Heading 2 22 4 2" xfId="49408"/>
    <cellStyle name="Column Heading 2 22 4 3" xfId="49409"/>
    <cellStyle name="Column Heading 2 22 5" xfId="7200"/>
    <cellStyle name="Column Heading 2 22 5 2" xfId="49410"/>
    <cellStyle name="Column Heading 2 22 5 3" xfId="49411"/>
    <cellStyle name="Column Heading 2 22 6" xfId="7201"/>
    <cellStyle name="Column Heading 2 22 6 2" xfId="49412"/>
    <cellStyle name="Column Heading 2 22 6 3" xfId="49413"/>
    <cellStyle name="Column Heading 2 22 7" xfId="7202"/>
    <cellStyle name="Column Heading 2 22 8" xfId="49414"/>
    <cellStyle name="Column Heading 2 23" xfId="7203"/>
    <cellStyle name="Column Heading 2 23 2" xfId="7204"/>
    <cellStyle name="Column Heading 2 23 2 2" xfId="7205"/>
    <cellStyle name="Column Heading 2 23 2 3" xfId="7206"/>
    <cellStyle name="Column Heading 2 23 2 4" xfId="7207"/>
    <cellStyle name="Column Heading 2 23 2 5" xfId="7208"/>
    <cellStyle name="Column Heading 2 23 2 6" xfId="7209"/>
    <cellStyle name="Column Heading 2 23 3" xfId="7210"/>
    <cellStyle name="Column Heading 2 23 3 2" xfId="49415"/>
    <cellStyle name="Column Heading 2 23 3 3" xfId="49416"/>
    <cellStyle name="Column Heading 2 23 4" xfId="7211"/>
    <cellStyle name="Column Heading 2 23 4 2" xfId="49417"/>
    <cellStyle name="Column Heading 2 23 4 3" xfId="49418"/>
    <cellStyle name="Column Heading 2 23 5" xfId="7212"/>
    <cellStyle name="Column Heading 2 23 5 2" xfId="49419"/>
    <cellStyle name="Column Heading 2 23 5 3" xfId="49420"/>
    <cellStyle name="Column Heading 2 23 6" xfId="7213"/>
    <cellStyle name="Column Heading 2 23 6 2" xfId="49421"/>
    <cellStyle name="Column Heading 2 23 6 3" xfId="49422"/>
    <cellStyle name="Column Heading 2 23 7" xfId="7214"/>
    <cellStyle name="Column Heading 2 23 8" xfId="49423"/>
    <cellStyle name="Column Heading 2 24" xfId="7215"/>
    <cellStyle name="Column Heading 2 24 2" xfId="7216"/>
    <cellStyle name="Column Heading 2 24 2 2" xfId="7217"/>
    <cellStyle name="Column Heading 2 24 2 3" xfId="7218"/>
    <cellStyle name="Column Heading 2 24 2 4" xfId="7219"/>
    <cellStyle name="Column Heading 2 24 2 5" xfId="7220"/>
    <cellStyle name="Column Heading 2 24 2 6" xfId="7221"/>
    <cellStyle name="Column Heading 2 24 3" xfId="7222"/>
    <cellStyle name="Column Heading 2 24 3 2" xfId="49424"/>
    <cellStyle name="Column Heading 2 24 3 3" xfId="49425"/>
    <cellStyle name="Column Heading 2 24 4" xfId="7223"/>
    <cellStyle name="Column Heading 2 24 4 2" xfId="49426"/>
    <cellStyle name="Column Heading 2 24 4 3" xfId="49427"/>
    <cellStyle name="Column Heading 2 24 5" xfId="7224"/>
    <cellStyle name="Column Heading 2 24 5 2" xfId="49428"/>
    <cellStyle name="Column Heading 2 24 5 3" xfId="49429"/>
    <cellStyle name="Column Heading 2 24 6" xfId="7225"/>
    <cellStyle name="Column Heading 2 24 6 2" xfId="49430"/>
    <cellStyle name="Column Heading 2 24 6 3" xfId="49431"/>
    <cellStyle name="Column Heading 2 24 7" xfId="7226"/>
    <cellStyle name="Column Heading 2 24 8" xfId="49432"/>
    <cellStyle name="Column Heading 2 25" xfId="7227"/>
    <cellStyle name="Column Heading 2 25 2" xfId="7228"/>
    <cellStyle name="Column Heading 2 25 2 2" xfId="7229"/>
    <cellStyle name="Column Heading 2 25 2 3" xfId="7230"/>
    <cellStyle name="Column Heading 2 25 2 4" xfId="7231"/>
    <cellStyle name="Column Heading 2 25 2 5" xfId="7232"/>
    <cellStyle name="Column Heading 2 25 2 6" xfId="7233"/>
    <cellStyle name="Column Heading 2 25 3" xfId="7234"/>
    <cellStyle name="Column Heading 2 25 3 2" xfId="49433"/>
    <cellStyle name="Column Heading 2 25 3 3" xfId="49434"/>
    <cellStyle name="Column Heading 2 25 4" xfId="7235"/>
    <cellStyle name="Column Heading 2 25 4 2" xfId="49435"/>
    <cellStyle name="Column Heading 2 25 4 3" xfId="49436"/>
    <cellStyle name="Column Heading 2 25 5" xfId="7236"/>
    <cellStyle name="Column Heading 2 25 5 2" xfId="49437"/>
    <cellStyle name="Column Heading 2 25 5 3" xfId="49438"/>
    <cellStyle name="Column Heading 2 25 6" xfId="7237"/>
    <cellStyle name="Column Heading 2 25 6 2" xfId="49439"/>
    <cellStyle name="Column Heading 2 25 6 3" xfId="49440"/>
    <cellStyle name="Column Heading 2 25 7" xfId="7238"/>
    <cellStyle name="Column Heading 2 25 8" xfId="49441"/>
    <cellStyle name="Column Heading 2 26" xfId="7239"/>
    <cellStyle name="Column Heading 2 26 2" xfId="7240"/>
    <cellStyle name="Column Heading 2 26 2 2" xfId="7241"/>
    <cellStyle name="Column Heading 2 26 2 3" xfId="7242"/>
    <cellStyle name="Column Heading 2 26 2 4" xfId="7243"/>
    <cellStyle name="Column Heading 2 26 2 5" xfId="7244"/>
    <cellStyle name="Column Heading 2 26 2 6" xfId="7245"/>
    <cellStyle name="Column Heading 2 26 3" xfId="7246"/>
    <cellStyle name="Column Heading 2 26 3 2" xfId="49442"/>
    <cellStyle name="Column Heading 2 26 3 3" xfId="49443"/>
    <cellStyle name="Column Heading 2 26 4" xfId="7247"/>
    <cellStyle name="Column Heading 2 26 4 2" xfId="49444"/>
    <cellStyle name="Column Heading 2 26 4 3" xfId="49445"/>
    <cellStyle name="Column Heading 2 26 5" xfId="7248"/>
    <cellStyle name="Column Heading 2 26 5 2" xfId="49446"/>
    <cellStyle name="Column Heading 2 26 5 3" xfId="49447"/>
    <cellStyle name="Column Heading 2 26 6" xfId="7249"/>
    <cellStyle name="Column Heading 2 26 6 2" xfId="49448"/>
    <cellStyle name="Column Heading 2 26 6 3" xfId="49449"/>
    <cellStyle name="Column Heading 2 26 7" xfId="7250"/>
    <cellStyle name="Column Heading 2 26 8" xfId="49450"/>
    <cellStyle name="Column Heading 2 27" xfId="7251"/>
    <cellStyle name="Column Heading 2 27 2" xfId="7252"/>
    <cellStyle name="Column Heading 2 27 2 2" xfId="7253"/>
    <cellStyle name="Column Heading 2 27 2 3" xfId="7254"/>
    <cellStyle name="Column Heading 2 27 2 4" xfId="7255"/>
    <cellStyle name="Column Heading 2 27 2 5" xfId="7256"/>
    <cellStyle name="Column Heading 2 27 2 6" xfId="7257"/>
    <cellStyle name="Column Heading 2 27 3" xfId="7258"/>
    <cellStyle name="Column Heading 2 27 3 2" xfId="49451"/>
    <cellStyle name="Column Heading 2 27 3 3" xfId="49452"/>
    <cellStyle name="Column Heading 2 27 4" xfId="7259"/>
    <cellStyle name="Column Heading 2 27 4 2" xfId="49453"/>
    <cellStyle name="Column Heading 2 27 4 3" xfId="49454"/>
    <cellStyle name="Column Heading 2 27 5" xfId="7260"/>
    <cellStyle name="Column Heading 2 27 5 2" xfId="49455"/>
    <cellStyle name="Column Heading 2 27 5 3" xfId="49456"/>
    <cellStyle name="Column Heading 2 27 6" xfId="7261"/>
    <cellStyle name="Column Heading 2 27 6 2" xfId="49457"/>
    <cellStyle name="Column Heading 2 27 6 3" xfId="49458"/>
    <cellStyle name="Column Heading 2 27 7" xfId="7262"/>
    <cellStyle name="Column Heading 2 27 8" xfId="49459"/>
    <cellStyle name="Column Heading 2 28" xfId="7263"/>
    <cellStyle name="Column Heading 2 28 2" xfId="7264"/>
    <cellStyle name="Column Heading 2 28 2 2" xfId="7265"/>
    <cellStyle name="Column Heading 2 28 2 3" xfId="7266"/>
    <cellStyle name="Column Heading 2 28 2 4" xfId="7267"/>
    <cellStyle name="Column Heading 2 28 2 5" xfId="7268"/>
    <cellStyle name="Column Heading 2 28 2 6" xfId="7269"/>
    <cellStyle name="Column Heading 2 28 3" xfId="7270"/>
    <cellStyle name="Column Heading 2 28 3 2" xfId="49460"/>
    <cellStyle name="Column Heading 2 28 3 3" xfId="49461"/>
    <cellStyle name="Column Heading 2 28 4" xfId="7271"/>
    <cellStyle name="Column Heading 2 28 4 2" xfId="49462"/>
    <cellStyle name="Column Heading 2 28 4 3" xfId="49463"/>
    <cellStyle name="Column Heading 2 28 5" xfId="7272"/>
    <cellStyle name="Column Heading 2 28 5 2" xfId="49464"/>
    <cellStyle name="Column Heading 2 28 5 3" xfId="49465"/>
    <cellStyle name="Column Heading 2 28 6" xfId="7273"/>
    <cellStyle name="Column Heading 2 28 6 2" xfId="49466"/>
    <cellStyle name="Column Heading 2 28 6 3" xfId="49467"/>
    <cellStyle name="Column Heading 2 28 7" xfId="7274"/>
    <cellStyle name="Column Heading 2 28 8" xfId="49468"/>
    <cellStyle name="Column Heading 2 29" xfId="7275"/>
    <cellStyle name="Column Heading 2 29 2" xfId="7276"/>
    <cellStyle name="Column Heading 2 29 2 2" xfId="7277"/>
    <cellStyle name="Column Heading 2 29 2 3" xfId="7278"/>
    <cellStyle name="Column Heading 2 29 2 4" xfId="7279"/>
    <cellStyle name="Column Heading 2 29 2 5" xfId="7280"/>
    <cellStyle name="Column Heading 2 29 2 6" xfId="7281"/>
    <cellStyle name="Column Heading 2 29 3" xfId="7282"/>
    <cellStyle name="Column Heading 2 29 3 2" xfId="49469"/>
    <cellStyle name="Column Heading 2 29 3 3" xfId="49470"/>
    <cellStyle name="Column Heading 2 29 4" xfId="7283"/>
    <cellStyle name="Column Heading 2 29 4 2" xfId="49471"/>
    <cellStyle name="Column Heading 2 29 4 3" xfId="49472"/>
    <cellStyle name="Column Heading 2 29 5" xfId="7284"/>
    <cellStyle name="Column Heading 2 29 5 2" xfId="49473"/>
    <cellStyle name="Column Heading 2 29 5 3" xfId="49474"/>
    <cellStyle name="Column Heading 2 29 6" xfId="7285"/>
    <cellStyle name="Column Heading 2 29 6 2" xfId="49475"/>
    <cellStyle name="Column Heading 2 29 6 3" xfId="49476"/>
    <cellStyle name="Column Heading 2 29 7" xfId="7286"/>
    <cellStyle name="Column Heading 2 29 8" xfId="49477"/>
    <cellStyle name="Column Heading 2 3" xfId="7287"/>
    <cellStyle name="Column Heading 2 3 2" xfId="7288"/>
    <cellStyle name="Column Heading 2 3 2 2" xfId="7289"/>
    <cellStyle name="Column Heading 2 3 2 3" xfId="7290"/>
    <cellStyle name="Column Heading 2 3 2 4" xfId="7291"/>
    <cellStyle name="Column Heading 2 3 2 5" xfId="7292"/>
    <cellStyle name="Column Heading 2 3 2 6" xfId="7293"/>
    <cellStyle name="Column Heading 2 3 3" xfId="7294"/>
    <cellStyle name="Column Heading 2 3 3 2" xfId="49478"/>
    <cellStyle name="Column Heading 2 3 3 3" xfId="49479"/>
    <cellStyle name="Column Heading 2 3 4" xfId="7295"/>
    <cellStyle name="Column Heading 2 3 4 2" xfId="49480"/>
    <cellStyle name="Column Heading 2 3 4 3" xfId="49481"/>
    <cellStyle name="Column Heading 2 3 5" xfId="7296"/>
    <cellStyle name="Column Heading 2 3 5 2" xfId="49482"/>
    <cellStyle name="Column Heading 2 3 5 3" xfId="49483"/>
    <cellStyle name="Column Heading 2 3 6" xfId="7297"/>
    <cellStyle name="Column Heading 2 3 6 2" xfId="49484"/>
    <cellStyle name="Column Heading 2 3 6 3" xfId="49485"/>
    <cellStyle name="Column Heading 2 3 7" xfId="7298"/>
    <cellStyle name="Column Heading 2 3 8" xfId="49486"/>
    <cellStyle name="Column Heading 2 30" xfId="7299"/>
    <cellStyle name="Column Heading 2 30 2" xfId="7300"/>
    <cellStyle name="Column Heading 2 30 2 2" xfId="7301"/>
    <cellStyle name="Column Heading 2 30 2 3" xfId="7302"/>
    <cellStyle name="Column Heading 2 30 2 4" xfId="7303"/>
    <cellStyle name="Column Heading 2 30 2 5" xfId="7304"/>
    <cellStyle name="Column Heading 2 30 2 6" xfId="7305"/>
    <cellStyle name="Column Heading 2 30 3" xfId="7306"/>
    <cellStyle name="Column Heading 2 30 3 2" xfId="49487"/>
    <cellStyle name="Column Heading 2 30 3 3" xfId="49488"/>
    <cellStyle name="Column Heading 2 30 4" xfId="7307"/>
    <cellStyle name="Column Heading 2 30 4 2" xfId="49489"/>
    <cellStyle name="Column Heading 2 30 4 3" xfId="49490"/>
    <cellStyle name="Column Heading 2 30 5" xfId="7308"/>
    <cellStyle name="Column Heading 2 30 5 2" xfId="49491"/>
    <cellStyle name="Column Heading 2 30 5 3" xfId="49492"/>
    <cellStyle name="Column Heading 2 30 6" xfId="7309"/>
    <cellStyle name="Column Heading 2 30 6 2" xfId="49493"/>
    <cellStyle name="Column Heading 2 30 6 3" xfId="49494"/>
    <cellStyle name="Column Heading 2 30 7" xfId="7310"/>
    <cellStyle name="Column Heading 2 30 8" xfId="49495"/>
    <cellStyle name="Column Heading 2 31" xfId="7311"/>
    <cellStyle name="Column Heading 2 31 2" xfId="7312"/>
    <cellStyle name="Column Heading 2 31 2 2" xfId="7313"/>
    <cellStyle name="Column Heading 2 31 2 3" xfId="7314"/>
    <cellStyle name="Column Heading 2 31 2 4" xfId="7315"/>
    <cellStyle name="Column Heading 2 31 2 5" xfId="7316"/>
    <cellStyle name="Column Heading 2 31 2 6" xfId="7317"/>
    <cellStyle name="Column Heading 2 31 3" xfId="7318"/>
    <cellStyle name="Column Heading 2 31 3 2" xfId="49496"/>
    <cellStyle name="Column Heading 2 31 3 3" xfId="49497"/>
    <cellStyle name="Column Heading 2 31 4" xfId="7319"/>
    <cellStyle name="Column Heading 2 31 4 2" xfId="49498"/>
    <cellStyle name="Column Heading 2 31 4 3" xfId="49499"/>
    <cellStyle name="Column Heading 2 31 5" xfId="7320"/>
    <cellStyle name="Column Heading 2 31 5 2" xfId="49500"/>
    <cellStyle name="Column Heading 2 31 5 3" xfId="49501"/>
    <cellStyle name="Column Heading 2 31 6" xfId="7321"/>
    <cellStyle name="Column Heading 2 31 6 2" xfId="49502"/>
    <cellStyle name="Column Heading 2 31 6 3" xfId="49503"/>
    <cellStyle name="Column Heading 2 31 7" xfId="7322"/>
    <cellStyle name="Column Heading 2 31 8" xfId="49504"/>
    <cellStyle name="Column Heading 2 32" xfId="7323"/>
    <cellStyle name="Column Heading 2 32 2" xfId="7324"/>
    <cellStyle name="Column Heading 2 32 2 2" xfId="7325"/>
    <cellStyle name="Column Heading 2 32 2 3" xfId="7326"/>
    <cellStyle name="Column Heading 2 32 2 4" xfId="7327"/>
    <cellStyle name="Column Heading 2 32 2 5" xfId="7328"/>
    <cellStyle name="Column Heading 2 32 2 6" xfId="7329"/>
    <cellStyle name="Column Heading 2 32 3" xfId="7330"/>
    <cellStyle name="Column Heading 2 32 3 2" xfId="49505"/>
    <cellStyle name="Column Heading 2 32 3 3" xfId="49506"/>
    <cellStyle name="Column Heading 2 32 4" xfId="7331"/>
    <cellStyle name="Column Heading 2 32 4 2" xfId="49507"/>
    <cellStyle name="Column Heading 2 32 4 3" xfId="49508"/>
    <cellStyle name="Column Heading 2 32 5" xfId="7332"/>
    <cellStyle name="Column Heading 2 32 5 2" xfId="49509"/>
    <cellStyle name="Column Heading 2 32 5 3" xfId="49510"/>
    <cellStyle name="Column Heading 2 32 6" xfId="7333"/>
    <cellStyle name="Column Heading 2 32 6 2" xfId="49511"/>
    <cellStyle name="Column Heading 2 32 6 3" xfId="49512"/>
    <cellStyle name="Column Heading 2 32 7" xfId="7334"/>
    <cellStyle name="Column Heading 2 32 8" xfId="49513"/>
    <cellStyle name="Column Heading 2 33" xfId="7335"/>
    <cellStyle name="Column Heading 2 33 2" xfId="7336"/>
    <cellStyle name="Column Heading 2 33 2 2" xfId="7337"/>
    <cellStyle name="Column Heading 2 33 2 3" xfId="7338"/>
    <cellStyle name="Column Heading 2 33 2 4" xfId="7339"/>
    <cellStyle name="Column Heading 2 33 2 5" xfId="7340"/>
    <cellStyle name="Column Heading 2 33 2 6" xfId="7341"/>
    <cellStyle name="Column Heading 2 33 3" xfId="7342"/>
    <cellStyle name="Column Heading 2 33 3 2" xfId="49514"/>
    <cellStyle name="Column Heading 2 33 3 3" xfId="49515"/>
    <cellStyle name="Column Heading 2 33 4" xfId="7343"/>
    <cellStyle name="Column Heading 2 33 4 2" xfId="49516"/>
    <cellStyle name="Column Heading 2 33 4 3" xfId="49517"/>
    <cellStyle name="Column Heading 2 33 5" xfId="7344"/>
    <cellStyle name="Column Heading 2 33 5 2" xfId="49518"/>
    <cellStyle name="Column Heading 2 33 5 3" xfId="49519"/>
    <cellStyle name="Column Heading 2 33 6" xfId="7345"/>
    <cellStyle name="Column Heading 2 33 6 2" xfId="49520"/>
    <cellStyle name="Column Heading 2 33 6 3" xfId="49521"/>
    <cellStyle name="Column Heading 2 33 7" xfId="7346"/>
    <cellStyle name="Column Heading 2 33 8" xfId="49522"/>
    <cellStyle name="Column Heading 2 34" xfId="7347"/>
    <cellStyle name="Column Heading 2 34 2" xfId="7348"/>
    <cellStyle name="Column Heading 2 34 2 2" xfId="7349"/>
    <cellStyle name="Column Heading 2 34 2 3" xfId="7350"/>
    <cellStyle name="Column Heading 2 34 2 4" xfId="7351"/>
    <cellStyle name="Column Heading 2 34 2 5" xfId="7352"/>
    <cellStyle name="Column Heading 2 34 2 6" xfId="7353"/>
    <cellStyle name="Column Heading 2 34 3" xfId="7354"/>
    <cellStyle name="Column Heading 2 34 3 2" xfId="49523"/>
    <cellStyle name="Column Heading 2 34 3 3" xfId="49524"/>
    <cellStyle name="Column Heading 2 34 4" xfId="7355"/>
    <cellStyle name="Column Heading 2 34 4 2" xfId="49525"/>
    <cellStyle name="Column Heading 2 34 4 3" xfId="49526"/>
    <cellStyle name="Column Heading 2 34 5" xfId="7356"/>
    <cellStyle name="Column Heading 2 34 5 2" xfId="49527"/>
    <cellStyle name="Column Heading 2 34 5 3" xfId="49528"/>
    <cellStyle name="Column Heading 2 34 6" xfId="7357"/>
    <cellStyle name="Column Heading 2 34 6 2" xfId="49529"/>
    <cellStyle name="Column Heading 2 34 6 3" xfId="49530"/>
    <cellStyle name="Column Heading 2 34 7" xfId="7358"/>
    <cellStyle name="Column Heading 2 34 8" xfId="49531"/>
    <cellStyle name="Column Heading 2 35" xfId="7359"/>
    <cellStyle name="Column Heading 2 35 2" xfId="7360"/>
    <cellStyle name="Column Heading 2 35 2 2" xfId="7361"/>
    <cellStyle name="Column Heading 2 35 2 3" xfId="7362"/>
    <cellStyle name="Column Heading 2 35 2 4" xfId="7363"/>
    <cellStyle name="Column Heading 2 35 2 5" xfId="7364"/>
    <cellStyle name="Column Heading 2 35 2 6" xfId="7365"/>
    <cellStyle name="Column Heading 2 35 3" xfId="7366"/>
    <cellStyle name="Column Heading 2 35 3 2" xfId="49532"/>
    <cellStyle name="Column Heading 2 35 3 3" xfId="49533"/>
    <cellStyle name="Column Heading 2 35 4" xfId="7367"/>
    <cellStyle name="Column Heading 2 35 4 2" xfId="49534"/>
    <cellStyle name="Column Heading 2 35 4 3" xfId="49535"/>
    <cellStyle name="Column Heading 2 35 5" xfId="7368"/>
    <cellStyle name="Column Heading 2 35 5 2" xfId="49536"/>
    <cellStyle name="Column Heading 2 35 5 3" xfId="49537"/>
    <cellStyle name="Column Heading 2 35 6" xfId="7369"/>
    <cellStyle name="Column Heading 2 35 6 2" xfId="49538"/>
    <cellStyle name="Column Heading 2 35 6 3" xfId="49539"/>
    <cellStyle name="Column Heading 2 35 7" xfId="49540"/>
    <cellStyle name="Column Heading 2 35 8" xfId="49541"/>
    <cellStyle name="Column Heading 2 36" xfId="7370"/>
    <cellStyle name="Column Heading 2 36 2" xfId="7371"/>
    <cellStyle name="Column Heading 2 36 3" xfId="7372"/>
    <cellStyle name="Column Heading 2 36 4" xfId="7373"/>
    <cellStyle name="Column Heading 2 36 5" xfId="7374"/>
    <cellStyle name="Column Heading 2 36 6" xfId="7375"/>
    <cellStyle name="Column Heading 2 37" xfId="7376"/>
    <cellStyle name="Column Heading 2 37 2" xfId="49542"/>
    <cellStyle name="Column Heading 2 37 3" xfId="49543"/>
    <cellStyle name="Column Heading 2 38" xfId="7377"/>
    <cellStyle name="Column Heading 2 38 2" xfId="49544"/>
    <cellStyle name="Column Heading 2 38 3" xfId="49545"/>
    <cellStyle name="Column Heading 2 39" xfId="7378"/>
    <cellStyle name="Column Heading 2 39 2" xfId="49546"/>
    <cellStyle name="Column Heading 2 39 3" xfId="49547"/>
    <cellStyle name="Column Heading 2 4" xfId="7379"/>
    <cellStyle name="Column Heading 2 4 2" xfId="7380"/>
    <cellStyle name="Column Heading 2 4 2 2" xfId="7381"/>
    <cellStyle name="Column Heading 2 4 2 3" xfId="7382"/>
    <cellStyle name="Column Heading 2 4 2 4" xfId="7383"/>
    <cellStyle name="Column Heading 2 4 2 5" xfId="7384"/>
    <cellStyle name="Column Heading 2 4 2 6" xfId="7385"/>
    <cellStyle name="Column Heading 2 4 3" xfId="7386"/>
    <cellStyle name="Column Heading 2 4 3 2" xfId="49548"/>
    <cellStyle name="Column Heading 2 4 3 3" xfId="49549"/>
    <cellStyle name="Column Heading 2 4 4" xfId="7387"/>
    <cellStyle name="Column Heading 2 4 4 2" xfId="49550"/>
    <cellStyle name="Column Heading 2 4 4 3" xfId="49551"/>
    <cellStyle name="Column Heading 2 4 5" xfId="7388"/>
    <cellStyle name="Column Heading 2 4 5 2" xfId="49552"/>
    <cellStyle name="Column Heading 2 4 5 3" xfId="49553"/>
    <cellStyle name="Column Heading 2 4 6" xfId="7389"/>
    <cellStyle name="Column Heading 2 4 6 2" xfId="49554"/>
    <cellStyle name="Column Heading 2 4 6 3" xfId="49555"/>
    <cellStyle name="Column Heading 2 4 7" xfId="7390"/>
    <cellStyle name="Column Heading 2 4 8" xfId="49556"/>
    <cellStyle name="Column Heading 2 40" xfId="49557"/>
    <cellStyle name="Column Heading 2 40 2" xfId="49558"/>
    <cellStyle name="Column Heading 2 40 3" xfId="49559"/>
    <cellStyle name="Column Heading 2 41" xfId="49560"/>
    <cellStyle name="Column Heading 2 42" xfId="49561"/>
    <cellStyle name="Column Heading 2 5" xfId="7391"/>
    <cellStyle name="Column Heading 2 5 2" xfId="7392"/>
    <cellStyle name="Column Heading 2 5 2 2" xfId="7393"/>
    <cellStyle name="Column Heading 2 5 2 3" xfId="7394"/>
    <cellStyle name="Column Heading 2 5 2 4" xfId="7395"/>
    <cellStyle name="Column Heading 2 5 2 5" xfId="7396"/>
    <cellStyle name="Column Heading 2 5 2 6" xfId="7397"/>
    <cellStyle name="Column Heading 2 5 3" xfId="7398"/>
    <cellStyle name="Column Heading 2 5 3 2" xfId="49562"/>
    <cellStyle name="Column Heading 2 5 3 3" xfId="49563"/>
    <cellStyle name="Column Heading 2 5 4" xfId="7399"/>
    <cellStyle name="Column Heading 2 5 4 2" xfId="49564"/>
    <cellStyle name="Column Heading 2 5 4 3" xfId="49565"/>
    <cellStyle name="Column Heading 2 5 5" xfId="7400"/>
    <cellStyle name="Column Heading 2 5 5 2" xfId="49566"/>
    <cellStyle name="Column Heading 2 5 5 3" xfId="49567"/>
    <cellStyle name="Column Heading 2 5 6" xfId="7401"/>
    <cellStyle name="Column Heading 2 5 6 2" xfId="49568"/>
    <cellStyle name="Column Heading 2 5 6 3" xfId="49569"/>
    <cellStyle name="Column Heading 2 5 7" xfId="7402"/>
    <cellStyle name="Column Heading 2 5 8" xfId="49570"/>
    <cellStyle name="Column Heading 2 6" xfId="7403"/>
    <cellStyle name="Column Heading 2 6 2" xfId="7404"/>
    <cellStyle name="Column Heading 2 6 2 2" xfId="7405"/>
    <cellStyle name="Column Heading 2 6 2 3" xfId="7406"/>
    <cellStyle name="Column Heading 2 6 2 4" xfId="7407"/>
    <cellStyle name="Column Heading 2 6 2 5" xfId="7408"/>
    <cellStyle name="Column Heading 2 6 2 6" xfId="7409"/>
    <cellStyle name="Column Heading 2 6 3" xfId="7410"/>
    <cellStyle name="Column Heading 2 6 3 2" xfId="49571"/>
    <cellStyle name="Column Heading 2 6 3 3" xfId="49572"/>
    <cellStyle name="Column Heading 2 6 4" xfId="7411"/>
    <cellStyle name="Column Heading 2 6 4 2" xfId="49573"/>
    <cellStyle name="Column Heading 2 6 4 3" xfId="49574"/>
    <cellStyle name="Column Heading 2 6 5" xfId="7412"/>
    <cellStyle name="Column Heading 2 6 5 2" xfId="49575"/>
    <cellStyle name="Column Heading 2 6 5 3" xfId="49576"/>
    <cellStyle name="Column Heading 2 6 6" xfId="7413"/>
    <cellStyle name="Column Heading 2 6 6 2" xfId="49577"/>
    <cellStyle name="Column Heading 2 6 6 3" xfId="49578"/>
    <cellStyle name="Column Heading 2 6 7" xfId="7414"/>
    <cellStyle name="Column Heading 2 6 8" xfId="49579"/>
    <cellStyle name="Column Heading 2 7" xfId="7415"/>
    <cellStyle name="Column Heading 2 7 2" xfId="7416"/>
    <cellStyle name="Column Heading 2 7 2 2" xfId="7417"/>
    <cellStyle name="Column Heading 2 7 2 3" xfId="7418"/>
    <cellStyle name="Column Heading 2 7 2 4" xfId="7419"/>
    <cellStyle name="Column Heading 2 7 2 5" xfId="7420"/>
    <cellStyle name="Column Heading 2 7 2 6" xfId="7421"/>
    <cellStyle name="Column Heading 2 7 3" xfId="7422"/>
    <cellStyle name="Column Heading 2 7 3 2" xfId="49580"/>
    <cellStyle name="Column Heading 2 7 3 3" xfId="49581"/>
    <cellStyle name="Column Heading 2 7 4" xfId="7423"/>
    <cellStyle name="Column Heading 2 7 4 2" xfId="49582"/>
    <cellStyle name="Column Heading 2 7 4 3" xfId="49583"/>
    <cellStyle name="Column Heading 2 7 5" xfId="7424"/>
    <cellStyle name="Column Heading 2 7 5 2" xfId="49584"/>
    <cellStyle name="Column Heading 2 7 5 3" xfId="49585"/>
    <cellStyle name="Column Heading 2 7 6" xfId="7425"/>
    <cellStyle name="Column Heading 2 7 6 2" xfId="49586"/>
    <cellStyle name="Column Heading 2 7 6 3" xfId="49587"/>
    <cellStyle name="Column Heading 2 7 7" xfId="7426"/>
    <cellStyle name="Column Heading 2 7 8" xfId="49588"/>
    <cellStyle name="Column Heading 2 8" xfId="7427"/>
    <cellStyle name="Column Heading 2 8 2" xfId="7428"/>
    <cellStyle name="Column Heading 2 8 2 2" xfId="7429"/>
    <cellStyle name="Column Heading 2 8 2 3" xfId="7430"/>
    <cellStyle name="Column Heading 2 8 2 4" xfId="7431"/>
    <cellStyle name="Column Heading 2 8 2 5" xfId="7432"/>
    <cellStyle name="Column Heading 2 8 2 6" xfId="7433"/>
    <cellStyle name="Column Heading 2 8 3" xfId="7434"/>
    <cellStyle name="Column Heading 2 8 3 2" xfId="49589"/>
    <cellStyle name="Column Heading 2 8 3 3" xfId="49590"/>
    <cellStyle name="Column Heading 2 8 4" xfId="7435"/>
    <cellStyle name="Column Heading 2 8 4 2" xfId="49591"/>
    <cellStyle name="Column Heading 2 8 4 3" xfId="49592"/>
    <cellStyle name="Column Heading 2 8 5" xfId="7436"/>
    <cellStyle name="Column Heading 2 8 5 2" xfId="49593"/>
    <cellStyle name="Column Heading 2 8 5 3" xfId="49594"/>
    <cellStyle name="Column Heading 2 8 6" xfId="7437"/>
    <cellStyle name="Column Heading 2 8 6 2" xfId="49595"/>
    <cellStyle name="Column Heading 2 8 6 3" xfId="49596"/>
    <cellStyle name="Column Heading 2 8 7" xfId="7438"/>
    <cellStyle name="Column Heading 2 8 8" xfId="49597"/>
    <cellStyle name="Column Heading 2 9" xfId="7439"/>
    <cellStyle name="Column Heading 2 9 2" xfId="7440"/>
    <cellStyle name="Column Heading 2 9 2 2" xfId="7441"/>
    <cellStyle name="Column Heading 2 9 2 3" xfId="7442"/>
    <cellStyle name="Column Heading 2 9 2 4" xfId="7443"/>
    <cellStyle name="Column Heading 2 9 2 5" xfId="7444"/>
    <cellStyle name="Column Heading 2 9 2 6" xfId="7445"/>
    <cellStyle name="Column Heading 2 9 3" xfId="7446"/>
    <cellStyle name="Column Heading 2 9 3 2" xfId="49598"/>
    <cellStyle name="Column Heading 2 9 3 3" xfId="49599"/>
    <cellStyle name="Column Heading 2 9 4" xfId="7447"/>
    <cellStyle name="Column Heading 2 9 4 2" xfId="49600"/>
    <cellStyle name="Column Heading 2 9 4 3" xfId="49601"/>
    <cellStyle name="Column Heading 2 9 5" xfId="7448"/>
    <cellStyle name="Column Heading 2 9 5 2" xfId="49602"/>
    <cellStyle name="Column Heading 2 9 5 3" xfId="49603"/>
    <cellStyle name="Column Heading 2 9 6" xfId="7449"/>
    <cellStyle name="Column Heading 2 9 6 2" xfId="49604"/>
    <cellStyle name="Column Heading 2 9 6 3" xfId="49605"/>
    <cellStyle name="Column Heading 2 9 7" xfId="7450"/>
    <cellStyle name="Column Heading 2 9 8" xfId="49606"/>
    <cellStyle name="Column Heading 3" xfId="7451"/>
    <cellStyle name="Column Heading 3 10" xfId="7452"/>
    <cellStyle name="Column Heading 3 10 2" xfId="7453"/>
    <cellStyle name="Column Heading 3 10 2 2" xfId="7454"/>
    <cellStyle name="Column Heading 3 10 2 3" xfId="7455"/>
    <cellStyle name="Column Heading 3 10 2 4" xfId="7456"/>
    <cellStyle name="Column Heading 3 10 2 5" xfId="7457"/>
    <cellStyle name="Column Heading 3 10 2 6" xfId="7458"/>
    <cellStyle name="Column Heading 3 10 3" xfId="7459"/>
    <cellStyle name="Column Heading 3 10 3 2" xfId="49607"/>
    <cellStyle name="Column Heading 3 10 3 3" xfId="49608"/>
    <cellStyle name="Column Heading 3 10 4" xfId="7460"/>
    <cellStyle name="Column Heading 3 10 4 2" xfId="49609"/>
    <cellStyle name="Column Heading 3 10 4 3" xfId="49610"/>
    <cellStyle name="Column Heading 3 10 5" xfId="7461"/>
    <cellStyle name="Column Heading 3 10 5 2" xfId="49611"/>
    <cellStyle name="Column Heading 3 10 5 3" xfId="49612"/>
    <cellStyle name="Column Heading 3 10 6" xfId="7462"/>
    <cellStyle name="Column Heading 3 10 6 2" xfId="49613"/>
    <cellStyle name="Column Heading 3 10 6 3" xfId="49614"/>
    <cellStyle name="Column Heading 3 10 7" xfId="7463"/>
    <cellStyle name="Column Heading 3 10 8" xfId="49615"/>
    <cellStyle name="Column Heading 3 11" xfId="7464"/>
    <cellStyle name="Column Heading 3 11 2" xfId="7465"/>
    <cellStyle name="Column Heading 3 11 2 2" xfId="7466"/>
    <cellStyle name="Column Heading 3 11 2 3" xfId="7467"/>
    <cellStyle name="Column Heading 3 11 2 4" xfId="7468"/>
    <cellStyle name="Column Heading 3 11 2 5" xfId="7469"/>
    <cellStyle name="Column Heading 3 11 2 6" xfId="7470"/>
    <cellStyle name="Column Heading 3 11 3" xfId="7471"/>
    <cellStyle name="Column Heading 3 11 3 2" xfId="49616"/>
    <cellStyle name="Column Heading 3 11 3 3" xfId="49617"/>
    <cellStyle name="Column Heading 3 11 4" xfId="7472"/>
    <cellStyle name="Column Heading 3 11 4 2" xfId="49618"/>
    <cellStyle name="Column Heading 3 11 4 3" xfId="49619"/>
    <cellStyle name="Column Heading 3 11 5" xfId="7473"/>
    <cellStyle name="Column Heading 3 11 5 2" xfId="49620"/>
    <cellStyle name="Column Heading 3 11 5 3" xfId="49621"/>
    <cellStyle name="Column Heading 3 11 6" xfId="7474"/>
    <cellStyle name="Column Heading 3 11 6 2" xfId="49622"/>
    <cellStyle name="Column Heading 3 11 6 3" xfId="49623"/>
    <cellStyle name="Column Heading 3 11 7" xfId="7475"/>
    <cellStyle name="Column Heading 3 11 8" xfId="49624"/>
    <cellStyle name="Column Heading 3 12" xfId="7476"/>
    <cellStyle name="Column Heading 3 12 2" xfId="7477"/>
    <cellStyle name="Column Heading 3 12 2 2" xfId="7478"/>
    <cellStyle name="Column Heading 3 12 2 3" xfId="7479"/>
    <cellStyle name="Column Heading 3 12 2 4" xfId="7480"/>
    <cellStyle name="Column Heading 3 12 2 5" xfId="7481"/>
    <cellStyle name="Column Heading 3 12 2 6" xfId="7482"/>
    <cellStyle name="Column Heading 3 12 3" xfId="7483"/>
    <cellStyle name="Column Heading 3 12 3 2" xfId="49625"/>
    <cellStyle name="Column Heading 3 12 3 3" xfId="49626"/>
    <cellStyle name="Column Heading 3 12 4" xfId="7484"/>
    <cellStyle name="Column Heading 3 12 4 2" xfId="49627"/>
    <cellStyle name="Column Heading 3 12 4 3" xfId="49628"/>
    <cellStyle name="Column Heading 3 12 5" xfId="7485"/>
    <cellStyle name="Column Heading 3 12 5 2" xfId="49629"/>
    <cellStyle name="Column Heading 3 12 5 3" xfId="49630"/>
    <cellStyle name="Column Heading 3 12 6" xfId="7486"/>
    <cellStyle name="Column Heading 3 12 6 2" xfId="49631"/>
    <cellStyle name="Column Heading 3 12 6 3" xfId="49632"/>
    <cellStyle name="Column Heading 3 12 7" xfId="7487"/>
    <cellStyle name="Column Heading 3 12 8" xfId="49633"/>
    <cellStyle name="Column Heading 3 13" xfId="7488"/>
    <cellStyle name="Column Heading 3 13 2" xfId="7489"/>
    <cellStyle name="Column Heading 3 13 2 2" xfId="7490"/>
    <cellStyle name="Column Heading 3 13 2 3" xfId="7491"/>
    <cellStyle name="Column Heading 3 13 2 4" xfId="7492"/>
    <cellStyle name="Column Heading 3 13 2 5" xfId="7493"/>
    <cellStyle name="Column Heading 3 13 2 6" xfId="7494"/>
    <cellStyle name="Column Heading 3 13 3" xfId="7495"/>
    <cellStyle name="Column Heading 3 13 3 2" xfId="49634"/>
    <cellStyle name="Column Heading 3 13 3 3" xfId="49635"/>
    <cellStyle name="Column Heading 3 13 4" xfId="7496"/>
    <cellStyle name="Column Heading 3 13 4 2" xfId="49636"/>
    <cellStyle name="Column Heading 3 13 4 3" xfId="49637"/>
    <cellStyle name="Column Heading 3 13 5" xfId="7497"/>
    <cellStyle name="Column Heading 3 13 5 2" xfId="49638"/>
    <cellStyle name="Column Heading 3 13 5 3" xfId="49639"/>
    <cellStyle name="Column Heading 3 13 6" xfId="7498"/>
    <cellStyle name="Column Heading 3 13 6 2" xfId="49640"/>
    <cellStyle name="Column Heading 3 13 6 3" xfId="49641"/>
    <cellStyle name="Column Heading 3 13 7" xfId="7499"/>
    <cellStyle name="Column Heading 3 13 8" xfId="49642"/>
    <cellStyle name="Column Heading 3 14" xfId="7500"/>
    <cellStyle name="Column Heading 3 14 2" xfId="7501"/>
    <cellStyle name="Column Heading 3 14 2 2" xfId="7502"/>
    <cellStyle name="Column Heading 3 14 2 3" xfId="7503"/>
    <cellStyle name="Column Heading 3 14 2 4" xfId="7504"/>
    <cellStyle name="Column Heading 3 14 2 5" xfId="7505"/>
    <cellStyle name="Column Heading 3 14 2 6" xfId="7506"/>
    <cellStyle name="Column Heading 3 14 3" xfId="7507"/>
    <cellStyle name="Column Heading 3 14 3 2" xfId="49643"/>
    <cellStyle name="Column Heading 3 14 3 3" xfId="49644"/>
    <cellStyle name="Column Heading 3 14 4" xfId="7508"/>
    <cellStyle name="Column Heading 3 14 4 2" xfId="49645"/>
    <cellStyle name="Column Heading 3 14 4 3" xfId="49646"/>
    <cellStyle name="Column Heading 3 14 5" xfId="7509"/>
    <cellStyle name="Column Heading 3 14 5 2" xfId="49647"/>
    <cellStyle name="Column Heading 3 14 5 3" xfId="49648"/>
    <cellStyle name="Column Heading 3 14 6" xfId="7510"/>
    <cellStyle name="Column Heading 3 14 6 2" xfId="49649"/>
    <cellStyle name="Column Heading 3 14 6 3" xfId="49650"/>
    <cellStyle name="Column Heading 3 14 7" xfId="7511"/>
    <cellStyle name="Column Heading 3 14 8" xfId="49651"/>
    <cellStyle name="Column Heading 3 15" xfId="7512"/>
    <cellStyle name="Column Heading 3 15 2" xfId="7513"/>
    <cellStyle name="Column Heading 3 15 2 2" xfId="7514"/>
    <cellStyle name="Column Heading 3 15 2 3" xfId="7515"/>
    <cellStyle name="Column Heading 3 15 2 4" xfId="7516"/>
    <cellStyle name="Column Heading 3 15 2 5" xfId="7517"/>
    <cellStyle name="Column Heading 3 15 2 6" xfId="7518"/>
    <cellStyle name="Column Heading 3 15 3" xfId="7519"/>
    <cellStyle name="Column Heading 3 15 3 2" xfId="49652"/>
    <cellStyle name="Column Heading 3 15 3 3" xfId="49653"/>
    <cellStyle name="Column Heading 3 15 4" xfId="7520"/>
    <cellStyle name="Column Heading 3 15 4 2" xfId="49654"/>
    <cellStyle name="Column Heading 3 15 4 3" xfId="49655"/>
    <cellStyle name="Column Heading 3 15 5" xfId="7521"/>
    <cellStyle name="Column Heading 3 15 5 2" xfId="49656"/>
    <cellStyle name="Column Heading 3 15 5 3" xfId="49657"/>
    <cellStyle name="Column Heading 3 15 6" xfId="7522"/>
    <cellStyle name="Column Heading 3 15 6 2" xfId="49658"/>
    <cellStyle name="Column Heading 3 15 6 3" xfId="49659"/>
    <cellStyle name="Column Heading 3 15 7" xfId="7523"/>
    <cellStyle name="Column Heading 3 15 8" xfId="49660"/>
    <cellStyle name="Column Heading 3 16" xfId="7524"/>
    <cellStyle name="Column Heading 3 16 2" xfId="7525"/>
    <cellStyle name="Column Heading 3 16 2 2" xfId="7526"/>
    <cellStyle name="Column Heading 3 16 2 3" xfId="7527"/>
    <cellStyle name="Column Heading 3 16 2 4" xfId="7528"/>
    <cellStyle name="Column Heading 3 16 2 5" xfId="7529"/>
    <cellStyle name="Column Heading 3 16 2 6" xfId="7530"/>
    <cellStyle name="Column Heading 3 16 3" xfId="7531"/>
    <cellStyle name="Column Heading 3 16 3 2" xfId="49661"/>
    <cellStyle name="Column Heading 3 16 3 3" xfId="49662"/>
    <cellStyle name="Column Heading 3 16 4" xfId="7532"/>
    <cellStyle name="Column Heading 3 16 4 2" xfId="49663"/>
    <cellStyle name="Column Heading 3 16 4 3" xfId="49664"/>
    <cellStyle name="Column Heading 3 16 5" xfId="7533"/>
    <cellStyle name="Column Heading 3 16 5 2" xfId="49665"/>
    <cellStyle name="Column Heading 3 16 5 3" xfId="49666"/>
    <cellStyle name="Column Heading 3 16 6" xfId="7534"/>
    <cellStyle name="Column Heading 3 16 6 2" xfId="49667"/>
    <cellStyle name="Column Heading 3 16 6 3" xfId="49668"/>
    <cellStyle name="Column Heading 3 16 7" xfId="7535"/>
    <cellStyle name="Column Heading 3 16 8" xfId="49669"/>
    <cellStyle name="Column Heading 3 17" xfId="7536"/>
    <cellStyle name="Column Heading 3 17 2" xfId="7537"/>
    <cellStyle name="Column Heading 3 17 2 2" xfId="7538"/>
    <cellStyle name="Column Heading 3 17 2 3" xfId="7539"/>
    <cellStyle name="Column Heading 3 17 2 4" xfId="7540"/>
    <cellStyle name="Column Heading 3 17 2 5" xfId="7541"/>
    <cellStyle name="Column Heading 3 17 2 6" xfId="7542"/>
    <cellStyle name="Column Heading 3 17 3" xfId="7543"/>
    <cellStyle name="Column Heading 3 17 3 2" xfId="49670"/>
    <cellStyle name="Column Heading 3 17 3 3" xfId="49671"/>
    <cellStyle name="Column Heading 3 17 4" xfId="7544"/>
    <cellStyle name="Column Heading 3 17 4 2" xfId="49672"/>
    <cellStyle name="Column Heading 3 17 4 3" xfId="49673"/>
    <cellStyle name="Column Heading 3 17 5" xfId="7545"/>
    <cellStyle name="Column Heading 3 17 5 2" xfId="49674"/>
    <cellStyle name="Column Heading 3 17 5 3" xfId="49675"/>
    <cellStyle name="Column Heading 3 17 6" xfId="7546"/>
    <cellStyle name="Column Heading 3 17 6 2" xfId="49676"/>
    <cellStyle name="Column Heading 3 17 6 3" xfId="49677"/>
    <cellStyle name="Column Heading 3 17 7" xfId="7547"/>
    <cellStyle name="Column Heading 3 17 8" xfId="49678"/>
    <cellStyle name="Column Heading 3 18" xfId="7548"/>
    <cellStyle name="Column Heading 3 18 2" xfId="7549"/>
    <cellStyle name="Column Heading 3 18 2 2" xfId="7550"/>
    <cellStyle name="Column Heading 3 18 2 3" xfId="7551"/>
    <cellStyle name="Column Heading 3 18 2 4" xfId="7552"/>
    <cellStyle name="Column Heading 3 18 2 5" xfId="7553"/>
    <cellStyle name="Column Heading 3 18 2 6" xfId="7554"/>
    <cellStyle name="Column Heading 3 18 3" xfId="7555"/>
    <cellStyle name="Column Heading 3 18 3 2" xfId="49679"/>
    <cellStyle name="Column Heading 3 18 3 3" xfId="49680"/>
    <cellStyle name="Column Heading 3 18 4" xfId="7556"/>
    <cellStyle name="Column Heading 3 18 4 2" xfId="49681"/>
    <cellStyle name="Column Heading 3 18 4 3" xfId="49682"/>
    <cellStyle name="Column Heading 3 18 5" xfId="7557"/>
    <cellStyle name="Column Heading 3 18 5 2" xfId="49683"/>
    <cellStyle name="Column Heading 3 18 5 3" xfId="49684"/>
    <cellStyle name="Column Heading 3 18 6" xfId="7558"/>
    <cellStyle name="Column Heading 3 18 6 2" xfId="49685"/>
    <cellStyle name="Column Heading 3 18 6 3" xfId="49686"/>
    <cellStyle name="Column Heading 3 18 7" xfId="7559"/>
    <cellStyle name="Column Heading 3 18 8" xfId="49687"/>
    <cellStyle name="Column Heading 3 19" xfId="7560"/>
    <cellStyle name="Column Heading 3 19 2" xfId="7561"/>
    <cellStyle name="Column Heading 3 19 2 2" xfId="7562"/>
    <cellStyle name="Column Heading 3 19 2 3" xfId="7563"/>
    <cellStyle name="Column Heading 3 19 2 4" xfId="7564"/>
    <cellStyle name="Column Heading 3 19 2 5" xfId="7565"/>
    <cellStyle name="Column Heading 3 19 2 6" xfId="7566"/>
    <cellStyle name="Column Heading 3 19 3" xfId="7567"/>
    <cellStyle name="Column Heading 3 19 3 2" xfId="49688"/>
    <cellStyle name="Column Heading 3 19 3 3" xfId="49689"/>
    <cellStyle name="Column Heading 3 19 4" xfId="7568"/>
    <cellStyle name="Column Heading 3 19 4 2" xfId="49690"/>
    <cellStyle name="Column Heading 3 19 4 3" xfId="49691"/>
    <cellStyle name="Column Heading 3 19 5" xfId="7569"/>
    <cellStyle name="Column Heading 3 19 5 2" xfId="49692"/>
    <cellStyle name="Column Heading 3 19 5 3" xfId="49693"/>
    <cellStyle name="Column Heading 3 19 6" xfId="7570"/>
    <cellStyle name="Column Heading 3 19 6 2" xfId="49694"/>
    <cellStyle name="Column Heading 3 19 6 3" xfId="49695"/>
    <cellStyle name="Column Heading 3 19 7" xfId="7571"/>
    <cellStyle name="Column Heading 3 19 8" xfId="49696"/>
    <cellStyle name="Column Heading 3 2" xfId="7572"/>
    <cellStyle name="Column Heading 3 2 10" xfId="7573"/>
    <cellStyle name="Column Heading 3 2 10 2" xfId="7574"/>
    <cellStyle name="Column Heading 3 2 10 2 2" xfId="7575"/>
    <cellStyle name="Column Heading 3 2 10 2 3" xfId="7576"/>
    <cellStyle name="Column Heading 3 2 10 2 4" xfId="7577"/>
    <cellStyle name="Column Heading 3 2 10 2 5" xfId="7578"/>
    <cellStyle name="Column Heading 3 2 10 2 6" xfId="7579"/>
    <cellStyle name="Column Heading 3 2 10 3" xfId="7580"/>
    <cellStyle name="Column Heading 3 2 10 3 2" xfId="49697"/>
    <cellStyle name="Column Heading 3 2 10 3 3" xfId="49698"/>
    <cellStyle name="Column Heading 3 2 10 4" xfId="7581"/>
    <cellStyle name="Column Heading 3 2 10 4 2" xfId="49699"/>
    <cellStyle name="Column Heading 3 2 10 4 3" xfId="49700"/>
    <cellStyle name="Column Heading 3 2 10 5" xfId="7582"/>
    <cellStyle name="Column Heading 3 2 10 5 2" xfId="49701"/>
    <cellStyle name="Column Heading 3 2 10 5 3" xfId="49702"/>
    <cellStyle name="Column Heading 3 2 10 6" xfId="7583"/>
    <cellStyle name="Column Heading 3 2 10 6 2" xfId="49703"/>
    <cellStyle name="Column Heading 3 2 10 6 3" xfId="49704"/>
    <cellStyle name="Column Heading 3 2 10 7" xfId="7584"/>
    <cellStyle name="Column Heading 3 2 10 8" xfId="49705"/>
    <cellStyle name="Column Heading 3 2 11" xfId="7585"/>
    <cellStyle name="Column Heading 3 2 11 2" xfId="7586"/>
    <cellStyle name="Column Heading 3 2 11 2 2" xfId="7587"/>
    <cellStyle name="Column Heading 3 2 11 2 3" xfId="7588"/>
    <cellStyle name="Column Heading 3 2 11 2 4" xfId="7589"/>
    <cellStyle name="Column Heading 3 2 11 2 5" xfId="7590"/>
    <cellStyle name="Column Heading 3 2 11 2 6" xfId="7591"/>
    <cellStyle name="Column Heading 3 2 11 3" xfId="7592"/>
    <cellStyle name="Column Heading 3 2 11 3 2" xfId="49706"/>
    <cellStyle name="Column Heading 3 2 11 3 3" xfId="49707"/>
    <cellStyle name="Column Heading 3 2 11 4" xfId="7593"/>
    <cellStyle name="Column Heading 3 2 11 4 2" xfId="49708"/>
    <cellStyle name="Column Heading 3 2 11 4 3" xfId="49709"/>
    <cellStyle name="Column Heading 3 2 11 5" xfId="7594"/>
    <cellStyle name="Column Heading 3 2 11 5 2" xfId="49710"/>
    <cellStyle name="Column Heading 3 2 11 5 3" xfId="49711"/>
    <cellStyle name="Column Heading 3 2 11 6" xfId="7595"/>
    <cellStyle name="Column Heading 3 2 11 6 2" xfId="49712"/>
    <cellStyle name="Column Heading 3 2 11 6 3" xfId="49713"/>
    <cellStyle name="Column Heading 3 2 11 7" xfId="7596"/>
    <cellStyle name="Column Heading 3 2 11 8" xfId="49714"/>
    <cellStyle name="Column Heading 3 2 12" xfId="7597"/>
    <cellStyle name="Column Heading 3 2 12 2" xfId="7598"/>
    <cellStyle name="Column Heading 3 2 12 2 2" xfId="7599"/>
    <cellStyle name="Column Heading 3 2 12 2 3" xfId="7600"/>
    <cellStyle name="Column Heading 3 2 12 2 4" xfId="7601"/>
    <cellStyle name="Column Heading 3 2 12 2 5" xfId="7602"/>
    <cellStyle name="Column Heading 3 2 12 2 6" xfId="7603"/>
    <cellStyle name="Column Heading 3 2 12 3" xfId="7604"/>
    <cellStyle name="Column Heading 3 2 12 3 2" xfId="49715"/>
    <cellStyle name="Column Heading 3 2 12 3 3" xfId="49716"/>
    <cellStyle name="Column Heading 3 2 12 4" xfId="7605"/>
    <cellStyle name="Column Heading 3 2 12 4 2" xfId="49717"/>
    <cellStyle name="Column Heading 3 2 12 4 3" xfId="49718"/>
    <cellStyle name="Column Heading 3 2 12 5" xfId="7606"/>
    <cellStyle name="Column Heading 3 2 12 5 2" xfId="49719"/>
    <cellStyle name="Column Heading 3 2 12 5 3" xfId="49720"/>
    <cellStyle name="Column Heading 3 2 12 6" xfId="7607"/>
    <cellStyle name="Column Heading 3 2 12 6 2" xfId="49721"/>
    <cellStyle name="Column Heading 3 2 12 6 3" xfId="49722"/>
    <cellStyle name="Column Heading 3 2 12 7" xfId="7608"/>
    <cellStyle name="Column Heading 3 2 12 8" xfId="49723"/>
    <cellStyle name="Column Heading 3 2 13" xfId="7609"/>
    <cellStyle name="Column Heading 3 2 13 2" xfId="7610"/>
    <cellStyle name="Column Heading 3 2 13 2 2" xfId="7611"/>
    <cellStyle name="Column Heading 3 2 13 2 3" xfId="7612"/>
    <cellStyle name="Column Heading 3 2 13 2 4" xfId="7613"/>
    <cellStyle name="Column Heading 3 2 13 2 5" xfId="7614"/>
    <cellStyle name="Column Heading 3 2 13 2 6" xfId="7615"/>
    <cellStyle name="Column Heading 3 2 13 3" xfId="7616"/>
    <cellStyle name="Column Heading 3 2 13 3 2" xfId="49724"/>
    <cellStyle name="Column Heading 3 2 13 3 3" xfId="49725"/>
    <cellStyle name="Column Heading 3 2 13 4" xfId="7617"/>
    <cellStyle name="Column Heading 3 2 13 4 2" xfId="49726"/>
    <cellStyle name="Column Heading 3 2 13 4 3" xfId="49727"/>
    <cellStyle name="Column Heading 3 2 13 5" xfId="7618"/>
    <cellStyle name="Column Heading 3 2 13 5 2" xfId="49728"/>
    <cellStyle name="Column Heading 3 2 13 5 3" xfId="49729"/>
    <cellStyle name="Column Heading 3 2 13 6" xfId="7619"/>
    <cellStyle name="Column Heading 3 2 13 6 2" xfId="49730"/>
    <cellStyle name="Column Heading 3 2 13 6 3" xfId="49731"/>
    <cellStyle name="Column Heading 3 2 13 7" xfId="7620"/>
    <cellStyle name="Column Heading 3 2 13 8" xfId="49732"/>
    <cellStyle name="Column Heading 3 2 14" xfId="7621"/>
    <cellStyle name="Column Heading 3 2 14 2" xfId="7622"/>
    <cellStyle name="Column Heading 3 2 14 2 2" xfId="7623"/>
    <cellStyle name="Column Heading 3 2 14 2 3" xfId="7624"/>
    <cellStyle name="Column Heading 3 2 14 2 4" xfId="7625"/>
    <cellStyle name="Column Heading 3 2 14 2 5" xfId="7626"/>
    <cellStyle name="Column Heading 3 2 14 2 6" xfId="7627"/>
    <cellStyle name="Column Heading 3 2 14 3" xfId="7628"/>
    <cellStyle name="Column Heading 3 2 14 3 2" xfId="49733"/>
    <cellStyle name="Column Heading 3 2 14 3 3" xfId="49734"/>
    <cellStyle name="Column Heading 3 2 14 4" xfId="7629"/>
    <cellStyle name="Column Heading 3 2 14 4 2" xfId="49735"/>
    <cellStyle name="Column Heading 3 2 14 4 3" xfId="49736"/>
    <cellStyle name="Column Heading 3 2 14 5" xfId="7630"/>
    <cellStyle name="Column Heading 3 2 14 5 2" xfId="49737"/>
    <cellStyle name="Column Heading 3 2 14 5 3" xfId="49738"/>
    <cellStyle name="Column Heading 3 2 14 6" xfId="7631"/>
    <cellStyle name="Column Heading 3 2 14 6 2" xfId="49739"/>
    <cellStyle name="Column Heading 3 2 14 6 3" xfId="49740"/>
    <cellStyle name="Column Heading 3 2 14 7" xfId="7632"/>
    <cellStyle name="Column Heading 3 2 14 8" xfId="49741"/>
    <cellStyle name="Column Heading 3 2 15" xfId="7633"/>
    <cellStyle name="Column Heading 3 2 15 2" xfId="7634"/>
    <cellStyle name="Column Heading 3 2 15 2 2" xfId="7635"/>
    <cellStyle name="Column Heading 3 2 15 2 3" xfId="7636"/>
    <cellStyle name="Column Heading 3 2 15 2 4" xfId="7637"/>
    <cellStyle name="Column Heading 3 2 15 2 5" xfId="7638"/>
    <cellStyle name="Column Heading 3 2 15 2 6" xfId="7639"/>
    <cellStyle name="Column Heading 3 2 15 3" xfId="7640"/>
    <cellStyle name="Column Heading 3 2 15 3 2" xfId="49742"/>
    <cellStyle name="Column Heading 3 2 15 3 3" xfId="49743"/>
    <cellStyle name="Column Heading 3 2 15 4" xfId="7641"/>
    <cellStyle name="Column Heading 3 2 15 4 2" xfId="49744"/>
    <cellStyle name="Column Heading 3 2 15 4 3" xfId="49745"/>
    <cellStyle name="Column Heading 3 2 15 5" xfId="7642"/>
    <cellStyle name="Column Heading 3 2 15 5 2" xfId="49746"/>
    <cellStyle name="Column Heading 3 2 15 5 3" xfId="49747"/>
    <cellStyle name="Column Heading 3 2 15 6" xfId="7643"/>
    <cellStyle name="Column Heading 3 2 15 6 2" xfId="49748"/>
    <cellStyle name="Column Heading 3 2 15 6 3" xfId="49749"/>
    <cellStyle name="Column Heading 3 2 15 7" xfId="7644"/>
    <cellStyle name="Column Heading 3 2 15 8" xfId="49750"/>
    <cellStyle name="Column Heading 3 2 16" xfId="7645"/>
    <cellStyle name="Column Heading 3 2 16 2" xfId="7646"/>
    <cellStyle name="Column Heading 3 2 16 2 2" xfId="7647"/>
    <cellStyle name="Column Heading 3 2 16 2 3" xfId="7648"/>
    <cellStyle name="Column Heading 3 2 16 2 4" xfId="7649"/>
    <cellStyle name="Column Heading 3 2 16 2 5" xfId="7650"/>
    <cellStyle name="Column Heading 3 2 16 2 6" xfId="7651"/>
    <cellStyle name="Column Heading 3 2 16 3" xfId="7652"/>
    <cellStyle name="Column Heading 3 2 16 3 2" xfId="49751"/>
    <cellStyle name="Column Heading 3 2 16 3 3" xfId="49752"/>
    <cellStyle name="Column Heading 3 2 16 4" xfId="7653"/>
    <cellStyle name="Column Heading 3 2 16 4 2" xfId="49753"/>
    <cellStyle name="Column Heading 3 2 16 4 3" xfId="49754"/>
    <cellStyle name="Column Heading 3 2 16 5" xfId="7654"/>
    <cellStyle name="Column Heading 3 2 16 5 2" xfId="49755"/>
    <cellStyle name="Column Heading 3 2 16 5 3" xfId="49756"/>
    <cellStyle name="Column Heading 3 2 16 6" xfId="7655"/>
    <cellStyle name="Column Heading 3 2 16 6 2" xfId="49757"/>
    <cellStyle name="Column Heading 3 2 16 6 3" xfId="49758"/>
    <cellStyle name="Column Heading 3 2 16 7" xfId="7656"/>
    <cellStyle name="Column Heading 3 2 16 8" xfId="49759"/>
    <cellStyle name="Column Heading 3 2 17" xfId="7657"/>
    <cellStyle name="Column Heading 3 2 17 2" xfId="7658"/>
    <cellStyle name="Column Heading 3 2 17 2 2" xfId="7659"/>
    <cellStyle name="Column Heading 3 2 17 2 3" xfId="7660"/>
    <cellStyle name="Column Heading 3 2 17 2 4" xfId="7661"/>
    <cellStyle name="Column Heading 3 2 17 2 5" xfId="7662"/>
    <cellStyle name="Column Heading 3 2 17 2 6" xfId="7663"/>
    <cellStyle name="Column Heading 3 2 17 3" xfId="7664"/>
    <cellStyle name="Column Heading 3 2 17 3 2" xfId="49760"/>
    <cellStyle name="Column Heading 3 2 17 3 3" xfId="49761"/>
    <cellStyle name="Column Heading 3 2 17 4" xfId="7665"/>
    <cellStyle name="Column Heading 3 2 17 4 2" xfId="49762"/>
    <cellStyle name="Column Heading 3 2 17 4 3" xfId="49763"/>
    <cellStyle name="Column Heading 3 2 17 5" xfId="7666"/>
    <cellStyle name="Column Heading 3 2 17 5 2" xfId="49764"/>
    <cellStyle name="Column Heading 3 2 17 5 3" xfId="49765"/>
    <cellStyle name="Column Heading 3 2 17 6" xfId="7667"/>
    <cellStyle name="Column Heading 3 2 17 6 2" xfId="49766"/>
    <cellStyle name="Column Heading 3 2 17 6 3" xfId="49767"/>
    <cellStyle name="Column Heading 3 2 17 7" xfId="7668"/>
    <cellStyle name="Column Heading 3 2 17 8" xfId="49768"/>
    <cellStyle name="Column Heading 3 2 18" xfId="7669"/>
    <cellStyle name="Column Heading 3 2 18 2" xfId="7670"/>
    <cellStyle name="Column Heading 3 2 18 2 2" xfId="7671"/>
    <cellStyle name="Column Heading 3 2 18 2 3" xfId="7672"/>
    <cellStyle name="Column Heading 3 2 18 2 4" xfId="7673"/>
    <cellStyle name="Column Heading 3 2 18 2 5" xfId="7674"/>
    <cellStyle name="Column Heading 3 2 18 2 6" xfId="7675"/>
    <cellStyle name="Column Heading 3 2 18 3" xfId="7676"/>
    <cellStyle name="Column Heading 3 2 18 3 2" xfId="49769"/>
    <cellStyle name="Column Heading 3 2 18 3 3" xfId="49770"/>
    <cellStyle name="Column Heading 3 2 18 4" xfId="7677"/>
    <cellStyle name="Column Heading 3 2 18 4 2" xfId="49771"/>
    <cellStyle name="Column Heading 3 2 18 4 3" xfId="49772"/>
    <cellStyle name="Column Heading 3 2 18 5" xfId="7678"/>
    <cellStyle name="Column Heading 3 2 18 5 2" xfId="49773"/>
    <cellStyle name="Column Heading 3 2 18 5 3" xfId="49774"/>
    <cellStyle name="Column Heading 3 2 18 6" xfId="7679"/>
    <cellStyle name="Column Heading 3 2 18 6 2" xfId="49775"/>
    <cellStyle name="Column Heading 3 2 18 6 3" xfId="49776"/>
    <cellStyle name="Column Heading 3 2 18 7" xfId="7680"/>
    <cellStyle name="Column Heading 3 2 18 8" xfId="49777"/>
    <cellStyle name="Column Heading 3 2 19" xfId="7681"/>
    <cellStyle name="Column Heading 3 2 19 2" xfId="7682"/>
    <cellStyle name="Column Heading 3 2 19 2 2" xfId="7683"/>
    <cellStyle name="Column Heading 3 2 19 2 3" xfId="7684"/>
    <cellStyle name="Column Heading 3 2 19 2 4" xfId="7685"/>
    <cellStyle name="Column Heading 3 2 19 2 5" xfId="7686"/>
    <cellStyle name="Column Heading 3 2 19 2 6" xfId="7687"/>
    <cellStyle name="Column Heading 3 2 19 3" xfId="7688"/>
    <cellStyle name="Column Heading 3 2 19 3 2" xfId="49778"/>
    <cellStyle name="Column Heading 3 2 19 3 3" xfId="49779"/>
    <cellStyle name="Column Heading 3 2 19 4" xfId="7689"/>
    <cellStyle name="Column Heading 3 2 19 4 2" xfId="49780"/>
    <cellStyle name="Column Heading 3 2 19 4 3" xfId="49781"/>
    <cellStyle name="Column Heading 3 2 19 5" xfId="7690"/>
    <cellStyle name="Column Heading 3 2 19 5 2" xfId="49782"/>
    <cellStyle name="Column Heading 3 2 19 5 3" xfId="49783"/>
    <cellStyle name="Column Heading 3 2 19 6" xfId="7691"/>
    <cellStyle name="Column Heading 3 2 19 6 2" xfId="49784"/>
    <cellStyle name="Column Heading 3 2 19 6 3" xfId="49785"/>
    <cellStyle name="Column Heading 3 2 19 7" xfId="7692"/>
    <cellStyle name="Column Heading 3 2 19 8" xfId="49786"/>
    <cellStyle name="Column Heading 3 2 2" xfId="7693"/>
    <cellStyle name="Column Heading 3 2 2 2" xfId="7694"/>
    <cellStyle name="Column Heading 3 2 2 2 2" xfId="7695"/>
    <cellStyle name="Column Heading 3 2 2 2 3" xfId="7696"/>
    <cellStyle name="Column Heading 3 2 2 2 4" xfId="7697"/>
    <cellStyle name="Column Heading 3 2 2 2 5" xfId="7698"/>
    <cellStyle name="Column Heading 3 2 2 2 6" xfId="7699"/>
    <cellStyle name="Column Heading 3 2 2 3" xfId="7700"/>
    <cellStyle name="Column Heading 3 2 2 3 2" xfId="49787"/>
    <cellStyle name="Column Heading 3 2 2 3 3" xfId="49788"/>
    <cellStyle name="Column Heading 3 2 2 4" xfId="7701"/>
    <cellStyle name="Column Heading 3 2 2 4 2" xfId="49789"/>
    <cellStyle name="Column Heading 3 2 2 4 3" xfId="49790"/>
    <cellStyle name="Column Heading 3 2 2 5" xfId="7702"/>
    <cellStyle name="Column Heading 3 2 2 5 2" xfId="49791"/>
    <cellStyle name="Column Heading 3 2 2 5 3" xfId="49792"/>
    <cellStyle name="Column Heading 3 2 2 6" xfId="7703"/>
    <cellStyle name="Column Heading 3 2 2 6 2" xfId="49793"/>
    <cellStyle name="Column Heading 3 2 2 6 3" xfId="49794"/>
    <cellStyle name="Column Heading 3 2 2 7" xfId="7704"/>
    <cellStyle name="Column Heading 3 2 2 8" xfId="49795"/>
    <cellStyle name="Column Heading 3 2 20" xfId="7705"/>
    <cellStyle name="Column Heading 3 2 20 2" xfId="7706"/>
    <cellStyle name="Column Heading 3 2 20 2 2" xfId="7707"/>
    <cellStyle name="Column Heading 3 2 20 2 3" xfId="7708"/>
    <cellStyle name="Column Heading 3 2 20 2 4" xfId="7709"/>
    <cellStyle name="Column Heading 3 2 20 2 5" xfId="7710"/>
    <cellStyle name="Column Heading 3 2 20 2 6" xfId="7711"/>
    <cellStyle name="Column Heading 3 2 20 3" xfId="7712"/>
    <cellStyle name="Column Heading 3 2 20 3 2" xfId="49796"/>
    <cellStyle name="Column Heading 3 2 20 3 3" xfId="49797"/>
    <cellStyle name="Column Heading 3 2 20 4" xfId="7713"/>
    <cellStyle name="Column Heading 3 2 20 4 2" xfId="49798"/>
    <cellStyle name="Column Heading 3 2 20 4 3" xfId="49799"/>
    <cellStyle name="Column Heading 3 2 20 5" xfId="7714"/>
    <cellStyle name="Column Heading 3 2 20 5 2" xfId="49800"/>
    <cellStyle name="Column Heading 3 2 20 5 3" xfId="49801"/>
    <cellStyle name="Column Heading 3 2 20 6" xfId="7715"/>
    <cellStyle name="Column Heading 3 2 20 6 2" xfId="49802"/>
    <cellStyle name="Column Heading 3 2 20 6 3" xfId="49803"/>
    <cellStyle name="Column Heading 3 2 20 7" xfId="7716"/>
    <cellStyle name="Column Heading 3 2 20 8" xfId="49804"/>
    <cellStyle name="Column Heading 3 2 21" xfId="7717"/>
    <cellStyle name="Column Heading 3 2 21 2" xfId="7718"/>
    <cellStyle name="Column Heading 3 2 21 2 2" xfId="7719"/>
    <cellStyle name="Column Heading 3 2 21 2 3" xfId="7720"/>
    <cellStyle name="Column Heading 3 2 21 2 4" xfId="7721"/>
    <cellStyle name="Column Heading 3 2 21 2 5" xfId="7722"/>
    <cellStyle name="Column Heading 3 2 21 2 6" xfId="7723"/>
    <cellStyle name="Column Heading 3 2 21 3" xfId="7724"/>
    <cellStyle name="Column Heading 3 2 21 3 2" xfId="49805"/>
    <cellStyle name="Column Heading 3 2 21 3 3" xfId="49806"/>
    <cellStyle name="Column Heading 3 2 21 4" xfId="7725"/>
    <cellStyle name="Column Heading 3 2 21 4 2" xfId="49807"/>
    <cellStyle name="Column Heading 3 2 21 4 3" xfId="49808"/>
    <cellStyle name="Column Heading 3 2 21 5" xfId="7726"/>
    <cellStyle name="Column Heading 3 2 21 5 2" xfId="49809"/>
    <cellStyle name="Column Heading 3 2 21 5 3" xfId="49810"/>
    <cellStyle name="Column Heading 3 2 21 6" xfId="7727"/>
    <cellStyle name="Column Heading 3 2 21 6 2" xfId="49811"/>
    <cellStyle name="Column Heading 3 2 21 6 3" xfId="49812"/>
    <cellStyle name="Column Heading 3 2 21 7" xfId="7728"/>
    <cellStyle name="Column Heading 3 2 21 8" xfId="49813"/>
    <cellStyle name="Column Heading 3 2 22" xfId="7729"/>
    <cellStyle name="Column Heading 3 2 22 2" xfId="7730"/>
    <cellStyle name="Column Heading 3 2 22 2 2" xfId="7731"/>
    <cellStyle name="Column Heading 3 2 22 2 3" xfId="7732"/>
    <cellStyle name="Column Heading 3 2 22 2 4" xfId="7733"/>
    <cellStyle name="Column Heading 3 2 22 2 5" xfId="7734"/>
    <cellStyle name="Column Heading 3 2 22 2 6" xfId="7735"/>
    <cellStyle name="Column Heading 3 2 22 3" xfId="7736"/>
    <cellStyle name="Column Heading 3 2 22 3 2" xfId="49814"/>
    <cellStyle name="Column Heading 3 2 22 3 3" xfId="49815"/>
    <cellStyle name="Column Heading 3 2 22 4" xfId="7737"/>
    <cellStyle name="Column Heading 3 2 22 4 2" xfId="49816"/>
    <cellStyle name="Column Heading 3 2 22 4 3" xfId="49817"/>
    <cellStyle name="Column Heading 3 2 22 5" xfId="7738"/>
    <cellStyle name="Column Heading 3 2 22 5 2" xfId="49818"/>
    <cellStyle name="Column Heading 3 2 22 5 3" xfId="49819"/>
    <cellStyle name="Column Heading 3 2 22 6" xfId="7739"/>
    <cellStyle name="Column Heading 3 2 22 6 2" xfId="49820"/>
    <cellStyle name="Column Heading 3 2 22 6 3" xfId="49821"/>
    <cellStyle name="Column Heading 3 2 22 7" xfId="7740"/>
    <cellStyle name="Column Heading 3 2 22 8" xfId="49822"/>
    <cellStyle name="Column Heading 3 2 23" xfId="7741"/>
    <cellStyle name="Column Heading 3 2 23 2" xfId="7742"/>
    <cellStyle name="Column Heading 3 2 23 2 2" xfId="7743"/>
    <cellStyle name="Column Heading 3 2 23 2 3" xfId="7744"/>
    <cellStyle name="Column Heading 3 2 23 2 4" xfId="7745"/>
    <cellStyle name="Column Heading 3 2 23 2 5" xfId="7746"/>
    <cellStyle name="Column Heading 3 2 23 2 6" xfId="7747"/>
    <cellStyle name="Column Heading 3 2 23 3" xfId="7748"/>
    <cellStyle name="Column Heading 3 2 23 3 2" xfId="49823"/>
    <cellStyle name="Column Heading 3 2 23 3 3" xfId="49824"/>
    <cellStyle name="Column Heading 3 2 23 4" xfId="7749"/>
    <cellStyle name="Column Heading 3 2 23 4 2" xfId="49825"/>
    <cellStyle name="Column Heading 3 2 23 4 3" xfId="49826"/>
    <cellStyle name="Column Heading 3 2 23 5" xfId="7750"/>
    <cellStyle name="Column Heading 3 2 23 5 2" xfId="49827"/>
    <cellStyle name="Column Heading 3 2 23 5 3" xfId="49828"/>
    <cellStyle name="Column Heading 3 2 23 6" xfId="7751"/>
    <cellStyle name="Column Heading 3 2 23 6 2" xfId="49829"/>
    <cellStyle name="Column Heading 3 2 23 6 3" xfId="49830"/>
    <cellStyle name="Column Heading 3 2 23 7" xfId="7752"/>
    <cellStyle name="Column Heading 3 2 23 8" xfId="49831"/>
    <cellStyle name="Column Heading 3 2 24" xfId="7753"/>
    <cellStyle name="Column Heading 3 2 24 2" xfId="7754"/>
    <cellStyle name="Column Heading 3 2 24 2 2" xfId="7755"/>
    <cellStyle name="Column Heading 3 2 24 2 3" xfId="7756"/>
    <cellStyle name="Column Heading 3 2 24 2 4" xfId="7757"/>
    <cellStyle name="Column Heading 3 2 24 2 5" xfId="7758"/>
    <cellStyle name="Column Heading 3 2 24 2 6" xfId="7759"/>
    <cellStyle name="Column Heading 3 2 24 3" xfId="7760"/>
    <cellStyle name="Column Heading 3 2 24 3 2" xfId="49832"/>
    <cellStyle name="Column Heading 3 2 24 3 3" xfId="49833"/>
    <cellStyle name="Column Heading 3 2 24 4" xfId="7761"/>
    <cellStyle name="Column Heading 3 2 24 4 2" xfId="49834"/>
    <cellStyle name="Column Heading 3 2 24 4 3" xfId="49835"/>
    <cellStyle name="Column Heading 3 2 24 5" xfId="7762"/>
    <cellStyle name="Column Heading 3 2 24 5 2" xfId="49836"/>
    <cellStyle name="Column Heading 3 2 24 5 3" xfId="49837"/>
    <cellStyle name="Column Heading 3 2 24 6" xfId="7763"/>
    <cellStyle name="Column Heading 3 2 24 6 2" xfId="49838"/>
    <cellStyle name="Column Heading 3 2 24 6 3" xfId="49839"/>
    <cellStyle name="Column Heading 3 2 24 7" xfId="7764"/>
    <cellStyle name="Column Heading 3 2 24 8" xfId="49840"/>
    <cellStyle name="Column Heading 3 2 25" xfId="7765"/>
    <cellStyle name="Column Heading 3 2 25 2" xfId="7766"/>
    <cellStyle name="Column Heading 3 2 25 2 2" xfId="7767"/>
    <cellStyle name="Column Heading 3 2 25 2 3" xfId="7768"/>
    <cellStyle name="Column Heading 3 2 25 2 4" xfId="7769"/>
    <cellStyle name="Column Heading 3 2 25 2 5" xfId="7770"/>
    <cellStyle name="Column Heading 3 2 25 2 6" xfId="7771"/>
    <cellStyle name="Column Heading 3 2 25 3" xfId="7772"/>
    <cellStyle name="Column Heading 3 2 25 3 2" xfId="49841"/>
    <cellStyle name="Column Heading 3 2 25 3 3" xfId="49842"/>
    <cellStyle name="Column Heading 3 2 25 4" xfId="7773"/>
    <cellStyle name="Column Heading 3 2 25 4 2" xfId="49843"/>
    <cellStyle name="Column Heading 3 2 25 4 3" xfId="49844"/>
    <cellStyle name="Column Heading 3 2 25 5" xfId="7774"/>
    <cellStyle name="Column Heading 3 2 25 5 2" xfId="49845"/>
    <cellStyle name="Column Heading 3 2 25 5 3" xfId="49846"/>
    <cellStyle name="Column Heading 3 2 25 6" xfId="7775"/>
    <cellStyle name="Column Heading 3 2 25 6 2" xfId="49847"/>
    <cellStyle name="Column Heading 3 2 25 6 3" xfId="49848"/>
    <cellStyle name="Column Heading 3 2 25 7" xfId="7776"/>
    <cellStyle name="Column Heading 3 2 25 8" xfId="49849"/>
    <cellStyle name="Column Heading 3 2 26" xfId="7777"/>
    <cellStyle name="Column Heading 3 2 26 2" xfId="7778"/>
    <cellStyle name="Column Heading 3 2 26 2 2" xfId="7779"/>
    <cellStyle name="Column Heading 3 2 26 2 3" xfId="7780"/>
    <cellStyle name="Column Heading 3 2 26 2 4" xfId="7781"/>
    <cellStyle name="Column Heading 3 2 26 2 5" xfId="7782"/>
    <cellStyle name="Column Heading 3 2 26 2 6" xfId="7783"/>
    <cellStyle name="Column Heading 3 2 26 3" xfId="7784"/>
    <cellStyle name="Column Heading 3 2 26 3 2" xfId="49850"/>
    <cellStyle name="Column Heading 3 2 26 3 3" xfId="49851"/>
    <cellStyle name="Column Heading 3 2 26 4" xfId="7785"/>
    <cellStyle name="Column Heading 3 2 26 4 2" xfId="49852"/>
    <cellStyle name="Column Heading 3 2 26 4 3" xfId="49853"/>
    <cellStyle name="Column Heading 3 2 26 5" xfId="7786"/>
    <cellStyle name="Column Heading 3 2 26 5 2" xfId="49854"/>
    <cellStyle name="Column Heading 3 2 26 5 3" xfId="49855"/>
    <cellStyle name="Column Heading 3 2 26 6" xfId="7787"/>
    <cellStyle name="Column Heading 3 2 26 6 2" xfId="49856"/>
    <cellStyle name="Column Heading 3 2 26 6 3" xfId="49857"/>
    <cellStyle name="Column Heading 3 2 26 7" xfId="7788"/>
    <cellStyle name="Column Heading 3 2 26 8" xfId="49858"/>
    <cellStyle name="Column Heading 3 2 27" xfId="7789"/>
    <cellStyle name="Column Heading 3 2 27 2" xfId="7790"/>
    <cellStyle name="Column Heading 3 2 27 2 2" xfId="7791"/>
    <cellStyle name="Column Heading 3 2 27 2 3" xfId="7792"/>
    <cellStyle name="Column Heading 3 2 27 2 4" xfId="7793"/>
    <cellStyle name="Column Heading 3 2 27 2 5" xfId="7794"/>
    <cellStyle name="Column Heading 3 2 27 2 6" xfId="7795"/>
    <cellStyle name="Column Heading 3 2 27 3" xfId="7796"/>
    <cellStyle name="Column Heading 3 2 27 3 2" xfId="49859"/>
    <cellStyle name="Column Heading 3 2 27 3 3" xfId="49860"/>
    <cellStyle name="Column Heading 3 2 27 4" xfId="7797"/>
    <cellStyle name="Column Heading 3 2 27 4 2" xfId="49861"/>
    <cellStyle name="Column Heading 3 2 27 4 3" xfId="49862"/>
    <cellStyle name="Column Heading 3 2 27 5" xfId="7798"/>
    <cellStyle name="Column Heading 3 2 27 5 2" xfId="49863"/>
    <cellStyle name="Column Heading 3 2 27 5 3" xfId="49864"/>
    <cellStyle name="Column Heading 3 2 27 6" xfId="7799"/>
    <cellStyle name="Column Heading 3 2 27 6 2" xfId="49865"/>
    <cellStyle name="Column Heading 3 2 27 6 3" xfId="49866"/>
    <cellStyle name="Column Heading 3 2 27 7" xfId="7800"/>
    <cellStyle name="Column Heading 3 2 27 8" xfId="49867"/>
    <cellStyle name="Column Heading 3 2 28" xfId="7801"/>
    <cellStyle name="Column Heading 3 2 28 2" xfId="7802"/>
    <cellStyle name="Column Heading 3 2 28 2 2" xfId="7803"/>
    <cellStyle name="Column Heading 3 2 28 2 3" xfId="7804"/>
    <cellStyle name="Column Heading 3 2 28 2 4" xfId="7805"/>
    <cellStyle name="Column Heading 3 2 28 2 5" xfId="7806"/>
    <cellStyle name="Column Heading 3 2 28 2 6" xfId="7807"/>
    <cellStyle name="Column Heading 3 2 28 3" xfId="7808"/>
    <cellStyle name="Column Heading 3 2 28 3 2" xfId="49868"/>
    <cellStyle name="Column Heading 3 2 28 3 3" xfId="49869"/>
    <cellStyle name="Column Heading 3 2 28 4" xfId="7809"/>
    <cellStyle name="Column Heading 3 2 28 4 2" xfId="49870"/>
    <cellStyle name="Column Heading 3 2 28 4 3" xfId="49871"/>
    <cellStyle name="Column Heading 3 2 28 5" xfId="7810"/>
    <cellStyle name="Column Heading 3 2 28 5 2" xfId="49872"/>
    <cellStyle name="Column Heading 3 2 28 5 3" xfId="49873"/>
    <cellStyle name="Column Heading 3 2 28 6" xfId="7811"/>
    <cellStyle name="Column Heading 3 2 28 6 2" xfId="49874"/>
    <cellStyle name="Column Heading 3 2 28 6 3" xfId="49875"/>
    <cellStyle name="Column Heading 3 2 28 7" xfId="7812"/>
    <cellStyle name="Column Heading 3 2 28 8" xfId="49876"/>
    <cellStyle name="Column Heading 3 2 29" xfId="7813"/>
    <cellStyle name="Column Heading 3 2 29 2" xfId="7814"/>
    <cellStyle name="Column Heading 3 2 29 2 2" xfId="7815"/>
    <cellStyle name="Column Heading 3 2 29 2 3" xfId="7816"/>
    <cellStyle name="Column Heading 3 2 29 2 4" xfId="7817"/>
    <cellStyle name="Column Heading 3 2 29 2 5" xfId="7818"/>
    <cellStyle name="Column Heading 3 2 29 2 6" xfId="7819"/>
    <cellStyle name="Column Heading 3 2 29 3" xfId="7820"/>
    <cellStyle name="Column Heading 3 2 29 3 2" xfId="49877"/>
    <cellStyle name="Column Heading 3 2 29 3 3" xfId="49878"/>
    <cellStyle name="Column Heading 3 2 29 4" xfId="7821"/>
    <cellStyle name="Column Heading 3 2 29 4 2" xfId="49879"/>
    <cellStyle name="Column Heading 3 2 29 4 3" xfId="49880"/>
    <cellStyle name="Column Heading 3 2 29 5" xfId="7822"/>
    <cellStyle name="Column Heading 3 2 29 5 2" xfId="49881"/>
    <cellStyle name="Column Heading 3 2 29 5 3" xfId="49882"/>
    <cellStyle name="Column Heading 3 2 29 6" xfId="7823"/>
    <cellStyle name="Column Heading 3 2 29 6 2" xfId="49883"/>
    <cellStyle name="Column Heading 3 2 29 6 3" xfId="49884"/>
    <cellStyle name="Column Heading 3 2 29 7" xfId="7824"/>
    <cellStyle name="Column Heading 3 2 29 8" xfId="49885"/>
    <cellStyle name="Column Heading 3 2 3" xfId="7825"/>
    <cellStyle name="Column Heading 3 2 3 2" xfId="7826"/>
    <cellStyle name="Column Heading 3 2 3 2 2" xfId="7827"/>
    <cellStyle name="Column Heading 3 2 3 2 3" xfId="7828"/>
    <cellStyle name="Column Heading 3 2 3 2 4" xfId="7829"/>
    <cellStyle name="Column Heading 3 2 3 2 5" xfId="7830"/>
    <cellStyle name="Column Heading 3 2 3 2 6" xfId="7831"/>
    <cellStyle name="Column Heading 3 2 3 3" xfId="7832"/>
    <cellStyle name="Column Heading 3 2 3 3 2" xfId="49886"/>
    <cellStyle name="Column Heading 3 2 3 3 3" xfId="49887"/>
    <cellStyle name="Column Heading 3 2 3 4" xfId="7833"/>
    <cellStyle name="Column Heading 3 2 3 4 2" xfId="49888"/>
    <cellStyle name="Column Heading 3 2 3 4 3" xfId="49889"/>
    <cellStyle name="Column Heading 3 2 3 5" xfId="7834"/>
    <cellStyle name="Column Heading 3 2 3 5 2" xfId="49890"/>
    <cellStyle name="Column Heading 3 2 3 5 3" xfId="49891"/>
    <cellStyle name="Column Heading 3 2 3 6" xfId="7835"/>
    <cellStyle name="Column Heading 3 2 3 6 2" xfId="49892"/>
    <cellStyle name="Column Heading 3 2 3 6 3" xfId="49893"/>
    <cellStyle name="Column Heading 3 2 3 7" xfId="7836"/>
    <cellStyle name="Column Heading 3 2 3 8" xfId="49894"/>
    <cellStyle name="Column Heading 3 2 30" xfId="7837"/>
    <cellStyle name="Column Heading 3 2 30 2" xfId="7838"/>
    <cellStyle name="Column Heading 3 2 30 2 2" xfId="7839"/>
    <cellStyle name="Column Heading 3 2 30 2 3" xfId="7840"/>
    <cellStyle name="Column Heading 3 2 30 2 4" xfId="7841"/>
    <cellStyle name="Column Heading 3 2 30 2 5" xfId="7842"/>
    <cellStyle name="Column Heading 3 2 30 2 6" xfId="7843"/>
    <cellStyle name="Column Heading 3 2 30 3" xfId="7844"/>
    <cellStyle name="Column Heading 3 2 30 3 2" xfId="49895"/>
    <cellStyle name="Column Heading 3 2 30 3 3" xfId="49896"/>
    <cellStyle name="Column Heading 3 2 30 4" xfId="7845"/>
    <cellStyle name="Column Heading 3 2 30 4 2" xfId="49897"/>
    <cellStyle name="Column Heading 3 2 30 4 3" xfId="49898"/>
    <cellStyle name="Column Heading 3 2 30 5" xfId="7846"/>
    <cellStyle name="Column Heading 3 2 30 5 2" xfId="49899"/>
    <cellStyle name="Column Heading 3 2 30 5 3" xfId="49900"/>
    <cellStyle name="Column Heading 3 2 30 6" xfId="7847"/>
    <cellStyle name="Column Heading 3 2 30 6 2" xfId="49901"/>
    <cellStyle name="Column Heading 3 2 30 6 3" xfId="49902"/>
    <cellStyle name="Column Heading 3 2 30 7" xfId="7848"/>
    <cellStyle name="Column Heading 3 2 30 8" xfId="49903"/>
    <cellStyle name="Column Heading 3 2 31" xfId="7849"/>
    <cellStyle name="Column Heading 3 2 31 2" xfId="7850"/>
    <cellStyle name="Column Heading 3 2 31 2 2" xfId="7851"/>
    <cellStyle name="Column Heading 3 2 31 2 3" xfId="7852"/>
    <cellStyle name="Column Heading 3 2 31 2 4" xfId="7853"/>
    <cellStyle name="Column Heading 3 2 31 2 5" xfId="7854"/>
    <cellStyle name="Column Heading 3 2 31 2 6" xfId="7855"/>
    <cellStyle name="Column Heading 3 2 31 3" xfId="7856"/>
    <cellStyle name="Column Heading 3 2 31 3 2" xfId="49904"/>
    <cellStyle name="Column Heading 3 2 31 3 3" xfId="49905"/>
    <cellStyle name="Column Heading 3 2 31 4" xfId="7857"/>
    <cellStyle name="Column Heading 3 2 31 4 2" xfId="49906"/>
    <cellStyle name="Column Heading 3 2 31 4 3" xfId="49907"/>
    <cellStyle name="Column Heading 3 2 31 5" xfId="7858"/>
    <cellStyle name="Column Heading 3 2 31 5 2" xfId="49908"/>
    <cellStyle name="Column Heading 3 2 31 5 3" xfId="49909"/>
    <cellStyle name="Column Heading 3 2 31 6" xfId="7859"/>
    <cellStyle name="Column Heading 3 2 31 6 2" xfId="49910"/>
    <cellStyle name="Column Heading 3 2 31 6 3" xfId="49911"/>
    <cellStyle name="Column Heading 3 2 31 7" xfId="7860"/>
    <cellStyle name="Column Heading 3 2 31 8" xfId="49912"/>
    <cellStyle name="Column Heading 3 2 32" xfId="7861"/>
    <cellStyle name="Column Heading 3 2 32 2" xfId="7862"/>
    <cellStyle name="Column Heading 3 2 32 2 2" xfId="7863"/>
    <cellStyle name="Column Heading 3 2 32 2 3" xfId="7864"/>
    <cellStyle name="Column Heading 3 2 32 2 4" xfId="7865"/>
    <cellStyle name="Column Heading 3 2 32 2 5" xfId="7866"/>
    <cellStyle name="Column Heading 3 2 32 2 6" xfId="7867"/>
    <cellStyle name="Column Heading 3 2 32 3" xfId="7868"/>
    <cellStyle name="Column Heading 3 2 32 3 2" xfId="49913"/>
    <cellStyle name="Column Heading 3 2 32 3 3" xfId="49914"/>
    <cellStyle name="Column Heading 3 2 32 4" xfId="7869"/>
    <cellStyle name="Column Heading 3 2 32 4 2" xfId="49915"/>
    <cellStyle name="Column Heading 3 2 32 4 3" xfId="49916"/>
    <cellStyle name="Column Heading 3 2 32 5" xfId="7870"/>
    <cellStyle name="Column Heading 3 2 32 5 2" xfId="49917"/>
    <cellStyle name="Column Heading 3 2 32 5 3" xfId="49918"/>
    <cellStyle name="Column Heading 3 2 32 6" xfId="7871"/>
    <cellStyle name="Column Heading 3 2 32 6 2" xfId="49919"/>
    <cellStyle name="Column Heading 3 2 32 6 3" xfId="49920"/>
    <cellStyle name="Column Heading 3 2 32 7" xfId="7872"/>
    <cellStyle name="Column Heading 3 2 32 8" xfId="49921"/>
    <cellStyle name="Column Heading 3 2 33" xfId="7873"/>
    <cellStyle name="Column Heading 3 2 33 2" xfId="7874"/>
    <cellStyle name="Column Heading 3 2 33 2 2" xfId="7875"/>
    <cellStyle name="Column Heading 3 2 33 2 3" xfId="7876"/>
    <cellStyle name="Column Heading 3 2 33 2 4" xfId="7877"/>
    <cellStyle name="Column Heading 3 2 33 2 5" xfId="7878"/>
    <cellStyle name="Column Heading 3 2 33 2 6" xfId="7879"/>
    <cellStyle name="Column Heading 3 2 33 3" xfId="7880"/>
    <cellStyle name="Column Heading 3 2 33 3 2" xfId="49922"/>
    <cellStyle name="Column Heading 3 2 33 3 3" xfId="49923"/>
    <cellStyle name="Column Heading 3 2 33 4" xfId="7881"/>
    <cellStyle name="Column Heading 3 2 33 4 2" xfId="49924"/>
    <cellStyle name="Column Heading 3 2 33 4 3" xfId="49925"/>
    <cellStyle name="Column Heading 3 2 33 5" xfId="7882"/>
    <cellStyle name="Column Heading 3 2 33 5 2" xfId="49926"/>
    <cellStyle name="Column Heading 3 2 33 5 3" xfId="49927"/>
    <cellStyle name="Column Heading 3 2 33 6" xfId="7883"/>
    <cellStyle name="Column Heading 3 2 33 6 2" xfId="49928"/>
    <cellStyle name="Column Heading 3 2 33 6 3" xfId="49929"/>
    <cellStyle name="Column Heading 3 2 33 7" xfId="7884"/>
    <cellStyle name="Column Heading 3 2 33 8" xfId="49930"/>
    <cellStyle name="Column Heading 3 2 34" xfId="7885"/>
    <cellStyle name="Column Heading 3 2 34 2" xfId="7886"/>
    <cellStyle name="Column Heading 3 2 34 2 2" xfId="7887"/>
    <cellStyle name="Column Heading 3 2 34 2 3" xfId="7888"/>
    <cellStyle name="Column Heading 3 2 34 2 4" xfId="7889"/>
    <cellStyle name="Column Heading 3 2 34 2 5" xfId="7890"/>
    <cellStyle name="Column Heading 3 2 34 2 6" xfId="7891"/>
    <cellStyle name="Column Heading 3 2 34 3" xfId="7892"/>
    <cellStyle name="Column Heading 3 2 34 3 2" xfId="49931"/>
    <cellStyle name="Column Heading 3 2 34 3 3" xfId="49932"/>
    <cellStyle name="Column Heading 3 2 34 4" xfId="7893"/>
    <cellStyle name="Column Heading 3 2 34 4 2" xfId="49933"/>
    <cellStyle name="Column Heading 3 2 34 4 3" xfId="49934"/>
    <cellStyle name="Column Heading 3 2 34 5" xfId="7894"/>
    <cellStyle name="Column Heading 3 2 34 5 2" xfId="49935"/>
    <cellStyle name="Column Heading 3 2 34 5 3" xfId="49936"/>
    <cellStyle name="Column Heading 3 2 34 6" xfId="7895"/>
    <cellStyle name="Column Heading 3 2 34 6 2" xfId="49937"/>
    <cellStyle name="Column Heading 3 2 34 6 3" xfId="49938"/>
    <cellStyle name="Column Heading 3 2 34 7" xfId="49939"/>
    <cellStyle name="Column Heading 3 2 34 8" xfId="49940"/>
    <cellStyle name="Column Heading 3 2 35" xfId="7896"/>
    <cellStyle name="Column Heading 3 2 35 2" xfId="7897"/>
    <cellStyle name="Column Heading 3 2 35 3" xfId="7898"/>
    <cellStyle name="Column Heading 3 2 35 4" xfId="7899"/>
    <cellStyle name="Column Heading 3 2 35 5" xfId="7900"/>
    <cellStyle name="Column Heading 3 2 35 6" xfId="7901"/>
    <cellStyle name="Column Heading 3 2 36" xfId="7902"/>
    <cellStyle name="Column Heading 3 2 36 2" xfId="49941"/>
    <cellStyle name="Column Heading 3 2 36 3" xfId="49942"/>
    <cellStyle name="Column Heading 3 2 37" xfId="7903"/>
    <cellStyle name="Column Heading 3 2 37 2" xfId="49943"/>
    <cellStyle name="Column Heading 3 2 37 3" xfId="49944"/>
    <cellStyle name="Column Heading 3 2 38" xfId="7904"/>
    <cellStyle name="Column Heading 3 2 38 2" xfId="49945"/>
    <cellStyle name="Column Heading 3 2 38 3" xfId="49946"/>
    <cellStyle name="Column Heading 3 2 39" xfId="7905"/>
    <cellStyle name="Column Heading 3 2 39 2" xfId="49947"/>
    <cellStyle name="Column Heading 3 2 39 3" xfId="49948"/>
    <cellStyle name="Column Heading 3 2 4" xfId="7906"/>
    <cellStyle name="Column Heading 3 2 4 2" xfId="7907"/>
    <cellStyle name="Column Heading 3 2 4 2 2" xfId="7908"/>
    <cellStyle name="Column Heading 3 2 4 2 3" xfId="7909"/>
    <cellStyle name="Column Heading 3 2 4 2 4" xfId="7910"/>
    <cellStyle name="Column Heading 3 2 4 2 5" xfId="7911"/>
    <cellStyle name="Column Heading 3 2 4 2 6" xfId="7912"/>
    <cellStyle name="Column Heading 3 2 4 3" xfId="7913"/>
    <cellStyle name="Column Heading 3 2 4 3 2" xfId="49949"/>
    <cellStyle name="Column Heading 3 2 4 3 3" xfId="49950"/>
    <cellStyle name="Column Heading 3 2 4 4" xfId="7914"/>
    <cellStyle name="Column Heading 3 2 4 4 2" xfId="49951"/>
    <cellStyle name="Column Heading 3 2 4 4 3" xfId="49952"/>
    <cellStyle name="Column Heading 3 2 4 5" xfId="7915"/>
    <cellStyle name="Column Heading 3 2 4 5 2" xfId="49953"/>
    <cellStyle name="Column Heading 3 2 4 5 3" xfId="49954"/>
    <cellStyle name="Column Heading 3 2 4 6" xfId="7916"/>
    <cellStyle name="Column Heading 3 2 4 6 2" xfId="49955"/>
    <cellStyle name="Column Heading 3 2 4 6 3" xfId="49956"/>
    <cellStyle name="Column Heading 3 2 4 7" xfId="7917"/>
    <cellStyle name="Column Heading 3 2 4 8" xfId="49957"/>
    <cellStyle name="Column Heading 3 2 40" xfId="49958"/>
    <cellStyle name="Column Heading 3 2 41" xfId="49959"/>
    <cellStyle name="Column Heading 3 2 5" xfId="7918"/>
    <cellStyle name="Column Heading 3 2 5 2" xfId="7919"/>
    <cellStyle name="Column Heading 3 2 5 2 2" xfId="7920"/>
    <cellStyle name="Column Heading 3 2 5 2 3" xfId="7921"/>
    <cellStyle name="Column Heading 3 2 5 2 4" xfId="7922"/>
    <cellStyle name="Column Heading 3 2 5 2 5" xfId="7923"/>
    <cellStyle name="Column Heading 3 2 5 2 6" xfId="7924"/>
    <cellStyle name="Column Heading 3 2 5 3" xfId="7925"/>
    <cellStyle name="Column Heading 3 2 5 3 2" xfId="49960"/>
    <cellStyle name="Column Heading 3 2 5 3 3" xfId="49961"/>
    <cellStyle name="Column Heading 3 2 5 4" xfId="7926"/>
    <cellStyle name="Column Heading 3 2 5 4 2" xfId="49962"/>
    <cellStyle name="Column Heading 3 2 5 4 3" xfId="49963"/>
    <cellStyle name="Column Heading 3 2 5 5" xfId="7927"/>
    <cellStyle name="Column Heading 3 2 5 5 2" xfId="49964"/>
    <cellStyle name="Column Heading 3 2 5 5 3" xfId="49965"/>
    <cellStyle name="Column Heading 3 2 5 6" xfId="7928"/>
    <cellStyle name="Column Heading 3 2 5 6 2" xfId="49966"/>
    <cellStyle name="Column Heading 3 2 5 6 3" xfId="49967"/>
    <cellStyle name="Column Heading 3 2 5 7" xfId="7929"/>
    <cellStyle name="Column Heading 3 2 5 8" xfId="49968"/>
    <cellStyle name="Column Heading 3 2 6" xfId="7930"/>
    <cellStyle name="Column Heading 3 2 6 2" xfId="7931"/>
    <cellStyle name="Column Heading 3 2 6 2 2" xfId="7932"/>
    <cellStyle name="Column Heading 3 2 6 2 3" xfId="7933"/>
    <cellStyle name="Column Heading 3 2 6 2 4" xfId="7934"/>
    <cellStyle name="Column Heading 3 2 6 2 5" xfId="7935"/>
    <cellStyle name="Column Heading 3 2 6 2 6" xfId="7936"/>
    <cellStyle name="Column Heading 3 2 6 3" xfId="7937"/>
    <cellStyle name="Column Heading 3 2 6 3 2" xfId="49969"/>
    <cellStyle name="Column Heading 3 2 6 3 3" xfId="49970"/>
    <cellStyle name="Column Heading 3 2 6 4" xfId="7938"/>
    <cellStyle name="Column Heading 3 2 6 4 2" xfId="49971"/>
    <cellStyle name="Column Heading 3 2 6 4 3" xfId="49972"/>
    <cellStyle name="Column Heading 3 2 6 5" xfId="7939"/>
    <cellStyle name="Column Heading 3 2 6 5 2" xfId="49973"/>
    <cellStyle name="Column Heading 3 2 6 5 3" xfId="49974"/>
    <cellStyle name="Column Heading 3 2 6 6" xfId="7940"/>
    <cellStyle name="Column Heading 3 2 6 6 2" xfId="49975"/>
    <cellStyle name="Column Heading 3 2 6 6 3" xfId="49976"/>
    <cellStyle name="Column Heading 3 2 6 7" xfId="7941"/>
    <cellStyle name="Column Heading 3 2 6 8" xfId="49977"/>
    <cellStyle name="Column Heading 3 2 7" xfId="7942"/>
    <cellStyle name="Column Heading 3 2 7 2" xfId="7943"/>
    <cellStyle name="Column Heading 3 2 7 2 2" xfId="7944"/>
    <cellStyle name="Column Heading 3 2 7 2 3" xfId="7945"/>
    <cellStyle name="Column Heading 3 2 7 2 4" xfId="7946"/>
    <cellStyle name="Column Heading 3 2 7 2 5" xfId="7947"/>
    <cellStyle name="Column Heading 3 2 7 2 6" xfId="7948"/>
    <cellStyle name="Column Heading 3 2 7 3" xfId="7949"/>
    <cellStyle name="Column Heading 3 2 7 3 2" xfId="49978"/>
    <cellStyle name="Column Heading 3 2 7 3 3" xfId="49979"/>
    <cellStyle name="Column Heading 3 2 7 4" xfId="7950"/>
    <cellStyle name="Column Heading 3 2 7 4 2" xfId="49980"/>
    <cellStyle name="Column Heading 3 2 7 4 3" xfId="49981"/>
    <cellStyle name="Column Heading 3 2 7 5" xfId="7951"/>
    <cellStyle name="Column Heading 3 2 7 5 2" xfId="49982"/>
    <cellStyle name="Column Heading 3 2 7 5 3" xfId="49983"/>
    <cellStyle name="Column Heading 3 2 7 6" xfId="7952"/>
    <cellStyle name="Column Heading 3 2 7 6 2" xfId="49984"/>
    <cellStyle name="Column Heading 3 2 7 6 3" xfId="49985"/>
    <cellStyle name="Column Heading 3 2 7 7" xfId="7953"/>
    <cellStyle name="Column Heading 3 2 7 8" xfId="49986"/>
    <cellStyle name="Column Heading 3 2 8" xfId="7954"/>
    <cellStyle name="Column Heading 3 2 8 2" xfId="7955"/>
    <cellStyle name="Column Heading 3 2 8 2 2" xfId="7956"/>
    <cellStyle name="Column Heading 3 2 8 2 3" xfId="7957"/>
    <cellStyle name="Column Heading 3 2 8 2 4" xfId="7958"/>
    <cellStyle name="Column Heading 3 2 8 2 5" xfId="7959"/>
    <cellStyle name="Column Heading 3 2 8 2 6" xfId="7960"/>
    <cellStyle name="Column Heading 3 2 8 3" xfId="7961"/>
    <cellStyle name="Column Heading 3 2 8 3 2" xfId="49987"/>
    <cellStyle name="Column Heading 3 2 8 3 3" xfId="49988"/>
    <cellStyle name="Column Heading 3 2 8 4" xfId="7962"/>
    <cellStyle name="Column Heading 3 2 8 4 2" xfId="49989"/>
    <cellStyle name="Column Heading 3 2 8 4 3" xfId="49990"/>
    <cellStyle name="Column Heading 3 2 8 5" xfId="7963"/>
    <cellStyle name="Column Heading 3 2 8 5 2" xfId="49991"/>
    <cellStyle name="Column Heading 3 2 8 5 3" xfId="49992"/>
    <cellStyle name="Column Heading 3 2 8 6" xfId="7964"/>
    <cellStyle name="Column Heading 3 2 8 6 2" xfId="49993"/>
    <cellStyle name="Column Heading 3 2 8 6 3" xfId="49994"/>
    <cellStyle name="Column Heading 3 2 8 7" xfId="7965"/>
    <cellStyle name="Column Heading 3 2 8 8" xfId="49995"/>
    <cellStyle name="Column Heading 3 2 9" xfId="7966"/>
    <cellStyle name="Column Heading 3 2 9 2" xfId="7967"/>
    <cellStyle name="Column Heading 3 2 9 2 2" xfId="7968"/>
    <cellStyle name="Column Heading 3 2 9 2 3" xfId="7969"/>
    <cellStyle name="Column Heading 3 2 9 2 4" xfId="7970"/>
    <cellStyle name="Column Heading 3 2 9 2 5" xfId="7971"/>
    <cellStyle name="Column Heading 3 2 9 2 6" xfId="7972"/>
    <cellStyle name="Column Heading 3 2 9 3" xfId="7973"/>
    <cellStyle name="Column Heading 3 2 9 3 2" xfId="49996"/>
    <cellStyle name="Column Heading 3 2 9 3 3" xfId="49997"/>
    <cellStyle name="Column Heading 3 2 9 4" xfId="7974"/>
    <cellStyle name="Column Heading 3 2 9 4 2" xfId="49998"/>
    <cellStyle name="Column Heading 3 2 9 4 3" xfId="49999"/>
    <cellStyle name="Column Heading 3 2 9 5" xfId="7975"/>
    <cellStyle name="Column Heading 3 2 9 5 2" xfId="50000"/>
    <cellStyle name="Column Heading 3 2 9 5 3" xfId="50001"/>
    <cellStyle name="Column Heading 3 2 9 6" xfId="7976"/>
    <cellStyle name="Column Heading 3 2 9 6 2" xfId="50002"/>
    <cellStyle name="Column Heading 3 2 9 6 3" xfId="50003"/>
    <cellStyle name="Column Heading 3 2 9 7" xfId="7977"/>
    <cellStyle name="Column Heading 3 2 9 8" xfId="50004"/>
    <cellStyle name="Column Heading 3 20" xfId="7978"/>
    <cellStyle name="Column Heading 3 20 2" xfId="7979"/>
    <cellStyle name="Column Heading 3 20 2 2" xfId="7980"/>
    <cellStyle name="Column Heading 3 20 2 3" xfId="7981"/>
    <cellStyle name="Column Heading 3 20 2 4" xfId="7982"/>
    <cellStyle name="Column Heading 3 20 2 5" xfId="7983"/>
    <cellStyle name="Column Heading 3 20 2 6" xfId="7984"/>
    <cellStyle name="Column Heading 3 20 3" xfId="7985"/>
    <cellStyle name="Column Heading 3 20 3 2" xfId="50005"/>
    <cellStyle name="Column Heading 3 20 3 3" xfId="50006"/>
    <cellStyle name="Column Heading 3 20 4" xfId="7986"/>
    <cellStyle name="Column Heading 3 20 4 2" xfId="50007"/>
    <cellStyle name="Column Heading 3 20 4 3" xfId="50008"/>
    <cellStyle name="Column Heading 3 20 5" xfId="7987"/>
    <cellStyle name="Column Heading 3 20 5 2" xfId="50009"/>
    <cellStyle name="Column Heading 3 20 5 3" xfId="50010"/>
    <cellStyle name="Column Heading 3 20 6" xfId="7988"/>
    <cellStyle name="Column Heading 3 20 6 2" xfId="50011"/>
    <cellStyle name="Column Heading 3 20 6 3" xfId="50012"/>
    <cellStyle name="Column Heading 3 20 7" xfId="7989"/>
    <cellStyle name="Column Heading 3 20 8" xfId="50013"/>
    <cellStyle name="Column Heading 3 21" xfId="7990"/>
    <cellStyle name="Column Heading 3 21 2" xfId="7991"/>
    <cellStyle name="Column Heading 3 21 2 2" xfId="7992"/>
    <cellStyle name="Column Heading 3 21 2 3" xfId="7993"/>
    <cellStyle name="Column Heading 3 21 2 4" xfId="7994"/>
    <cellStyle name="Column Heading 3 21 2 5" xfId="7995"/>
    <cellStyle name="Column Heading 3 21 2 6" xfId="7996"/>
    <cellStyle name="Column Heading 3 21 3" xfId="7997"/>
    <cellStyle name="Column Heading 3 21 3 2" xfId="50014"/>
    <cellStyle name="Column Heading 3 21 3 3" xfId="50015"/>
    <cellStyle name="Column Heading 3 21 4" xfId="7998"/>
    <cellStyle name="Column Heading 3 21 4 2" xfId="50016"/>
    <cellStyle name="Column Heading 3 21 4 3" xfId="50017"/>
    <cellStyle name="Column Heading 3 21 5" xfId="7999"/>
    <cellStyle name="Column Heading 3 21 5 2" xfId="50018"/>
    <cellStyle name="Column Heading 3 21 5 3" xfId="50019"/>
    <cellStyle name="Column Heading 3 21 6" xfId="8000"/>
    <cellStyle name="Column Heading 3 21 6 2" xfId="50020"/>
    <cellStyle name="Column Heading 3 21 6 3" xfId="50021"/>
    <cellStyle name="Column Heading 3 21 7" xfId="8001"/>
    <cellStyle name="Column Heading 3 21 8" xfId="50022"/>
    <cellStyle name="Column Heading 3 22" xfId="8002"/>
    <cellStyle name="Column Heading 3 22 2" xfId="8003"/>
    <cellStyle name="Column Heading 3 22 2 2" xfId="8004"/>
    <cellStyle name="Column Heading 3 22 2 3" xfId="8005"/>
    <cellStyle name="Column Heading 3 22 2 4" xfId="8006"/>
    <cellStyle name="Column Heading 3 22 2 5" xfId="8007"/>
    <cellStyle name="Column Heading 3 22 2 6" xfId="8008"/>
    <cellStyle name="Column Heading 3 22 3" xfId="8009"/>
    <cellStyle name="Column Heading 3 22 3 2" xfId="50023"/>
    <cellStyle name="Column Heading 3 22 3 3" xfId="50024"/>
    <cellStyle name="Column Heading 3 22 4" xfId="8010"/>
    <cellStyle name="Column Heading 3 22 4 2" xfId="50025"/>
    <cellStyle name="Column Heading 3 22 4 3" xfId="50026"/>
    <cellStyle name="Column Heading 3 22 5" xfId="8011"/>
    <cellStyle name="Column Heading 3 22 5 2" xfId="50027"/>
    <cellStyle name="Column Heading 3 22 5 3" xfId="50028"/>
    <cellStyle name="Column Heading 3 22 6" xfId="8012"/>
    <cellStyle name="Column Heading 3 22 6 2" xfId="50029"/>
    <cellStyle name="Column Heading 3 22 6 3" xfId="50030"/>
    <cellStyle name="Column Heading 3 22 7" xfId="8013"/>
    <cellStyle name="Column Heading 3 22 8" xfId="50031"/>
    <cellStyle name="Column Heading 3 23" xfId="8014"/>
    <cellStyle name="Column Heading 3 23 2" xfId="8015"/>
    <cellStyle name="Column Heading 3 23 2 2" xfId="8016"/>
    <cellStyle name="Column Heading 3 23 2 3" xfId="8017"/>
    <cellStyle name="Column Heading 3 23 2 4" xfId="8018"/>
    <cellStyle name="Column Heading 3 23 2 5" xfId="8019"/>
    <cellStyle name="Column Heading 3 23 2 6" xfId="8020"/>
    <cellStyle name="Column Heading 3 23 3" xfId="8021"/>
    <cellStyle name="Column Heading 3 23 3 2" xfId="50032"/>
    <cellStyle name="Column Heading 3 23 3 3" xfId="50033"/>
    <cellStyle name="Column Heading 3 23 4" xfId="8022"/>
    <cellStyle name="Column Heading 3 23 4 2" xfId="50034"/>
    <cellStyle name="Column Heading 3 23 4 3" xfId="50035"/>
    <cellStyle name="Column Heading 3 23 5" xfId="8023"/>
    <cellStyle name="Column Heading 3 23 5 2" xfId="50036"/>
    <cellStyle name="Column Heading 3 23 5 3" xfId="50037"/>
    <cellStyle name="Column Heading 3 23 6" xfId="8024"/>
    <cellStyle name="Column Heading 3 23 6 2" xfId="50038"/>
    <cellStyle name="Column Heading 3 23 6 3" xfId="50039"/>
    <cellStyle name="Column Heading 3 23 7" xfId="8025"/>
    <cellStyle name="Column Heading 3 23 8" xfId="50040"/>
    <cellStyle name="Column Heading 3 24" xfId="8026"/>
    <cellStyle name="Column Heading 3 24 2" xfId="8027"/>
    <cellStyle name="Column Heading 3 24 2 2" xfId="8028"/>
    <cellStyle name="Column Heading 3 24 2 3" xfId="8029"/>
    <cellStyle name="Column Heading 3 24 2 4" xfId="8030"/>
    <cellStyle name="Column Heading 3 24 2 5" xfId="8031"/>
    <cellStyle name="Column Heading 3 24 2 6" xfId="8032"/>
    <cellStyle name="Column Heading 3 24 3" xfId="8033"/>
    <cellStyle name="Column Heading 3 24 3 2" xfId="50041"/>
    <cellStyle name="Column Heading 3 24 3 3" xfId="50042"/>
    <cellStyle name="Column Heading 3 24 4" xfId="8034"/>
    <cellStyle name="Column Heading 3 24 4 2" xfId="50043"/>
    <cellStyle name="Column Heading 3 24 4 3" xfId="50044"/>
    <cellStyle name="Column Heading 3 24 5" xfId="8035"/>
    <cellStyle name="Column Heading 3 24 5 2" xfId="50045"/>
    <cellStyle name="Column Heading 3 24 5 3" xfId="50046"/>
    <cellStyle name="Column Heading 3 24 6" xfId="8036"/>
    <cellStyle name="Column Heading 3 24 6 2" xfId="50047"/>
    <cellStyle name="Column Heading 3 24 6 3" xfId="50048"/>
    <cellStyle name="Column Heading 3 24 7" xfId="8037"/>
    <cellStyle name="Column Heading 3 24 8" xfId="50049"/>
    <cellStyle name="Column Heading 3 25" xfId="8038"/>
    <cellStyle name="Column Heading 3 25 2" xfId="8039"/>
    <cellStyle name="Column Heading 3 25 2 2" xfId="8040"/>
    <cellStyle name="Column Heading 3 25 2 3" xfId="8041"/>
    <cellStyle name="Column Heading 3 25 2 4" xfId="8042"/>
    <cellStyle name="Column Heading 3 25 2 5" xfId="8043"/>
    <cellStyle name="Column Heading 3 25 2 6" xfId="8044"/>
    <cellStyle name="Column Heading 3 25 3" xfId="8045"/>
    <cellStyle name="Column Heading 3 25 3 2" xfId="50050"/>
    <cellStyle name="Column Heading 3 25 3 3" xfId="50051"/>
    <cellStyle name="Column Heading 3 25 4" xfId="8046"/>
    <cellStyle name="Column Heading 3 25 4 2" xfId="50052"/>
    <cellStyle name="Column Heading 3 25 4 3" xfId="50053"/>
    <cellStyle name="Column Heading 3 25 5" xfId="8047"/>
    <cellStyle name="Column Heading 3 25 5 2" xfId="50054"/>
    <cellStyle name="Column Heading 3 25 5 3" xfId="50055"/>
    <cellStyle name="Column Heading 3 25 6" xfId="8048"/>
    <cellStyle name="Column Heading 3 25 6 2" xfId="50056"/>
    <cellStyle name="Column Heading 3 25 6 3" xfId="50057"/>
    <cellStyle name="Column Heading 3 25 7" xfId="8049"/>
    <cellStyle name="Column Heading 3 25 8" xfId="50058"/>
    <cellStyle name="Column Heading 3 26" xfId="8050"/>
    <cellStyle name="Column Heading 3 26 2" xfId="8051"/>
    <cellStyle name="Column Heading 3 26 2 2" xfId="8052"/>
    <cellStyle name="Column Heading 3 26 2 3" xfId="8053"/>
    <cellStyle name="Column Heading 3 26 2 4" xfId="8054"/>
    <cellStyle name="Column Heading 3 26 2 5" xfId="8055"/>
    <cellStyle name="Column Heading 3 26 2 6" xfId="8056"/>
    <cellStyle name="Column Heading 3 26 3" xfId="8057"/>
    <cellStyle name="Column Heading 3 26 3 2" xfId="50059"/>
    <cellStyle name="Column Heading 3 26 3 3" xfId="50060"/>
    <cellStyle name="Column Heading 3 26 4" xfId="8058"/>
    <cellStyle name="Column Heading 3 26 4 2" xfId="50061"/>
    <cellStyle name="Column Heading 3 26 4 3" xfId="50062"/>
    <cellStyle name="Column Heading 3 26 5" xfId="8059"/>
    <cellStyle name="Column Heading 3 26 5 2" xfId="50063"/>
    <cellStyle name="Column Heading 3 26 5 3" xfId="50064"/>
    <cellStyle name="Column Heading 3 26 6" xfId="8060"/>
    <cellStyle name="Column Heading 3 26 6 2" xfId="50065"/>
    <cellStyle name="Column Heading 3 26 6 3" xfId="50066"/>
    <cellStyle name="Column Heading 3 26 7" xfId="8061"/>
    <cellStyle name="Column Heading 3 26 8" xfId="50067"/>
    <cellStyle name="Column Heading 3 27" xfId="8062"/>
    <cellStyle name="Column Heading 3 27 2" xfId="8063"/>
    <cellStyle name="Column Heading 3 27 2 2" xfId="8064"/>
    <cellStyle name="Column Heading 3 27 2 3" xfId="8065"/>
    <cellStyle name="Column Heading 3 27 2 4" xfId="8066"/>
    <cellStyle name="Column Heading 3 27 2 5" xfId="8067"/>
    <cellStyle name="Column Heading 3 27 2 6" xfId="8068"/>
    <cellStyle name="Column Heading 3 27 3" xfId="8069"/>
    <cellStyle name="Column Heading 3 27 3 2" xfId="50068"/>
    <cellStyle name="Column Heading 3 27 3 3" xfId="50069"/>
    <cellStyle name="Column Heading 3 27 4" xfId="8070"/>
    <cellStyle name="Column Heading 3 27 4 2" xfId="50070"/>
    <cellStyle name="Column Heading 3 27 4 3" xfId="50071"/>
    <cellStyle name="Column Heading 3 27 5" xfId="8071"/>
    <cellStyle name="Column Heading 3 27 5 2" xfId="50072"/>
    <cellStyle name="Column Heading 3 27 5 3" xfId="50073"/>
    <cellStyle name="Column Heading 3 27 6" xfId="8072"/>
    <cellStyle name="Column Heading 3 27 6 2" xfId="50074"/>
    <cellStyle name="Column Heading 3 27 6 3" xfId="50075"/>
    <cellStyle name="Column Heading 3 27 7" xfId="8073"/>
    <cellStyle name="Column Heading 3 27 8" xfId="50076"/>
    <cellStyle name="Column Heading 3 28" xfId="8074"/>
    <cellStyle name="Column Heading 3 28 2" xfId="8075"/>
    <cellStyle name="Column Heading 3 28 2 2" xfId="8076"/>
    <cellStyle name="Column Heading 3 28 2 3" xfId="8077"/>
    <cellStyle name="Column Heading 3 28 2 4" xfId="8078"/>
    <cellStyle name="Column Heading 3 28 2 5" xfId="8079"/>
    <cellStyle name="Column Heading 3 28 2 6" xfId="8080"/>
    <cellStyle name="Column Heading 3 28 3" xfId="8081"/>
    <cellStyle name="Column Heading 3 28 3 2" xfId="50077"/>
    <cellStyle name="Column Heading 3 28 3 3" xfId="50078"/>
    <cellStyle name="Column Heading 3 28 4" xfId="8082"/>
    <cellStyle name="Column Heading 3 28 4 2" xfId="50079"/>
    <cellStyle name="Column Heading 3 28 4 3" xfId="50080"/>
    <cellStyle name="Column Heading 3 28 5" xfId="8083"/>
    <cellStyle name="Column Heading 3 28 5 2" xfId="50081"/>
    <cellStyle name="Column Heading 3 28 5 3" xfId="50082"/>
    <cellStyle name="Column Heading 3 28 6" xfId="8084"/>
    <cellStyle name="Column Heading 3 28 6 2" xfId="50083"/>
    <cellStyle name="Column Heading 3 28 6 3" xfId="50084"/>
    <cellStyle name="Column Heading 3 28 7" xfId="8085"/>
    <cellStyle name="Column Heading 3 28 8" xfId="50085"/>
    <cellStyle name="Column Heading 3 29" xfId="8086"/>
    <cellStyle name="Column Heading 3 29 2" xfId="8087"/>
    <cellStyle name="Column Heading 3 29 2 2" xfId="8088"/>
    <cellStyle name="Column Heading 3 29 2 3" xfId="8089"/>
    <cellStyle name="Column Heading 3 29 2 4" xfId="8090"/>
    <cellStyle name="Column Heading 3 29 2 5" xfId="8091"/>
    <cellStyle name="Column Heading 3 29 2 6" xfId="8092"/>
    <cellStyle name="Column Heading 3 29 3" xfId="8093"/>
    <cellStyle name="Column Heading 3 29 3 2" xfId="50086"/>
    <cellStyle name="Column Heading 3 29 3 3" xfId="50087"/>
    <cellStyle name="Column Heading 3 29 4" xfId="8094"/>
    <cellStyle name="Column Heading 3 29 4 2" xfId="50088"/>
    <cellStyle name="Column Heading 3 29 4 3" xfId="50089"/>
    <cellStyle name="Column Heading 3 29 5" xfId="8095"/>
    <cellStyle name="Column Heading 3 29 5 2" xfId="50090"/>
    <cellStyle name="Column Heading 3 29 5 3" xfId="50091"/>
    <cellStyle name="Column Heading 3 29 6" xfId="8096"/>
    <cellStyle name="Column Heading 3 29 6 2" xfId="50092"/>
    <cellStyle name="Column Heading 3 29 6 3" xfId="50093"/>
    <cellStyle name="Column Heading 3 29 7" xfId="8097"/>
    <cellStyle name="Column Heading 3 29 8" xfId="50094"/>
    <cellStyle name="Column Heading 3 3" xfId="8098"/>
    <cellStyle name="Column Heading 3 3 2" xfId="8099"/>
    <cellStyle name="Column Heading 3 3 2 2" xfId="8100"/>
    <cellStyle name="Column Heading 3 3 2 3" xfId="8101"/>
    <cellStyle name="Column Heading 3 3 2 4" xfId="8102"/>
    <cellStyle name="Column Heading 3 3 2 5" xfId="8103"/>
    <cellStyle name="Column Heading 3 3 2 6" xfId="8104"/>
    <cellStyle name="Column Heading 3 3 3" xfId="8105"/>
    <cellStyle name="Column Heading 3 3 3 2" xfId="50095"/>
    <cellStyle name="Column Heading 3 3 3 3" xfId="50096"/>
    <cellStyle name="Column Heading 3 3 4" xfId="8106"/>
    <cellStyle name="Column Heading 3 3 4 2" xfId="50097"/>
    <cellStyle name="Column Heading 3 3 4 3" xfId="50098"/>
    <cellStyle name="Column Heading 3 3 5" xfId="8107"/>
    <cellStyle name="Column Heading 3 3 5 2" xfId="50099"/>
    <cellStyle name="Column Heading 3 3 5 3" xfId="50100"/>
    <cellStyle name="Column Heading 3 3 6" xfId="8108"/>
    <cellStyle name="Column Heading 3 3 6 2" xfId="50101"/>
    <cellStyle name="Column Heading 3 3 6 3" xfId="50102"/>
    <cellStyle name="Column Heading 3 3 7" xfId="8109"/>
    <cellStyle name="Column Heading 3 3 8" xfId="50103"/>
    <cellStyle name="Column Heading 3 30" xfId="8110"/>
    <cellStyle name="Column Heading 3 30 2" xfId="8111"/>
    <cellStyle name="Column Heading 3 30 2 2" xfId="8112"/>
    <cellStyle name="Column Heading 3 30 2 3" xfId="8113"/>
    <cellStyle name="Column Heading 3 30 2 4" xfId="8114"/>
    <cellStyle name="Column Heading 3 30 2 5" xfId="8115"/>
    <cellStyle name="Column Heading 3 30 2 6" xfId="8116"/>
    <cellStyle name="Column Heading 3 30 3" xfId="8117"/>
    <cellStyle name="Column Heading 3 30 3 2" xfId="50104"/>
    <cellStyle name="Column Heading 3 30 3 3" xfId="50105"/>
    <cellStyle name="Column Heading 3 30 4" xfId="8118"/>
    <cellStyle name="Column Heading 3 30 4 2" xfId="50106"/>
    <cellStyle name="Column Heading 3 30 4 3" xfId="50107"/>
    <cellStyle name="Column Heading 3 30 5" xfId="8119"/>
    <cellStyle name="Column Heading 3 30 5 2" xfId="50108"/>
    <cellStyle name="Column Heading 3 30 5 3" xfId="50109"/>
    <cellStyle name="Column Heading 3 30 6" xfId="8120"/>
    <cellStyle name="Column Heading 3 30 6 2" xfId="50110"/>
    <cellStyle name="Column Heading 3 30 6 3" xfId="50111"/>
    <cellStyle name="Column Heading 3 30 7" xfId="8121"/>
    <cellStyle name="Column Heading 3 30 8" xfId="50112"/>
    <cellStyle name="Column Heading 3 31" xfId="8122"/>
    <cellStyle name="Column Heading 3 31 2" xfId="8123"/>
    <cellStyle name="Column Heading 3 31 2 2" xfId="8124"/>
    <cellStyle name="Column Heading 3 31 2 3" xfId="8125"/>
    <cellStyle name="Column Heading 3 31 2 4" xfId="8126"/>
    <cellStyle name="Column Heading 3 31 2 5" xfId="8127"/>
    <cellStyle name="Column Heading 3 31 2 6" xfId="8128"/>
    <cellStyle name="Column Heading 3 31 3" xfId="8129"/>
    <cellStyle name="Column Heading 3 31 3 2" xfId="50113"/>
    <cellStyle name="Column Heading 3 31 3 3" xfId="50114"/>
    <cellStyle name="Column Heading 3 31 4" xfId="8130"/>
    <cellStyle name="Column Heading 3 31 4 2" xfId="50115"/>
    <cellStyle name="Column Heading 3 31 4 3" xfId="50116"/>
    <cellStyle name="Column Heading 3 31 5" xfId="8131"/>
    <cellStyle name="Column Heading 3 31 5 2" xfId="50117"/>
    <cellStyle name="Column Heading 3 31 5 3" xfId="50118"/>
    <cellStyle name="Column Heading 3 31 6" xfId="8132"/>
    <cellStyle name="Column Heading 3 31 6 2" xfId="50119"/>
    <cellStyle name="Column Heading 3 31 6 3" xfId="50120"/>
    <cellStyle name="Column Heading 3 31 7" xfId="8133"/>
    <cellStyle name="Column Heading 3 31 8" xfId="50121"/>
    <cellStyle name="Column Heading 3 32" xfId="8134"/>
    <cellStyle name="Column Heading 3 32 2" xfId="8135"/>
    <cellStyle name="Column Heading 3 32 2 2" xfId="8136"/>
    <cellStyle name="Column Heading 3 32 2 3" xfId="8137"/>
    <cellStyle name="Column Heading 3 32 2 4" xfId="8138"/>
    <cellStyle name="Column Heading 3 32 2 5" xfId="8139"/>
    <cellStyle name="Column Heading 3 32 2 6" xfId="8140"/>
    <cellStyle name="Column Heading 3 32 3" xfId="8141"/>
    <cellStyle name="Column Heading 3 32 3 2" xfId="50122"/>
    <cellStyle name="Column Heading 3 32 3 3" xfId="50123"/>
    <cellStyle name="Column Heading 3 32 4" xfId="8142"/>
    <cellStyle name="Column Heading 3 32 4 2" xfId="50124"/>
    <cellStyle name="Column Heading 3 32 4 3" xfId="50125"/>
    <cellStyle name="Column Heading 3 32 5" xfId="8143"/>
    <cellStyle name="Column Heading 3 32 5 2" xfId="50126"/>
    <cellStyle name="Column Heading 3 32 5 3" xfId="50127"/>
    <cellStyle name="Column Heading 3 32 6" xfId="8144"/>
    <cellStyle name="Column Heading 3 32 6 2" xfId="50128"/>
    <cellStyle name="Column Heading 3 32 6 3" xfId="50129"/>
    <cellStyle name="Column Heading 3 32 7" xfId="8145"/>
    <cellStyle name="Column Heading 3 32 8" xfId="50130"/>
    <cellStyle name="Column Heading 3 33" xfId="8146"/>
    <cellStyle name="Column Heading 3 33 2" xfId="8147"/>
    <cellStyle name="Column Heading 3 33 2 2" xfId="8148"/>
    <cellStyle name="Column Heading 3 33 2 3" xfId="8149"/>
    <cellStyle name="Column Heading 3 33 2 4" xfId="8150"/>
    <cellStyle name="Column Heading 3 33 2 5" xfId="8151"/>
    <cellStyle name="Column Heading 3 33 2 6" xfId="8152"/>
    <cellStyle name="Column Heading 3 33 3" xfId="8153"/>
    <cellStyle name="Column Heading 3 33 3 2" xfId="50131"/>
    <cellStyle name="Column Heading 3 33 3 3" xfId="50132"/>
    <cellStyle name="Column Heading 3 33 4" xfId="8154"/>
    <cellStyle name="Column Heading 3 33 4 2" xfId="50133"/>
    <cellStyle name="Column Heading 3 33 4 3" xfId="50134"/>
    <cellStyle name="Column Heading 3 33 5" xfId="8155"/>
    <cellStyle name="Column Heading 3 33 5 2" xfId="50135"/>
    <cellStyle name="Column Heading 3 33 5 3" xfId="50136"/>
    <cellStyle name="Column Heading 3 33 6" xfId="8156"/>
    <cellStyle name="Column Heading 3 33 6 2" xfId="50137"/>
    <cellStyle name="Column Heading 3 33 6 3" xfId="50138"/>
    <cellStyle name="Column Heading 3 33 7" xfId="8157"/>
    <cellStyle name="Column Heading 3 33 8" xfId="50139"/>
    <cellStyle name="Column Heading 3 34" xfId="8158"/>
    <cellStyle name="Column Heading 3 34 2" xfId="8159"/>
    <cellStyle name="Column Heading 3 34 2 2" xfId="8160"/>
    <cellStyle name="Column Heading 3 34 2 3" xfId="8161"/>
    <cellStyle name="Column Heading 3 34 2 4" xfId="8162"/>
    <cellStyle name="Column Heading 3 34 2 5" xfId="8163"/>
    <cellStyle name="Column Heading 3 34 2 6" xfId="8164"/>
    <cellStyle name="Column Heading 3 34 3" xfId="8165"/>
    <cellStyle name="Column Heading 3 34 3 2" xfId="50140"/>
    <cellStyle name="Column Heading 3 34 3 3" xfId="50141"/>
    <cellStyle name="Column Heading 3 34 4" xfId="8166"/>
    <cellStyle name="Column Heading 3 34 4 2" xfId="50142"/>
    <cellStyle name="Column Heading 3 34 4 3" xfId="50143"/>
    <cellStyle name="Column Heading 3 34 5" xfId="8167"/>
    <cellStyle name="Column Heading 3 34 5 2" xfId="50144"/>
    <cellStyle name="Column Heading 3 34 5 3" xfId="50145"/>
    <cellStyle name="Column Heading 3 34 6" xfId="8168"/>
    <cellStyle name="Column Heading 3 34 6 2" xfId="50146"/>
    <cellStyle name="Column Heading 3 34 6 3" xfId="50147"/>
    <cellStyle name="Column Heading 3 34 7" xfId="8169"/>
    <cellStyle name="Column Heading 3 34 8" xfId="50148"/>
    <cellStyle name="Column Heading 3 35" xfId="8170"/>
    <cellStyle name="Column Heading 3 35 2" xfId="8171"/>
    <cellStyle name="Column Heading 3 35 2 2" xfId="8172"/>
    <cellStyle name="Column Heading 3 35 2 3" xfId="8173"/>
    <cellStyle name="Column Heading 3 35 2 4" xfId="8174"/>
    <cellStyle name="Column Heading 3 35 2 5" xfId="8175"/>
    <cellStyle name="Column Heading 3 35 2 6" xfId="8176"/>
    <cellStyle name="Column Heading 3 35 3" xfId="8177"/>
    <cellStyle name="Column Heading 3 35 3 2" xfId="50149"/>
    <cellStyle name="Column Heading 3 35 3 3" xfId="50150"/>
    <cellStyle name="Column Heading 3 35 4" xfId="8178"/>
    <cellStyle name="Column Heading 3 35 4 2" xfId="50151"/>
    <cellStyle name="Column Heading 3 35 4 3" xfId="50152"/>
    <cellStyle name="Column Heading 3 35 5" xfId="8179"/>
    <cellStyle name="Column Heading 3 35 5 2" xfId="50153"/>
    <cellStyle name="Column Heading 3 35 5 3" xfId="50154"/>
    <cellStyle name="Column Heading 3 35 6" xfId="8180"/>
    <cellStyle name="Column Heading 3 35 6 2" xfId="50155"/>
    <cellStyle name="Column Heading 3 35 6 3" xfId="50156"/>
    <cellStyle name="Column Heading 3 35 7" xfId="50157"/>
    <cellStyle name="Column Heading 3 35 8" xfId="50158"/>
    <cellStyle name="Column Heading 3 36" xfId="8181"/>
    <cellStyle name="Column Heading 3 36 2" xfId="8182"/>
    <cellStyle name="Column Heading 3 36 3" xfId="8183"/>
    <cellStyle name="Column Heading 3 36 4" xfId="8184"/>
    <cellStyle name="Column Heading 3 36 5" xfId="8185"/>
    <cellStyle name="Column Heading 3 36 6" xfId="8186"/>
    <cellStyle name="Column Heading 3 37" xfId="8187"/>
    <cellStyle name="Column Heading 3 37 2" xfId="50159"/>
    <cellStyle name="Column Heading 3 37 3" xfId="50160"/>
    <cellStyle name="Column Heading 3 38" xfId="8188"/>
    <cellStyle name="Column Heading 3 38 2" xfId="50161"/>
    <cellStyle name="Column Heading 3 38 3" xfId="50162"/>
    <cellStyle name="Column Heading 3 39" xfId="8189"/>
    <cellStyle name="Column Heading 3 39 2" xfId="50163"/>
    <cellStyle name="Column Heading 3 39 3" xfId="50164"/>
    <cellStyle name="Column Heading 3 4" xfId="8190"/>
    <cellStyle name="Column Heading 3 4 2" xfId="8191"/>
    <cellStyle name="Column Heading 3 4 2 2" xfId="8192"/>
    <cellStyle name="Column Heading 3 4 2 3" xfId="8193"/>
    <cellStyle name="Column Heading 3 4 2 4" xfId="8194"/>
    <cellStyle name="Column Heading 3 4 2 5" xfId="8195"/>
    <cellStyle name="Column Heading 3 4 2 6" xfId="8196"/>
    <cellStyle name="Column Heading 3 4 3" xfId="8197"/>
    <cellStyle name="Column Heading 3 4 3 2" xfId="50165"/>
    <cellStyle name="Column Heading 3 4 3 3" xfId="50166"/>
    <cellStyle name="Column Heading 3 4 4" xfId="8198"/>
    <cellStyle name="Column Heading 3 4 4 2" xfId="50167"/>
    <cellStyle name="Column Heading 3 4 4 3" xfId="50168"/>
    <cellStyle name="Column Heading 3 4 5" xfId="8199"/>
    <cellStyle name="Column Heading 3 4 5 2" xfId="50169"/>
    <cellStyle name="Column Heading 3 4 5 3" xfId="50170"/>
    <cellStyle name="Column Heading 3 4 6" xfId="8200"/>
    <cellStyle name="Column Heading 3 4 6 2" xfId="50171"/>
    <cellStyle name="Column Heading 3 4 6 3" xfId="50172"/>
    <cellStyle name="Column Heading 3 4 7" xfId="8201"/>
    <cellStyle name="Column Heading 3 4 8" xfId="50173"/>
    <cellStyle name="Column Heading 3 40" xfId="50174"/>
    <cellStyle name="Column Heading 3 40 2" xfId="50175"/>
    <cellStyle name="Column Heading 3 40 3" xfId="50176"/>
    <cellStyle name="Column Heading 3 41" xfId="50177"/>
    <cellStyle name="Column Heading 3 42" xfId="50178"/>
    <cellStyle name="Column Heading 3 5" xfId="8202"/>
    <cellStyle name="Column Heading 3 5 2" xfId="8203"/>
    <cellStyle name="Column Heading 3 5 2 2" xfId="8204"/>
    <cellStyle name="Column Heading 3 5 2 3" xfId="8205"/>
    <cellStyle name="Column Heading 3 5 2 4" xfId="8206"/>
    <cellStyle name="Column Heading 3 5 2 5" xfId="8207"/>
    <cellStyle name="Column Heading 3 5 2 6" xfId="8208"/>
    <cellStyle name="Column Heading 3 5 3" xfId="8209"/>
    <cellStyle name="Column Heading 3 5 3 2" xfId="50179"/>
    <cellStyle name="Column Heading 3 5 3 3" xfId="50180"/>
    <cellStyle name="Column Heading 3 5 4" xfId="8210"/>
    <cellStyle name="Column Heading 3 5 4 2" xfId="50181"/>
    <cellStyle name="Column Heading 3 5 4 3" xfId="50182"/>
    <cellStyle name="Column Heading 3 5 5" xfId="8211"/>
    <cellStyle name="Column Heading 3 5 5 2" xfId="50183"/>
    <cellStyle name="Column Heading 3 5 5 3" xfId="50184"/>
    <cellStyle name="Column Heading 3 5 6" xfId="8212"/>
    <cellStyle name="Column Heading 3 5 6 2" xfId="50185"/>
    <cellStyle name="Column Heading 3 5 6 3" xfId="50186"/>
    <cellStyle name="Column Heading 3 5 7" xfId="8213"/>
    <cellStyle name="Column Heading 3 5 8" xfId="50187"/>
    <cellStyle name="Column Heading 3 6" xfId="8214"/>
    <cellStyle name="Column Heading 3 6 2" xfId="8215"/>
    <cellStyle name="Column Heading 3 6 2 2" xfId="8216"/>
    <cellStyle name="Column Heading 3 6 2 3" xfId="8217"/>
    <cellStyle name="Column Heading 3 6 2 4" xfId="8218"/>
    <cellStyle name="Column Heading 3 6 2 5" xfId="8219"/>
    <cellStyle name="Column Heading 3 6 2 6" xfId="8220"/>
    <cellStyle name="Column Heading 3 6 3" xfId="8221"/>
    <cellStyle name="Column Heading 3 6 3 2" xfId="50188"/>
    <cellStyle name="Column Heading 3 6 3 3" xfId="50189"/>
    <cellStyle name="Column Heading 3 6 4" xfId="8222"/>
    <cellStyle name="Column Heading 3 6 4 2" xfId="50190"/>
    <cellStyle name="Column Heading 3 6 4 3" xfId="50191"/>
    <cellStyle name="Column Heading 3 6 5" xfId="8223"/>
    <cellStyle name="Column Heading 3 6 5 2" xfId="50192"/>
    <cellStyle name="Column Heading 3 6 5 3" xfId="50193"/>
    <cellStyle name="Column Heading 3 6 6" xfId="8224"/>
    <cellStyle name="Column Heading 3 6 6 2" xfId="50194"/>
    <cellStyle name="Column Heading 3 6 6 3" xfId="50195"/>
    <cellStyle name="Column Heading 3 6 7" xfId="8225"/>
    <cellStyle name="Column Heading 3 6 8" xfId="50196"/>
    <cellStyle name="Column Heading 3 7" xfId="8226"/>
    <cellStyle name="Column Heading 3 7 2" xfId="8227"/>
    <cellStyle name="Column Heading 3 7 2 2" xfId="8228"/>
    <cellStyle name="Column Heading 3 7 2 3" xfId="8229"/>
    <cellStyle name="Column Heading 3 7 2 4" xfId="8230"/>
    <cellStyle name="Column Heading 3 7 2 5" xfId="8231"/>
    <cellStyle name="Column Heading 3 7 2 6" xfId="8232"/>
    <cellStyle name="Column Heading 3 7 3" xfId="8233"/>
    <cellStyle name="Column Heading 3 7 3 2" xfId="50197"/>
    <cellStyle name="Column Heading 3 7 3 3" xfId="50198"/>
    <cellStyle name="Column Heading 3 7 4" xfId="8234"/>
    <cellStyle name="Column Heading 3 7 4 2" xfId="50199"/>
    <cellStyle name="Column Heading 3 7 4 3" xfId="50200"/>
    <cellStyle name="Column Heading 3 7 5" xfId="8235"/>
    <cellStyle name="Column Heading 3 7 5 2" xfId="50201"/>
    <cellStyle name="Column Heading 3 7 5 3" xfId="50202"/>
    <cellStyle name="Column Heading 3 7 6" xfId="8236"/>
    <cellStyle name="Column Heading 3 7 6 2" xfId="50203"/>
    <cellStyle name="Column Heading 3 7 6 3" xfId="50204"/>
    <cellStyle name="Column Heading 3 7 7" xfId="8237"/>
    <cellStyle name="Column Heading 3 7 8" xfId="50205"/>
    <cellStyle name="Column Heading 3 8" xfId="8238"/>
    <cellStyle name="Column Heading 3 8 2" xfId="8239"/>
    <cellStyle name="Column Heading 3 8 2 2" xfId="8240"/>
    <cellStyle name="Column Heading 3 8 2 3" xfId="8241"/>
    <cellStyle name="Column Heading 3 8 2 4" xfId="8242"/>
    <cellStyle name="Column Heading 3 8 2 5" xfId="8243"/>
    <cellStyle name="Column Heading 3 8 2 6" xfId="8244"/>
    <cellStyle name="Column Heading 3 8 3" xfId="8245"/>
    <cellStyle name="Column Heading 3 8 3 2" xfId="50206"/>
    <cellStyle name="Column Heading 3 8 3 3" xfId="50207"/>
    <cellStyle name="Column Heading 3 8 4" xfId="8246"/>
    <cellStyle name="Column Heading 3 8 4 2" xfId="50208"/>
    <cellStyle name="Column Heading 3 8 4 3" xfId="50209"/>
    <cellStyle name="Column Heading 3 8 5" xfId="8247"/>
    <cellStyle name="Column Heading 3 8 5 2" xfId="50210"/>
    <cellStyle name="Column Heading 3 8 5 3" xfId="50211"/>
    <cellStyle name="Column Heading 3 8 6" xfId="8248"/>
    <cellStyle name="Column Heading 3 8 6 2" xfId="50212"/>
    <cellStyle name="Column Heading 3 8 6 3" xfId="50213"/>
    <cellStyle name="Column Heading 3 8 7" xfId="8249"/>
    <cellStyle name="Column Heading 3 8 8" xfId="50214"/>
    <cellStyle name="Column Heading 3 9" xfId="8250"/>
    <cellStyle name="Column Heading 3 9 2" xfId="8251"/>
    <cellStyle name="Column Heading 3 9 2 2" xfId="8252"/>
    <cellStyle name="Column Heading 3 9 2 3" xfId="8253"/>
    <cellStyle name="Column Heading 3 9 2 4" xfId="8254"/>
    <cellStyle name="Column Heading 3 9 2 5" xfId="8255"/>
    <cellStyle name="Column Heading 3 9 2 6" xfId="8256"/>
    <cellStyle name="Column Heading 3 9 3" xfId="8257"/>
    <cellStyle name="Column Heading 3 9 3 2" xfId="50215"/>
    <cellStyle name="Column Heading 3 9 3 3" xfId="50216"/>
    <cellStyle name="Column Heading 3 9 4" xfId="8258"/>
    <cellStyle name="Column Heading 3 9 4 2" xfId="50217"/>
    <cellStyle name="Column Heading 3 9 4 3" xfId="50218"/>
    <cellStyle name="Column Heading 3 9 5" xfId="8259"/>
    <cellStyle name="Column Heading 3 9 5 2" xfId="50219"/>
    <cellStyle name="Column Heading 3 9 5 3" xfId="50220"/>
    <cellStyle name="Column Heading 3 9 6" xfId="8260"/>
    <cellStyle name="Column Heading 3 9 6 2" xfId="50221"/>
    <cellStyle name="Column Heading 3 9 6 3" xfId="50222"/>
    <cellStyle name="Column Heading 3 9 7" xfId="8261"/>
    <cellStyle name="Column Heading 3 9 8" xfId="50223"/>
    <cellStyle name="Column Heading 4" xfId="8262"/>
    <cellStyle name="Column Heading 4 10" xfId="8263"/>
    <cellStyle name="Column Heading 4 10 2" xfId="8264"/>
    <cellStyle name="Column Heading 4 10 2 2" xfId="8265"/>
    <cellStyle name="Column Heading 4 10 2 3" xfId="8266"/>
    <cellStyle name="Column Heading 4 10 2 4" xfId="8267"/>
    <cellStyle name="Column Heading 4 10 2 5" xfId="8268"/>
    <cellStyle name="Column Heading 4 10 2 6" xfId="8269"/>
    <cellStyle name="Column Heading 4 10 3" xfId="8270"/>
    <cellStyle name="Column Heading 4 10 3 2" xfId="50224"/>
    <cellStyle name="Column Heading 4 10 3 3" xfId="50225"/>
    <cellStyle name="Column Heading 4 10 4" xfId="8271"/>
    <cellStyle name="Column Heading 4 10 4 2" xfId="50226"/>
    <cellStyle name="Column Heading 4 10 4 3" xfId="50227"/>
    <cellStyle name="Column Heading 4 10 5" xfId="8272"/>
    <cellStyle name="Column Heading 4 10 5 2" xfId="50228"/>
    <cellStyle name="Column Heading 4 10 5 3" xfId="50229"/>
    <cellStyle name="Column Heading 4 10 6" xfId="8273"/>
    <cellStyle name="Column Heading 4 10 6 2" xfId="50230"/>
    <cellStyle name="Column Heading 4 10 6 3" xfId="50231"/>
    <cellStyle name="Column Heading 4 10 7" xfId="8274"/>
    <cellStyle name="Column Heading 4 10 8" xfId="50232"/>
    <cellStyle name="Column Heading 4 11" xfId="8275"/>
    <cellStyle name="Column Heading 4 11 2" xfId="8276"/>
    <cellStyle name="Column Heading 4 11 2 2" xfId="8277"/>
    <cellStyle name="Column Heading 4 11 2 3" xfId="8278"/>
    <cellStyle name="Column Heading 4 11 2 4" xfId="8279"/>
    <cellStyle name="Column Heading 4 11 2 5" xfId="8280"/>
    <cellStyle name="Column Heading 4 11 2 6" xfId="8281"/>
    <cellStyle name="Column Heading 4 11 3" xfId="8282"/>
    <cellStyle name="Column Heading 4 11 3 2" xfId="50233"/>
    <cellStyle name="Column Heading 4 11 3 3" xfId="50234"/>
    <cellStyle name="Column Heading 4 11 4" xfId="8283"/>
    <cellStyle name="Column Heading 4 11 4 2" xfId="50235"/>
    <cellStyle name="Column Heading 4 11 4 3" xfId="50236"/>
    <cellStyle name="Column Heading 4 11 5" xfId="8284"/>
    <cellStyle name="Column Heading 4 11 5 2" xfId="50237"/>
    <cellStyle name="Column Heading 4 11 5 3" xfId="50238"/>
    <cellStyle name="Column Heading 4 11 6" xfId="8285"/>
    <cellStyle name="Column Heading 4 11 6 2" xfId="50239"/>
    <cellStyle name="Column Heading 4 11 6 3" xfId="50240"/>
    <cellStyle name="Column Heading 4 11 7" xfId="8286"/>
    <cellStyle name="Column Heading 4 11 8" xfId="50241"/>
    <cellStyle name="Column Heading 4 12" xfId="8287"/>
    <cellStyle name="Column Heading 4 12 2" xfId="8288"/>
    <cellStyle name="Column Heading 4 12 2 2" xfId="8289"/>
    <cellStyle name="Column Heading 4 12 2 3" xfId="8290"/>
    <cellStyle name="Column Heading 4 12 2 4" xfId="8291"/>
    <cellStyle name="Column Heading 4 12 2 5" xfId="8292"/>
    <cellStyle name="Column Heading 4 12 2 6" xfId="8293"/>
    <cellStyle name="Column Heading 4 12 3" xfId="8294"/>
    <cellStyle name="Column Heading 4 12 3 2" xfId="50242"/>
    <cellStyle name="Column Heading 4 12 3 3" xfId="50243"/>
    <cellStyle name="Column Heading 4 12 4" xfId="8295"/>
    <cellStyle name="Column Heading 4 12 4 2" xfId="50244"/>
    <cellStyle name="Column Heading 4 12 4 3" xfId="50245"/>
    <cellStyle name="Column Heading 4 12 5" xfId="8296"/>
    <cellStyle name="Column Heading 4 12 5 2" xfId="50246"/>
    <cellStyle name="Column Heading 4 12 5 3" xfId="50247"/>
    <cellStyle name="Column Heading 4 12 6" xfId="8297"/>
    <cellStyle name="Column Heading 4 12 6 2" xfId="50248"/>
    <cellStyle name="Column Heading 4 12 6 3" xfId="50249"/>
    <cellStyle name="Column Heading 4 12 7" xfId="8298"/>
    <cellStyle name="Column Heading 4 12 8" xfId="50250"/>
    <cellStyle name="Column Heading 4 13" xfId="8299"/>
    <cellStyle name="Column Heading 4 13 2" xfId="8300"/>
    <cellStyle name="Column Heading 4 13 2 2" xfId="8301"/>
    <cellStyle name="Column Heading 4 13 2 3" xfId="8302"/>
    <cellStyle name="Column Heading 4 13 2 4" xfId="8303"/>
    <cellStyle name="Column Heading 4 13 2 5" xfId="8304"/>
    <cellStyle name="Column Heading 4 13 2 6" xfId="8305"/>
    <cellStyle name="Column Heading 4 13 3" xfId="8306"/>
    <cellStyle name="Column Heading 4 13 3 2" xfId="50251"/>
    <cellStyle name="Column Heading 4 13 3 3" xfId="50252"/>
    <cellStyle name="Column Heading 4 13 4" xfId="8307"/>
    <cellStyle name="Column Heading 4 13 4 2" xfId="50253"/>
    <cellStyle name="Column Heading 4 13 4 3" xfId="50254"/>
    <cellStyle name="Column Heading 4 13 5" xfId="8308"/>
    <cellStyle name="Column Heading 4 13 5 2" xfId="50255"/>
    <cellStyle name="Column Heading 4 13 5 3" xfId="50256"/>
    <cellStyle name="Column Heading 4 13 6" xfId="8309"/>
    <cellStyle name="Column Heading 4 13 6 2" xfId="50257"/>
    <cellStyle name="Column Heading 4 13 6 3" xfId="50258"/>
    <cellStyle name="Column Heading 4 13 7" xfId="8310"/>
    <cellStyle name="Column Heading 4 13 8" xfId="50259"/>
    <cellStyle name="Column Heading 4 14" xfId="8311"/>
    <cellStyle name="Column Heading 4 14 2" xfId="8312"/>
    <cellStyle name="Column Heading 4 14 2 2" xfId="8313"/>
    <cellStyle name="Column Heading 4 14 2 3" xfId="8314"/>
    <cellStyle name="Column Heading 4 14 2 4" xfId="8315"/>
    <cellStyle name="Column Heading 4 14 2 5" xfId="8316"/>
    <cellStyle name="Column Heading 4 14 2 6" xfId="8317"/>
    <cellStyle name="Column Heading 4 14 3" xfId="8318"/>
    <cellStyle name="Column Heading 4 14 3 2" xfId="50260"/>
    <cellStyle name="Column Heading 4 14 3 3" xfId="50261"/>
    <cellStyle name="Column Heading 4 14 4" xfId="8319"/>
    <cellStyle name="Column Heading 4 14 4 2" xfId="50262"/>
    <cellStyle name="Column Heading 4 14 4 3" xfId="50263"/>
    <cellStyle name="Column Heading 4 14 5" xfId="8320"/>
    <cellStyle name="Column Heading 4 14 5 2" xfId="50264"/>
    <cellStyle name="Column Heading 4 14 5 3" xfId="50265"/>
    <cellStyle name="Column Heading 4 14 6" xfId="8321"/>
    <cellStyle name="Column Heading 4 14 6 2" xfId="50266"/>
    <cellStyle name="Column Heading 4 14 6 3" xfId="50267"/>
    <cellStyle name="Column Heading 4 14 7" xfId="8322"/>
    <cellStyle name="Column Heading 4 14 8" xfId="50268"/>
    <cellStyle name="Column Heading 4 15" xfId="8323"/>
    <cellStyle name="Column Heading 4 15 2" xfId="8324"/>
    <cellStyle name="Column Heading 4 15 2 2" xfId="8325"/>
    <cellStyle name="Column Heading 4 15 2 3" xfId="8326"/>
    <cellStyle name="Column Heading 4 15 2 4" xfId="8327"/>
    <cellStyle name="Column Heading 4 15 2 5" xfId="8328"/>
    <cellStyle name="Column Heading 4 15 2 6" xfId="8329"/>
    <cellStyle name="Column Heading 4 15 3" xfId="8330"/>
    <cellStyle name="Column Heading 4 15 3 2" xfId="50269"/>
    <cellStyle name="Column Heading 4 15 3 3" xfId="50270"/>
    <cellStyle name="Column Heading 4 15 4" xfId="8331"/>
    <cellStyle name="Column Heading 4 15 4 2" xfId="50271"/>
    <cellStyle name="Column Heading 4 15 4 3" xfId="50272"/>
    <cellStyle name="Column Heading 4 15 5" xfId="8332"/>
    <cellStyle name="Column Heading 4 15 5 2" xfId="50273"/>
    <cellStyle name="Column Heading 4 15 5 3" xfId="50274"/>
    <cellStyle name="Column Heading 4 15 6" xfId="8333"/>
    <cellStyle name="Column Heading 4 15 6 2" xfId="50275"/>
    <cellStyle name="Column Heading 4 15 6 3" xfId="50276"/>
    <cellStyle name="Column Heading 4 15 7" xfId="8334"/>
    <cellStyle name="Column Heading 4 15 8" xfId="50277"/>
    <cellStyle name="Column Heading 4 16" xfId="8335"/>
    <cellStyle name="Column Heading 4 16 2" xfId="8336"/>
    <cellStyle name="Column Heading 4 16 2 2" xfId="8337"/>
    <cellStyle name="Column Heading 4 16 2 3" xfId="8338"/>
    <cellStyle name="Column Heading 4 16 2 4" xfId="8339"/>
    <cellStyle name="Column Heading 4 16 2 5" xfId="8340"/>
    <cellStyle name="Column Heading 4 16 2 6" xfId="8341"/>
    <cellStyle name="Column Heading 4 16 3" xfId="8342"/>
    <cellStyle name="Column Heading 4 16 3 2" xfId="50278"/>
    <cellStyle name="Column Heading 4 16 3 3" xfId="50279"/>
    <cellStyle name="Column Heading 4 16 4" xfId="8343"/>
    <cellStyle name="Column Heading 4 16 4 2" xfId="50280"/>
    <cellStyle name="Column Heading 4 16 4 3" xfId="50281"/>
    <cellStyle name="Column Heading 4 16 5" xfId="8344"/>
    <cellStyle name="Column Heading 4 16 5 2" xfId="50282"/>
    <cellStyle name="Column Heading 4 16 5 3" xfId="50283"/>
    <cellStyle name="Column Heading 4 16 6" xfId="8345"/>
    <cellStyle name="Column Heading 4 16 6 2" xfId="50284"/>
    <cellStyle name="Column Heading 4 16 6 3" xfId="50285"/>
    <cellStyle name="Column Heading 4 16 7" xfId="8346"/>
    <cellStyle name="Column Heading 4 16 8" xfId="50286"/>
    <cellStyle name="Column Heading 4 17" xfId="8347"/>
    <cellStyle name="Column Heading 4 17 2" xfId="8348"/>
    <cellStyle name="Column Heading 4 17 2 2" xfId="8349"/>
    <cellStyle name="Column Heading 4 17 2 3" xfId="8350"/>
    <cellStyle name="Column Heading 4 17 2 4" xfId="8351"/>
    <cellStyle name="Column Heading 4 17 2 5" xfId="8352"/>
    <cellStyle name="Column Heading 4 17 2 6" xfId="8353"/>
    <cellStyle name="Column Heading 4 17 3" xfId="8354"/>
    <cellStyle name="Column Heading 4 17 3 2" xfId="50287"/>
    <cellStyle name="Column Heading 4 17 3 3" xfId="50288"/>
    <cellStyle name="Column Heading 4 17 4" xfId="8355"/>
    <cellStyle name="Column Heading 4 17 4 2" xfId="50289"/>
    <cellStyle name="Column Heading 4 17 4 3" xfId="50290"/>
    <cellStyle name="Column Heading 4 17 5" xfId="8356"/>
    <cellStyle name="Column Heading 4 17 5 2" xfId="50291"/>
    <cellStyle name="Column Heading 4 17 5 3" xfId="50292"/>
    <cellStyle name="Column Heading 4 17 6" xfId="8357"/>
    <cellStyle name="Column Heading 4 17 6 2" xfId="50293"/>
    <cellStyle name="Column Heading 4 17 6 3" xfId="50294"/>
    <cellStyle name="Column Heading 4 17 7" xfId="8358"/>
    <cellStyle name="Column Heading 4 17 8" xfId="50295"/>
    <cellStyle name="Column Heading 4 18" xfId="8359"/>
    <cellStyle name="Column Heading 4 18 2" xfId="8360"/>
    <cellStyle name="Column Heading 4 18 2 2" xfId="8361"/>
    <cellStyle name="Column Heading 4 18 2 3" xfId="8362"/>
    <cellStyle name="Column Heading 4 18 2 4" xfId="8363"/>
    <cellStyle name="Column Heading 4 18 2 5" xfId="8364"/>
    <cellStyle name="Column Heading 4 18 2 6" xfId="8365"/>
    <cellStyle name="Column Heading 4 18 3" xfId="8366"/>
    <cellStyle name="Column Heading 4 18 3 2" xfId="50296"/>
    <cellStyle name="Column Heading 4 18 3 3" xfId="50297"/>
    <cellStyle name="Column Heading 4 18 4" xfId="8367"/>
    <cellStyle name="Column Heading 4 18 4 2" xfId="50298"/>
    <cellStyle name="Column Heading 4 18 4 3" xfId="50299"/>
    <cellStyle name="Column Heading 4 18 5" xfId="8368"/>
    <cellStyle name="Column Heading 4 18 5 2" xfId="50300"/>
    <cellStyle name="Column Heading 4 18 5 3" xfId="50301"/>
    <cellStyle name="Column Heading 4 18 6" xfId="8369"/>
    <cellStyle name="Column Heading 4 18 6 2" xfId="50302"/>
    <cellStyle name="Column Heading 4 18 6 3" xfId="50303"/>
    <cellStyle name="Column Heading 4 18 7" xfId="8370"/>
    <cellStyle name="Column Heading 4 18 8" xfId="50304"/>
    <cellStyle name="Column Heading 4 19" xfId="8371"/>
    <cellStyle name="Column Heading 4 19 2" xfId="8372"/>
    <cellStyle name="Column Heading 4 19 2 2" xfId="8373"/>
    <cellStyle name="Column Heading 4 19 2 3" xfId="8374"/>
    <cellStyle name="Column Heading 4 19 2 4" xfId="8375"/>
    <cellStyle name="Column Heading 4 19 2 5" xfId="8376"/>
    <cellStyle name="Column Heading 4 19 2 6" xfId="8377"/>
    <cellStyle name="Column Heading 4 19 3" xfId="8378"/>
    <cellStyle name="Column Heading 4 19 3 2" xfId="50305"/>
    <cellStyle name="Column Heading 4 19 3 3" xfId="50306"/>
    <cellStyle name="Column Heading 4 19 4" xfId="8379"/>
    <cellStyle name="Column Heading 4 19 4 2" xfId="50307"/>
    <cellStyle name="Column Heading 4 19 4 3" xfId="50308"/>
    <cellStyle name="Column Heading 4 19 5" xfId="8380"/>
    <cellStyle name="Column Heading 4 19 5 2" xfId="50309"/>
    <cellStyle name="Column Heading 4 19 5 3" xfId="50310"/>
    <cellStyle name="Column Heading 4 19 6" xfId="8381"/>
    <cellStyle name="Column Heading 4 19 6 2" xfId="50311"/>
    <cellStyle name="Column Heading 4 19 6 3" xfId="50312"/>
    <cellStyle name="Column Heading 4 19 7" xfId="8382"/>
    <cellStyle name="Column Heading 4 19 8" xfId="50313"/>
    <cellStyle name="Column Heading 4 2" xfId="8383"/>
    <cellStyle name="Column Heading 4 2 2" xfId="8384"/>
    <cellStyle name="Column Heading 4 2 2 2" xfId="8385"/>
    <cellStyle name="Column Heading 4 2 2 3" xfId="8386"/>
    <cellStyle name="Column Heading 4 2 2 4" xfId="8387"/>
    <cellStyle name="Column Heading 4 2 2 5" xfId="8388"/>
    <cellStyle name="Column Heading 4 2 2 6" xfId="8389"/>
    <cellStyle name="Column Heading 4 2 3" xfId="8390"/>
    <cellStyle name="Column Heading 4 2 3 2" xfId="50314"/>
    <cellStyle name="Column Heading 4 2 3 3" xfId="50315"/>
    <cellStyle name="Column Heading 4 2 4" xfId="8391"/>
    <cellStyle name="Column Heading 4 2 4 2" xfId="50316"/>
    <cellStyle name="Column Heading 4 2 4 3" xfId="50317"/>
    <cellStyle name="Column Heading 4 2 5" xfId="8392"/>
    <cellStyle name="Column Heading 4 2 5 2" xfId="50318"/>
    <cellStyle name="Column Heading 4 2 5 3" xfId="50319"/>
    <cellStyle name="Column Heading 4 2 6" xfId="8393"/>
    <cellStyle name="Column Heading 4 2 6 2" xfId="50320"/>
    <cellStyle name="Column Heading 4 2 6 3" xfId="50321"/>
    <cellStyle name="Column Heading 4 2 7" xfId="8394"/>
    <cellStyle name="Column Heading 4 2 8" xfId="50322"/>
    <cellStyle name="Column Heading 4 20" xfId="8395"/>
    <cellStyle name="Column Heading 4 20 2" xfId="8396"/>
    <cellStyle name="Column Heading 4 20 2 2" xfId="8397"/>
    <cellStyle name="Column Heading 4 20 2 3" xfId="8398"/>
    <cellStyle name="Column Heading 4 20 2 4" xfId="8399"/>
    <cellStyle name="Column Heading 4 20 2 5" xfId="8400"/>
    <cellStyle name="Column Heading 4 20 2 6" xfId="8401"/>
    <cellStyle name="Column Heading 4 20 3" xfId="8402"/>
    <cellStyle name="Column Heading 4 20 3 2" xfId="50323"/>
    <cellStyle name="Column Heading 4 20 3 3" xfId="50324"/>
    <cellStyle name="Column Heading 4 20 4" xfId="8403"/>
    <cellStyle name="Column Heading 4 20 4 2" xfId="50325"/>
    <cellStyle name="Column Heading 4 20 4 3" xfId="50326"/>
    <cellStyle name="Column Heading 4 20 5" xfId="8404"/>
    <cellStyle name="Column Heading 4 20 5 2" xfId="50327"/>
    <cellStyle name="Column Heading 4 20 5 3" xfId="50328"/>
    <cellStyle name="Column Heading 4 20 6" xfId="8405"/>
    <cellStyle name="Column Heading 4 20 6 2" xfId="50329"/>
    <cellStyle name="Column Heading 4 20 6 3" xfId="50330"/>
    <cellStyle name="Column Heading 4 20 7" xfId="8406"/>
    <cellStyle name="Column Heading 4 20 8" xfId="50331"/>
    <cellStyle name="Column Heading 4 21" xfId="8407"/>
    <cellStyle name="Column Heading 4 21 2" xfId="8408"/>
    <cellStyle name="Column Heading 4 21 2 2" xfId="8409"/>
    <cellStyle name="Column Heading 4 21 2 3" xfId="8410"/>
    <cellStyle name="Column Heading 4 21 2 4" xfId="8411"/>
    <cellStyle name="Column Heading 4 21 2 5" xfId="8412"/>
    <cellStyle name="Column Heading 4 21 2 6" xfId="8413"/>
    <cellStyle name="Column Heading 4 21 3" xfId="8414"/>
    <cellStyle name="Column Heading 4 21 3 2" xfId="50332"/>
    <cellStyle name="Column Heading 4 21 3 3" xfId="50333"/>
    <cellStyle name="Column Heading 4 21 4" xfId="8415"/>
    <cellStyle name="Column Heading 4 21 4 2" xfId="50334"/>
    <cellStyle name="Column Heading 4 21 4 3" xfId="50335"/>
    <cellStyle name="Column Heading 4 21 5" xfId="8416"/>
    <cellStyle name="Column Heading 4 21 5 2" xfId="50336"/>
    <cellStyle name="Column Heading 4 21 5 3" xfId="50337"/>
    <cellStyle name="Column Heading 4 21 6" xfId="8417"/>
    <cellStyle name="Column Heading 4 21 6 2" xfId="50338"/>
    <cellStyle name="Column Heading 4 21 6 3" xfId="50339"/>
    <cellStyle name="Column Heading 4 21 7" xfId="8418"/>
    <cellStyle name="Column Heading 4 21 8" xfId="50340"/>
    <cellStyle name="Column Heading 4 22" xfId="8419"/>
    <cellStyle name="Column Heading 4 22 2" xfId="8420"/>
    <cellStyle name="Column Heading 4 22 2 2" xfId="8421"/>
    <cellStyle name="Column Heading 4 22 2 3" xfId="8422"/>
    <cellStyle name="Column Heading 4 22 2 4" xfId="8423"/>
    <cellStyle name="Column Heading 4 22 2 5" xfId="8424"/>
    <cellStyle name="Column Heading 4 22 2 6" xfId="8425"/>
    <cellStyle name="Column Heading 4 22 3" xfId="8426"/>
    <cellStyle name="Column Heading 4 22 3 2" xfId="50341"/>
    <cellStyle name="Column Heading 4 22 3 3" xfId="50342"/>
    <cellStyle name="Column Heading 4 22 4" xfId="8427"/>
    <cellStyle name="Column Heading 4 22 4 2" xfId="50343"/>
    <cellStyle name="Column Heading 4 22 4 3" xfId="50344"/>
    <cellStyle name="Column Heading 4 22 5" xfId="8428"/>
    <cellStyle name="Column Heading 4 22 5 2" xfId="50345"/>
    <cellStyle name="Column Heading 4 22 5 3" xfId="50346"/>
    <cellStyle name="Column Heading 4 22 6" xfId="8429"/>
    <cellStyle name="Column Heading 4 22 6 2" xfId="50347"/>
    <cellStyle name="Column Heading 4 22 6 3" xfId="50348"/>
    <cellStyle name="Column Heading 4 22 7" xfId="8430"/>
    <cellStyle name="Column Heading 4 22 8" xfId="50349"/>
    <cellStyle name="Column Heading 4 23" xfId="8431"/>
    <cellStyle name="Column Heading 4 23 2" xfId="8432"/>
    <cellStyle name="Column Heading 4 23 2 2" xfId="8433"/>
    <cellStyle name="Column Heading 4 23 2 3" xfId="8434"/>
    <cellStyle name="Column Heading 4 23 2 4" xfId="8435"/>
    <cellStyle name="Column Heading 4 23 2 5" xfId="8436"/>
    <cellStyle name="Column Heading 4 23 2 6" xfId="8437"/>
    <cellStyle name="Column Heading 4 23 3" xfId="8438"/>
    <cellStyle name="Column Heading 4 23 3 2" xfId="50350"/>
    <cellStyle name="Column Heading 4 23 3 3" xfId="50351"/>
    <cellStyle name="Column Heading 4 23 4" xfId="8439"/>
    <cellStyle name="Column Heading 4 23 4 2" xfId="50352"/>
    <cellStyle name="Column Heading 4 23 4 3" xfId="50353"/>
    <cellStyle name="Column Heading 4 23 5" xfId="8440"/>
    <cellStyle name="Column Heading 4 23 5 2" xfId="50354"/>
    <cellStyle name="Column Heading 4 23 5 3" xfId="50355"/>
    <cellStyle name="Column Heading 4 23 6" xfId="8441"/>
    <cellStyle name="Column Heading 4 23 6 2" xfId="50356"/>
    <cellStyle name="Column Heading 4 23 6 3" xfId="50357"/>
    <cellStyle name="Column Heading 4 23 7" xfId="8442"/>
    <cellStyle name="Column Heading 4 23 8" xfId="50358"/>
    <cellStyle name="Column Heading 4 24" xfId="8443"/>
    <cellStyle name="Column Heading 4 24 2" xfId="8444"/>
    <cellStyle name="Column Heading 4 24 2 2" xfId="8445"/>
    <cellStyle name="Column Heading 4 24 2 3" xfId="8446"/>
    <cellStyle name="Column Heading 4 24 2 4" xfId="8447"/>
    <cellStyle name="Column Heading 4 24 2 5" xfId="8448"/>
    <cellStyle name="Column Heading 4 24 2 6" xfId="8449"/>
    <cellStyle name="Column Heading 4 24 3" xfId="8450"/>
    <cellStyle name="Column Heading 4 24 3 2" xfId="50359"/>
    <cellStyle name="Column Heading 4 24 3 3" xfId="50360"/>
    <cellStyle name="Column Heading 4 24 4" xfId="8451"/>
    <cellStyle name="Column Heading 4 24 4 2" xfId="50361"/>
    <cellStyle name="Column Heading 4 24 4 3" xfId="50362"/>
    <cellStyle name="Column Heading 4 24 5" xfId="8452"/>
    <cellStyle name="Column Heading 4 24 5 2" xfId="50363"/>
    <cellStyle name="Column Heading 4 24 5 3" xfId="50364"/>
    <cellStyle name="Column Heading 4 24 6" xfId="8453"/>
    <cellStyle name="Column Heading 4 24 6 2" xfId="50365"/>
    <cellStyle name="Column Heading 4 24 6 3" xfId="50366"/>
    <cellStyle name="Column Heading 4 24 7" xfId="8454"/>
    <cellStyle name="Column Heading 4 24 8" xfId="50367"/>
    <cellStyle name="Column Heading 4 25" xfId="8455"/>
    <cellStyle name="Column Heading 4 25 2" xfId="8456"/>
    <cellStyle name="Column Heading 4 25 2 2" xfId="8457"/>
    <cellStyle name="Column Heading 4 25 2 3" xfId="8458"/>
    <cellStyle name="Column Heading 4 25 2 4" xfId="8459"/>
    <cellStyle name="Column Heading 4 25 2 5" xfId="8460"/>
    <cellStyle name="Column Heading 4 25 2 6" xfId="8461"/>
    <cellStyle name="Column Heading 4 25 3" xfId="8462"/>
    <cellStyle name="Column Heading 4 25 3 2" xfId="50368"/>
    <cellStyle name="Column Heading 4 25 3 3" xfId="50369"/>
    <cellStyle name="Column Heading 4 25 4" xfId="8463"/>
    <cellStyle name="Column Heading 4 25 4 2" xfId="50370"/>
    <cellStyle name="Column Heading 4 25 4 3" xfId="50371"/>
    <cellStyle name="Column Heading 4 25 5" xfId="8464"/>
    <cellStyle name="Column Heading 4 25 5 2" xfId="50372"/>
    <cellStyle name="Column Heading 4 25 5 3" xfId="50373"/>
    <cellStyle name="Column Heading 4 25 6" xfId="8465"/>
    <cellStyle name="Column Heading 4 25 6 2" xfId="50374"/>
    <cellStyle name="Column Heading 4 25 6 3" xfId="50375"/>
    <cellStyle name="Column Heading 4 25 7" xfId="8466"/>
    <cellStyle name="Column Heading 4 25 8" xfId="50376"/>
    <cellStyle name="Column Heading 4 26" xfId="8467"/>
    <cellStyle name="Column Heading 4 26 2" xfId="8468"/>
    <cellStyle name="Column Heading 4 26 2 2" xfId="8469"/>
    <cellStyle name="Column Heading 4 26 2 3" xfId="8470"/>
    <cellStyle name="Column Heading 4 26 2 4" xfId="8471"/>
    <cellStyle name="Column Heading 4 26 2 5" xfId="8472"/>
    <cellStyle name="Column Heading 4 26 2 6" xfId="8473"/>
    <cellStyle name="Column Heading 4 26 3" xfId="8474"/>
    <cellStyle name="Column Heading 4 26 3 2" xfId="50377"/>
    <cellStyle name="Column Heading 4 26 3 3" xfId="50378"/>
    <cellStyle name="Column Heading 4 26 4" xfId="8475"/>
    <cellStyle name="Column Heading 4 26 4 2" xfId="50379"/>
    <cellStyle name="Column Heading 4 26 4 3" xfId="50380"/>
    <cellStyle name="Column Heading 4 26 5" xfId="8476"/>
    <cellStyle name="Column Heading 4 26 5 2" xfId="50381"/>
    <cellStyle name="Column Heading 4 26 5 3" xfId="50382"/>
    <cellStyle name="Column Heading 4 26 6" xfId="8477"/>
    <cellStyle name="Column Heading 4 26 6 2" xfId="50383"/>
    <cellStyle name="Column Heading 4 26 6 3" xfId="50384"/>
    <cellStyle name="Column Heading 4 26 7" xfId="8478"/>
    <cellStyle name="Column Heading 4 26 8" xfId="50385"/>
    <cellStyle name="Column Heading 4 27" xfId="8479"/>
    <cellStyle name="Column Heading 4 27 2" xfId="8480"/>
    <cellStyle name="Column Heading 4 27 2 2" xfId="8481"/>
    <cellStyle name="Column Heading 4 27 2 3" xfId="8482"/>
    <cellStyle name="Column Heading 4 27 2 4" xfId="8483"/>
    <cellStyle name="Column Heading 4 27 2 5" xfId="8484"/>
    <cellStyle name="Column Heading 4 27 2 6" xfId="8485"/>
    <cellStyle name="Column Heading 4 27 3" xfId="8486"/>
    <cellStyle name="Column Heading 4 27 3 2" xfId="50386"/>
    <cellStyle name="Column Heading 4 27 3 3" xfId="50387"/>
    <cellStyle name="Column Heading 4 27 4" xfId="8487"/>
    <cellStyle name="Column Heading 4 27 4 2" xfId="50388"/>
    <cellStyle name="Column Heading 4 27 4 3" xfId="50389"/>
    <cellStyle name="Column Heading 4 27 5" xfId="8488"/>
    <cellStyle name="Column Heading 4 27 5 2" xfId="50390"/>
    <cellStyle name="Column Heading 4 27 5 3" xfId="50391"/>
    <cellStyle name="Column Heading 4 27 6" xfId="8489"/>
    <cellStyle name="Column Heading 4 27 6 2" xfId="50392"/>
    <cellStyle name="Column Heading 4 27 6 3" xfId="50393"/>
    <cellStyle name="Column Heading 4 27 7" xfId="8490"/>
    <cellStyle name="Column Heading 4 27 8" xfId="50394"/>
    <cellStyle name="Column Heading 4 28" xfId="8491"/>
    <cellStyle name="Column Heading 4 28 2" xfId="8492"/>
    <cellStyle name="Column Heading 4 28 2 2" xfId="8493"/>
    <cellStyle name="Column Heading 4 28 2 3" xfId="8494"/>
    <cellStyle name="Column Heading 4 28 2 4" xfId="8495"/>
    <cellStyle name="Column Heading 4 28 2 5" xfId="8496"/>
    <cellStyle name="Column Heading 4 28 2 6" xfId="8497"/>
    <cellStyle name="Column Heading 4 28 3" xfId="8498"/>
    <cellStyle name="Column Heading 4 28 3 2" xfId="50395"/>
    <cellStyle name="Column Heading 4 28 3 3" xfId="50396"/>
    <cellStyle name="Column Heading 4 28 4" xfId="8499"/>
    <cellStyle name="Column Heading 4 28 4 2" xfId="50397"/>
    <cellStyle name="Column Heading 4 28 4 3" xfId="50398"/>
    <cellStyle name="Column Heading 4 28 5" xfId="8500"/>
    <cellStyle name="Column Heading 4 28 5 2" xfId="50399"/>
    <cellStyle name="Column Heading 4 28 5 3" xfId="50400"/>
    <cellStyle name="Column Heading 4 28 6" xfId="8501"/>
    <cellStyle name="Column Heading 4 28 6 2" xfId="50401"/>
    <cellStyle name="Column Heading 4 28 6 3" xfId="50402"/>
    <cellStyle name="Column Heading 4 28 7" xfId="8502"/>
    <cellStyle name="Column Heading 4 28 8" xfId="50403"/>
    <cellStyle name="Column Heading 4 29" xfId="8503"/>
    <cellStyle name="Column Heading 4 29 2" xfId="8504"/>
    <cellStyle name="Column Heading 4 29 2 2" xfId="8505"/>
    <cellStyle name="Column Heading 4 29 2 3" xfId="8506"/>
    <cellStyle name="Column Heading 4 29 2 4" xfId="8507"/>
    <cellStyle name="Column Heading 4 29 2 5" xfId="8508"/>
    <cellStyle name="Column Heading 4 29 2 6" xfId="8509"/>
    <cellStyle name="Column Heading 4 29 3" xfId="8510"/>
    <cellStyle name="Column Heading 4 29 3 2" xfId="50404"/>
    <cellStyle name="Column Heading 4 29 3 3" xfId="50405"/>
    <cellStyle name="Column Heading 4 29 4" xfId="8511"/>
    <cellStyle name="Column Heading 4 29 4 2" xfId="50406"/>
    <cellStyle name="Column Heading 4 29 4 3" xfId="50407"/>
    <cellStyle name="Column Heading 4 29 5" xfId="8512"/>
    <cellStyle name="Column Heading 4 29 5 2" xfId="50408"/>
    <cellStyle name="Column Heading 4 29 5 3" xfId="50409"/>
    <cellStyle name="Column Heading 4 29 6" xfId="8513"/>
    <cellStyle name="Column Heading 4 29 6 2" xfId="50410"/>
    <cellStyle name="Column Heading 4 29 6 3" xfId="50411"/>
    <cellStyle name="Column Heading 4 29 7" xfId="8514"/>
    <cellStyle name="Column Heading 4 29 8" xfId="50412"/>
    <cellStyle name="Column Heading 4 3" xfId="8515"/>
    <cellStyle name="Column Heading 4 3 2" xfId="8516"/>
    <cellStyle name="Column Heading 4 3 2 2" xfId="8517"/>
    <cellStyle name="Column Heading 4 3 2 3" xfId="8518"/>
    <cellStyle name="Column Heading 4 3 2 4" xfId="8519"/>
    <cellStyle name="Column Heading 4 3 2 5" xfId="8520"/>
    <cellStyle name="Column Heading 4 3 2 6" xfId="8521"/>
    <cellStyle name="Column Heading 4 3 3" xfId="8522"/>
    <cellStyle name="Column Heading 4 3 3 2" xfId="50413"/>
    <cellStyle name="Column Heading 4 3 3 3" xfId="50414"/>
    <cellStyle name="Column Heading 4 3 4" xfId="8523"/>
    <cellStyle name="Column Heading 4 3 4 2" xfId="50415"/>
    <cellStyle name="Column Heading 4 3 4 3" xfId="50416"/>
    <cellStyle name="Column Heading 4 3 5" xfId="8524"/>
    <cellStyle name="Column Heading 4 3 5 2" xfId="50417"/>
    <cellStyle name="Column Heading 4 3 5 3" xfId="50418"/>
    <cellStyle name="Column Heading 4 3 6" xfId="8525"/>
    <cellStyle name="Column Heading 4 3 6 2" xfId="50419"/>
    <cellStyle name="Column Heading 4 3 6 3" xfId="50420"/>
    <cellStyle name="Column Heading 4 3 7" xfId="8526"/>
    <cellStyle name="Column Heading 4 3 8" xfId="50421"/>
    <cellStyle name="Column Heading 4 30" xfId="8527"/>
    <cellStyle name="Column Heading 4 30 2" xfId="8528"/>
    <cellStyle name="Column Heading 4 30 2 2" xfId="8529"/>
    <cellStyle name="Column Heading 4 30 2 3" xfId="8530"/>
    <cellStyle name="Column Heading 4 30 2 4" xfId="8531"/>
    <cellStyle name="Column Heading 4 30 2 5" xfId="8532"/>
    <cellStyle name="Column Heading 4 30 2 6" xfId="8533"/>
    <cellStyle name="Column Heading 4 30 3" xfId="8534"/>
    <cellStyle name="Column Heading 4 30 3 2" xfId="50422"/>
    <cellStyle name="Column Heading 4 30 3 3" xfId="50423"/>
    <cellStyle name="Column Heading 4 30 4" xfId="8535"/>
    <cellStyle name="Column Heading 4 30 4 2" xfId="50424"/>
    <cellStyle name="Column Heading 4 30 4 3" xfId="50425"/>
    <cellStyle name="Column Heading 4 30 5" xfId="8536"/>
    <cellStyle name="Column Heading 4 30 5 2" xfId="50426"/>
    <cellStyle name="Column Heading 4 30 5 3" xfId="50427"/>
    <cellStyle name="Column Heading 4 30 6" xfId="8537"/>
    <cellStyle name="Column Heading 4 30 6 2" xfId="50428"/>
    <cellStyle name="Column Heading 4 30 6 3" xfId="50429"/>
    <cellStyle name="Column Heading 4 30 7" xfId="8538"/>
    <cellStyle name="Column Heading 4 30 8" xfId="50430"/>
    <cellStyle name="Column Heading 4 31" xfId="8539"/>
    <cellStyle name="Column Heading 4 31 2" xfId="8540"/>
    <cellStyle name="Column Heading 4 31 2 2" xfId="8541"/>
    <cellStyle name="Column Heading 4 31 2 3" xfId="8542"/>
    <cellStyle name="Column Heading 4 31 2 4" xfId="8543"/>
    <cellStyle name="Column Heading 4 31 2 5" xfId="8544"/>
    <cellStyle name="Column Heading 4 31 2 6" xfId="8545"/>
    <cellStyle name="Column Heading 4 31 3" xfId="8546"/>
    <cellStyle name="Column Heading 4 31 3 2" xfId="50431"/>
    <cellStyle name="Column Heading 4 31 3 3" xfId="50432"/>
    <cellStyle name="Column Heading 4 31 4" xfId="8547"/>
    <cellStyle name="Column Heading 4 31 4 2" xfId="50433"/>
    <cellStyle name="Column Heading 4 31 4 3" xfId="50434"/>
    <cellStyle name="Column Heading 4 31 5" xfId="8548"/>
    <cellStyle name="Column Heading 4 31 5 2" xfId="50435"/>
    <cellStyle name="Column Heading 4 31 5 3" xfId="50436"/>
    <cellStyle name="Column Heading 4 31 6" xfId="8549"/>
    <cellStyle name="Column Heading 4 31 6 2" xfId="50437"/>
    <cellStyle name="Column Heading 4 31 6 3" xfId="50438"/>
    <cellStyle name="Column Heading 4 31 7" xfId="8550"/>
    <cellStyle name="Column Heading 4 31 8" xfId="50439"/>
    <cellStyle name="Column Heading 4 32" xfId="8551"/>
    <cellStyle name="Column Heading 4 32 2" xfId="8552"/>
    <cellStyle name="Column Heading 4 32 2 2" xfId="8553"/>
    <cellStyle name="Column Heading 4 32 2 3" xfId="8554"/>
    <cellStyle name="Column Heading 4 32 2 4" xfId="8555"/>
    <cellStyle name="Column Heading 4 32 2 5" xfId="8556"/>
    <cellStyle name="Column Heading 4 32 2 6" xfId="8557"/>
    <cellStyle name="Column Heading 4 32 3" xfId="8558"/>
    <cellStyle name="Column Heading 4 32 3 2" xfId="50440"/>
    <cellStyle name="Column Heading 4 32 3 3" xfId="50441"/>
    <cellStyle name="Column Heading 4 32 4" xfId="8559"/>
    <cellStyle name="Column Heading 4 32 4 2" xfId="50442"/>
    <cellStyle name="Column Heading 4 32 4 3" xfId="50443"/>
    <cellStyle name="Column Heading 4 32 5" xfId="8560"/>
    <cellStyle name="Column Heading 4 32 5 2" xfId="50444"/>
    <cellStyle name="Column Heading 4 32 5 3" xfId="50445"/>
    <cellStyle name="Column Heading 4 32 6" xfId="8561"/>
    <cellStyle name="Column Heading 4 32 6 2" xfId="50446"/>
    <cellStyle name="Column Heading 4 32 6 3" xfId="50447"/>
    <cellStyle name="Column Heading 4 32 7" xfId="8562"/>
    <cellStyle name="Column Heading 4 32 8" xfId="50448"/>
    <cellStyle name="Column Heading 4 33" xfId="8563"/>
    <cellStyle name="Column Heading 4 33 2" xfId="8564"/>
    <cellStyle name="Column Heading 4 33 2 2" xfId="8565"/>
    <cellStyle name="Column Heading 4 33 2 3" xfId="8566"/>
    <cellStyle name="Column Heading 4 33 2 4" xfId="8567"/>
    <cellStyle name="Column Heading 4 33 2 5" xfId="8568"/>
    <cellStyle name="Column Heading 4 33 2 6" xfId="8569"/>
    <cellStyle name="Column Heading 4 33 3" xfId="8570"/>
    <cellStyle name="Column Heading 4 33 3 2" xfId="50449"/>
    <cellStyle name="Column Heading 4 33 3 3" xfId="50450"/>
    <cellStyle name="Column Heading 4 33 4" xfId="8571"/>
    <cellStyle name="Column Heading 4 33 4 2" xfId="50451"/>
    <cellStyle name="Column Heading 4 33 4 3" xfId="50452"/>
    <cellStyle name="Column Heading 4 33 5" xfId="8572"/>
    <cellStyle name="Column Heading 4 33 5 2" xfId="50453"/>
    <cellStyle name="Column Heading 4 33 5 3" xfId="50454"/>
    <cellStyle name="Column Heading 4 33 6" xfId="8573"/>
    <cellStyle name="Column Heading 4 33 6 2" xfId="50455"/>
    <cellStyle name="Column Heading 4 33 6 3" xfId="50456"/>
    <cellStyle name="Column Heading 4 33 7" xfId="8574"/>
    <cellStyle name="Column Heading 4 33 8" xfId="50457"/>
    <cellStyle name="Column Heading 4 34" xfId="8575"/>
    <cellStyle name="Column Heading 4 34 2" xfId="8576"/>
    <cellStyle name="Column Heading 4 34 2 2" xfId="8577"/>
    <cellStyle name="Column Heading 4 34 2 3" xfId="8578"/>
    <cellStyle name="Column Heading 4 34 2 4" xfId="8579"/>
    <cellStyle name="Column Heading 4 34 2 5" xfId="8580"/>
    <cellStyle name="Column Heading 4 34 2 6" xfId="8581"/>
    <cellStyle name="Column Heading 4 34 3" xfId="8582"/>
    <cellStyle name="Column Heading 4 34 3 2" xfId="50458"/>
    <cellStyle name="Column Heading 4 34 3 3" xfId="50459"/>
    <cellStyle name="Column Heading 4 34 4" xfId="8583"/>
    <cellStyle name="Column Heading 4 34 4 2" xfId="50460"/>
    <cellStyle name="Column Heading 4 34 4 3" xfId="50461"/>
    <cellStyle name="Column Heading 4 34 5" xfId="8584"/>
    <cellStyle name="Column Heading 4 34 5 2" xfId="50462"/>
    <cellStyle name="Column Heading 4 34 5 3" xfId="50463"/>
    <cellStyle name="Column Heading 4 34 6" xfId="50464"/>
    <cellStyle name="Column Heading 4 34 6 2" xfId="50465"/>
    <cellStyle name="Column Heading 4 34 6 3" xfId="50466"/>
    <cellStyle name="Column Heading 4 34 7" xfId="50467"/>
    <cellStyle name="Column Heading 4 34 8" xfId="50468"/>
    <cellStyle name="Column Heading 4 35" xfId="8585"/>
    <cellStyle name="Column Heading 4 35 2" xfId="8586"/>
    <cellStyle name="Column Heading 4 35 3" xfId="8587"/>
    <cellStyle name="Column Heading 4 35 4" xfId="8588"/>
    <cellStyle name="Column Heading 4 35 5" xfId="8589"/>
    <cellStyle name="Column Heading 4 35 6" xfId="8590"/>
    <cellStyle name="Column Heading 4 36" xfId="8591"/>
    <cellStyle name="Column Heading 4 36 2" xfId="50469"/>
    <cellStyle name="Column Heading 4 36 3" xfId="50470"/>
    <cellStyle name="Column Heading 4 37" xfId="8592"/>
    <cellStyle name="Column Heading 4 37 2" xfId="50471"/>
    <cellStyle name="Column Heading 4 37 3" xfId="50472"/>
    <cellStyle name="Column Heading 4 38" xfId="8593"/>
    <cellStyle name="Column Heading 4 38 2" xfId="50473"/>
    <cellStyle name="Column Heading 4 38 3" xfId="50474"/>
    <cellStyle name="Column Heading 4 39" xfId="50475"/>
    <cellStyle name="Column Heading 4 39 2" xfId="50476"/>
    <cellStyle name="Column Heading 4 39 3" xfId="50477"/>
    <cellStyle name="Column Heading 4 4" xfId="8594"/>
    <cellStyle name="Column Heading 4 4 2" xfId="8595"/>
    <cellStyle name="Column Heading 4 4 2 2" xfId="8596"/>
    <cellStyle name="Column Heading 4 4 2 3" xfId="8597"/>
    <cellStyle name="Column Heading 4 4 2 4" xfId="8598"/>
    <cellStyle name="Column Heading 4 4 2 5" xfId="8599"/>
    <cellStyle name="Column Heading 4 4 2 6" xfId="8600"/>
    <cellStyle name="Column Heading 4 4 3" xfId="8601"/>
    <cellStyle name="Column Heading 4 4 3 2" xfId="50478"/>
    <cellStyle name="Column Heading 4 4 3 3" xfId="50479"/>
    <cellStyle name="Column Heading 4 4 4" xfId="8602"/>
    <cellStyle name="Column Heading 4 4 4 2" xfId="50480"/>
    <cellStyle name="Column Heading 4 4 4 3" xfId="50481"/>
    <cellStyle name="Column Heading 4 4 5" xfId="8603"/>
    <cellStyle name="Column Heading 4 4 5 2" xfId="50482"/>
    <cellStyle name="Column Heading 4 4 5 3" xfId="50483"/>
    <cellStyle name="Column Heading 4 4 6" xfId="8604"/>
    <cellStyle name="Column Heading 4 4 6 2" xfId="50484"/>
    <cellStyle name="Column Heading 4 4 6 3" xfId="50485"/>
    <cellStyle name="Column Heading 4 4 7" xfId="8605"/>
    <cellStyle name="Column Heading 4 4 8" xfId="50486"/>
    <cellStyle name="Column Heading 4 40" xfId="50487"/>
    <cellStyle name="Column Heading 4 41" xfId="50488"/>
    <cellStyle name="Column Heading 4 5" xfId="8606"/>
    <cellStyle name="Column Heading 4 5 2" xfId="8607"/>
    <cellStyle name="Column Heading 4 5 2 2" xfId="8608"/>
    <cellStyle name="Column Heading 4 5 2 3" xfId="8609"/>
    <cellStyle name="Column Heading 4 5 2 4" xfId="8610"/>
    <cellStyle name="Column Heading 4 5 2 5" xfId="8611"/>
    <cellStyle name="Column Heading 4 5 2 6" xfId="8612"/>
    <cellStyle name="Column Heading 4 5 3" xfId="8613"/>
    <cellStyle name="Column Heading 4 5 3 2" xfId="50489"/>
    <cellStyle name="Column Heading 4 5 3 3" xfId="50490"/>
    <cellStyle name="Column Heading 4 5 4" xfId="8614"/>
    <cellStyle name="Column Heading 4 5 4 2" xfId="50491"/>
    <cellStyle name="Column Heading 4 5 4 3" xfId="50492"/>
    <cellStyle name="Column Heading 4 5 5" xfId="8615"/>
    <cellStyle name="Column Heading 4 5 5 2" xfId="50493"/>
    <cellStyle name="Column Heading 4 5 5 3" xfId="50494"/>
    <cellStyle name="Column Heading 4 5 6" xfId="8616"/>
    <cellStyle name="Column Heading 4 5 6 2" xfId="50495"/>
    <cellStyle name="Column Heading 4 5 6 3" xfId="50496"/>
    <cellStyle name="Column Heading 4 5 7" xfId="8617"/>
    <cellStyle name="Column Heading 4 5 8" xfId="50497"/>
    <cellStyle name="Column Heading 4 6" xfId="8618"/>
    <cellStyle name="Column Heading 4 6 2" xfId="8619"/>
    <cellStyle name="Column Heading 4 6 2 2" xfId="8620"/>
    <cellStyle name="Column Heading 4 6 2 3" xfId="8621"/>
    <cellStyle name="Column Heading 4 6 2 4" xfId="8622"/>
    <cellStyle name="Column Heading 4 6 2 5" xfId="8623"/>
    <cellStyle name="Column Heading 4 6 2 6" xfId="8624"/>
    <cellStyle name="Column Heading 4 6 3" xfId="8625"/>
    <cellStyle name="Column Heading 4 6 3 2" xfId="50498"/>
    <cellStyle name="Column Heading 4 6 3 3" xfId="50499"/>
    <cellStyle name="Column Heading 4 6 4" xfId="8626"/>
    <cellStyle name="Column Heading 4 6 4 2" xfId="50500"/>
    <cellStyle name="Column Heading 4 6 4 3" xfId="50501"/>
    <cellStyle name="Column Heading 4 6 5" xfId="8627"/>
    <cellStyle name="Column Heading 4 6 5 2" xfId="50502"/>
    <cellStyle name="Column Heading 4 6 5 3" xfId="50503"/>
    <cellStyle name="Column Heading 4 6 6" xfId="8628"/>
    <cellStyle name="Column Heading 4 6 6 2" xfId="50504"/>
    <cellStyle name="Column Heading 4 6 6 3" xfId="50505"/>
    <cellStyle name="Column Heading 4 6 7" xfId="8629"/>
    <cellStyle name="Column Heading 4 6 8" xfId="50506"/>
    <cellStyle name="Column Heading 4 7" xfId="8630"/>
    <cellStyle name="Column Heading 4 7 2" xfId="8631"/>
    <cellStyle name="Column Heading 4 7 2 2" xfId="8632"/>
    <cellStyle name="Column Heading 4 7 2 3" xfId="8633"/>
    <cellStyle name="Column Heading 4 7 2 4" xfId="8634"/>
    <cellStyle name="Column Heading 4 7 2 5" xfId="8635"/>
    <cellStyle name="Column Heading 4 7 2 6" xfId="8636"/>
    <cellStyle name="Column Heading 4 7 3" xfId="8637"/>
    <cellStyle name="Column Heading 4 7 3 2" xfId="50507"/>
    <cellStyle name="Column Heading 4 7 3 3" xfId="50508"/>
    <cellStyle name="Column Heading 4 7 4" xfId="8638"/>
    <cellStyle name="Column Heading 4 7 4 2" xfId="50509"/>
    <cellStyle name="Column Heading 4 7 4 3" xfId="50510"/>
    <cellStyle name="Column Heading 4 7 5" xfId="8639"/>
    <cellStyle name="Column Heading 4 7 5 2" xfId="50511"/>
    <cellStyle name="Column Heading 4 7 5 3" xfId="50512"/>
    <cellStyle name="Column Heading 4 7 6" xfId="8640"/>
    <cellStyle name="Column Heading 4 7 6 2" xfId="50513"/>
    <cellStyle name="Column Heading 4 7 6 3" xfId="50514"/>
    <cellStyle name="Column Heading 4 7 7" xfId="8641"/>
    <cellStyle name="Column Heading 4 7 8" xfId="50515"/>
    <cellStyle name="Column Heading 4 8" xfId="8642"/>
    <cellStyle name="Column Heading 4 8 2" xfId="8643"/>
    <cellStyle name="Column Heading 4 8 2 2" xfId="8644"/>
    <cellStyle name="Column Heading 4 8 2 3" xfId="8645"/>
    <cellStyle name="Column Heading 4 8 2 4" xfId="8646"/>
    <cellStyle name="Column Heading 4 8 2 5" xfId="8647"/>
    <cellStyle name="Column Heading 4 8 2 6" xfId="8648"/>
    <cellStyle name="Column Heading 4 8 3" xfId="8649"/>
    <cellStyle name="Column Heading 4 8 3 2" xfId="50516"/>
    <cellStyle name="Column Heading 4 8 3 3" xfId="50517"/>
    <cellStyle name="Column Heading 4 8 4" xfId="8650"/>
    <cellStyle name="Column Heading 4 8 4 2" xfId="50518"/>
    <cellStyle name="Column Heading 4 8 4 3" xfId="50519"/>
    <cellStyle name="Column Heading 4 8 5" xfId="8651"/>
    <cellStyle name="Column Heading 4 8 5 2" xfId="50520"/>
    <cellStyle name="Column Heading 4 8 5 3" xfId="50521"/>
    <cellStyle name="Column Heading 4 8 6" xfId="8652"/>
    <cellStyle name="Column Heading 4 8 6 2" xfId="50522"/>
    <cellStyle name="Column Heading 4 8 6 3" xfId="50523"/>
    <cellStyle name="Column Heading 4 8 7" xfId="8653"/>
    <cellStyle name="Column Heading 4 8 8" xfId="50524"/>
    <cellStyle name="Column Heading 4 9" xfId="8654"/>
    <cellStyle name="Column Heading 4 9 2" xfId="8655"/>
    <cellStyle name="Column Heading 4 9 2 2" xfId="8656"/>
    <cellStyle name="Column Heading 4 9 2 3" xfId="8657"/>
    <cellStyle name="Column Heading 4 9 2 4" xfId="8658"/>
    <cellStyle name="Column Heading 4 9 2 5" xfId="8659"/>
    <cellStyle name="Column Heading 4 9 2 6" xfId="8660"/>
    <cellStyle name="Column Heading 4 9 3" xfId="8661"/>
    <cellStyle name="Column Heading 4 9 3 2" xfId="50525"/>
    <cellStyle name="Column Heading 4 9 3 3" xfId="50526"/>
    <cellStyle name="Column Heading 4 9 4" xfId="8662"/>
    <cellStyle name="Column Heading 4 9 4 2" xfId="50527"/>
    <cellStyle name="Column Heading 4 9 4 3" xfId="50528"/>
    <cellStyle name="Column Heading 4 9 5" xfId="8663"/>
    <cellStyle name="Column Heading 4 9 5 2" xfId="50529"/>
    <cellStyle name="Column Heading 4 9 5 3" xfId="50530"/>
    <cellStyle name="Column Heading 4 9 6" xfId="8664"/>
    <cellStyle name="Column Heading 4 9 6 2" xfId="50531"/>
    <cellStyle name="Column Heading 4 9 6 3" xfId="50532"/>
    <cellStyle name="Column Heading 4 9 7" xfId="8665"/>
    <cellStyle name="Column Heading 4 9 8" xfId="50533"/>
    <cellStyle name="Column Heading 5" xfId="8666"/>
    <cellStyle name="Column Heading 5 2" xfId="8667"/>
    <cellStyle name="Column Heading 5 2 2" xfId="8668"/>
    <cellStyle name="Column Heading 5 2 3" xfId="8669"/>
    <cellStyle name="Column Heading 5 2 4" xfId="8670"/>
    <cellStyle name="Column Heading 5 2 5" xfId="8671"/>
    <cellStyle name="Column Heading 5 2 6" xfId="8672"/>
    <cellStyle name="Column Heading 5 3" xfId="8673"/>
    <cellStyle name="Column Heading 5 3 2" xfId="50534"/>
    <cellStyle name="Column Heading 5 3 3" xfId="50535"/>
    <cellStyle name="Column Heading 5 4" xfId="8674"/>
    <cellStyle name="Column Heading 5 4 2" xfId="50536"/>
    <cellStyle name="Column Heading 5 4 3" xfId="50537"/>
    <cellStyle name="Column Heading 5 5" xfId="8675"/>
    <cellStyle name="Column Heading 5 5 2" xfId="50538"/>
    <cellStyle name="Column Heading 5 5 3" xfId="50539"/>
    <cellStyle name="Column Heading 5 6" xfId="8676"/>
    <cellStyle name="Column Heading 5 6 2" xfId="50540"/>
    <cellStyle name="Column Heading 5 6 3" xfId="50541"/>
    <cellStyle name="Column Heading 5 7" xfId="8677"/>
    <cellStyle name="Column Heading 5 8" xfId="50542"/>
    <cellStyle name="Column Heading 6" xfId="8678"/>
    <cellStyle name="Column Heading 6 2" xfId="8679"/>
    <cellStyle name="Column Heading 6 2 2" xfId="8680"/>
    <cellStyle name="Column Heading 6 2 3" xfId="8681"/>
    <cellStyle name="Column Heading 6 2 4" xfId="8682"/>
    <cellStyle name="Column Heading 6 2 5" xfId="8683"/>
    <cellStyle name="Column Heading 6 2 6" xfId="8684"/>
    <cellStyle name="Column Heading 6 3" xfId="8685"/>
    <cellStyle name="Column Heading 6 3 2" xfId="50543"/>
    <cellStyle name="Column Heading 6 3 3" xfId="50544"/>
    <cellStyle name="Column Heading 6 4" xfId="8686"/>
    <cellStyle name="Column Heading 6 4 2" xfId="50545"/>
    <cellStyle name="Column Heading 6 4 3" xfId="50546"/>
    <cellStyle name="Column Heading 6 5" xfId="8687"/>
    <cellStyle name="Column Heading 6 5 2" xfId="50547"/>
    <cellStyle name="Column Heading 6 5 3" xfId="50548"/>
    <cellStyle name="Column Heading 6 6" xfId="8688"/>
    <cellStyle name="Column Heading 6 6 2" xfId="50549"/>
    <cellStyle name="Column Heading 6 6 3" xfId="50550"/>
    <cellStyle name="Column Heading 6 7" xfId="8689"/>
    <cellStyle name="Column Heading 6 8" xfId="50551"/>
    <cellStyle name="Column Heading 7" xfId="8690"/>
    <cellStyle name="Column Heading 7 2" xfId="8691"/>
    <cellStyle name="Column Heading 7 2 2" xfId="8692"/>
    <cellStyle name="Column Heading 7 2 3" xfId="8693"/>
    <cellStyle name="Column Heading 7 2 4" xfId="8694"/>
    <cellStyle name="Column Heading 7 2 5" xfId="8695"/>
    <cellStyle name="Column Heading 7 2 6" xfId="8696"/>
    <cellStyle name="Column Heading 7 3" xfId="8697"/>
    <cellStyle name="Column Heading 7 3 2" xfId="50552"/>
    <cellStyle name="Column Heading 7 3 3" xfId="50553"/>
    <cellStyle name="Column Heading 7 4" xfId="8698"/>
    <cellStyle name="Column Heading 7 4 2" xfId="50554"/>
    <cellStyle name="Column Heading 7 4 3" xfId="50555"/>
    <cellStyle name="Column Heading 7 5" xfId="8699"/>
    <cellStyle name="Column Heading 7 5 2" xfId="50556"/>
    <cellStyle name="Column Heading 7 5 3" xfId="50557"/>
    <cellStyle name="Column Heading 7 6" xfId="8700"/>
    <cellStyle name="Column Heading 7 6 2" xfId="50558"/>
    <cellStyle name="Column Heading 7 6 3" xfId="50559"/>
    <cellStyle name="Column Heading 7 7" xfId="8701"/>
    <cellStyle name="Column Heading 7 8" xfId="50560"/>
    <cellStyle name="Column Heading 8" xfId="8702"/>
    <cellStyle name="Column Heading 8 2" xfId="8703"/>
    <cellStyle name="Column Heading 8 2 2" xfId="8704"/>
    <cellStyle name="Column Heading 8 2 3" xfId="8705"/>
    <cellStyle name="Column Heading 8 2 4" xfId="8706"/>
    <cellStyle name="Column Heading 8 2 5" xfId="8707"/>
    <cellStyle name="Column Heading 8 2 6" xfId="8708"/>
    <cellStyle name="Column Heading 8 3" xfId="8709"/>
    <cellStyle name="Column Heading 8 3 2" xfId="50561"/>
    <cellStyle name="Column Heading 8 3 3" xfId="50562"/>
    <cellStyle name="Column Heading 8 4" xfId="8710"/>
    <cellStyle name="Column Heading 8 4 2" xfId="50563"/>
    <cellStyle name="Column Heading 8 4 3" xfId="50564"/>
    <cellStyle name="Column Heading 8 5" xfId="8711"/>
    <cellStyle name="Column Heading 8 5 2" xfId="50565"/>
    <cellStyle name="Column Heading 8 5 3" xfId="50566"/>
    <cellStyle name="Column Heading 8 6" xfId="8712"/>
    <cellStyle name="Column Heading 8 6 2" xfId="50567"/>
    <cellStyle name="Column Heading 8 6 3" xfId="50568"/>
    <cellStyle name="Column Heading 8 7" xfId="8713"/>
    <cellStyle name="Column Heading 8 8" xfId="50569"/>
    <cellStyle name="Column Heading 9" xfId="8714"/>
    <cellStyle name="Column Heading 9 2" xfId="8715"/>
    <cellStyle name="Column Heading 9 2 2" xfId="8716"/>
    <cellStyle name="Column Heading 9 2 3" xfId="8717"/>
    <cellStyle name="Column Heading 9 2 4" xfId="8718"/>
    <cellStyle name="Column Heading 9 2 5" xfId="8719"/>
    <cellStyle name="Column Heading 9 2 6" xfId="8720"/>
    <cellStyle name="Column Heading 9 3" xfId="8721"/>
    <cellStyle name="Column Heading 9 3 2" xfId="50570"/>
    <cellStyle name="Column Heading 9 3 3" xfId="50571"/>
    <cellStyle name="Column Heading 9 4" xfId="8722"/>
    <cellStyle name="Column Heading 9 4 2" xfId="50572"/>
    <cellStyle name="Column Heading 9 4 3" xfId="50573"/>
    <cellStyle name="Column Heading 9 5" xfId="8723"/>
    <cellStyle name="Column Heading 9 5 2" xfId="50574"/>
    <cellStyle name="Column Heading 9 5 3" xfId="50575"/>
    <cellStyle name="Column Heading 9 6" xfId="8724"/>
    <cellStyle name="Column Heading 9 6 2" xfId="50576"/>
    <cellStyle name="Column Heading 9 6 3" xfId="50577"/>
    <cellStyle name="Column Heading 9 7" xfId="8725"/>
    <cellStyle name="Column Heading 9 8" xfId="50578"/>
    <cellStyle name="Comma" xfId="44393" builtinId="3"/>
    <cellStyle name="Comma 10" xfId="8726"/>
    <cellStyle name="Comma 11" xfId="8727"/>
    <cellStyle name="Comma 12" xfId="8728"/>
    <cellStyle name="Comma 13" xfId="4"/>
    <cellStyle name="Comma 15" xfId="64899"/>
    <cellStyle name="Comma 2" xfId="8729"/>
    <cellStyle name="Comma 2 10" xfId="8730"/>
    <cellStyle name="Comma 2 11" xfId="8731"/>
    <cellStyle name="Comma 2 12" xfId="8732"/>
    <cellStyle name="Comma 2 13" xfId="8733"/>
    <cellStyle name="Comma 2 14" xfId="8734"/>
    <cellStyle name="Comma 2 15" xfId="8735"/>
    <cellStyle name="Comma 2 16" xfId="8736"/>
    <cellStyle name="Comma 2 17" xfId="8737"/>
    <cellStyle name="Comma 2 18" xfId="8738"/>
    <cellStyle name="Comma 2 19" xfId="8739"/>
    <cellStyle name="Comma 2 2" xfId="8740"/>
    <cellStyle name="Comma 2 2 2" xfId="8741"/>
    <cellStyle name="Comma 2 2 3" xfId="8742"/>
    <cellStyle name="Comma 2 2 3 2" xfId="8743"/>
    <cellStyle name="Comma 2 20" xfId="8744"/>
    <cellStyle name="Comma 2 21" xfId="8745"/>
    <cellStyle name="Comma 2 22" xfId="8746"/>
    <cellStyle name="Comma 2 23" xfId="8747"/>
    <cellStyle name="Comma 2 24" xfId="8748"/>
    <cellStyle name="Comma 2 25" xfId="8749"/>
    <cellStyle name="Comma 2 26" xfId="8750"/>
    <cellStyle name="Comma 2 27" xfId="8751"/>
    <cellStyle name="Comma 2 27 2" xfId="8752"/>
    <cellStyle name="Comma 2 27 2 2" xfId="8753"/>
    <cellStyle name="Comma 2 27 3" xfId="8754"/>
    <cellStyle name="Comma 2 28" xfId="8755"/>
    <cellStyle name="Comma 2 28 2" xfId="8756"/>
    <cellStyle name="Comma 2 28 2 2" xfId="8757"/>
    <cellStyle name="Comma 2 28 3" xfId="8758"/>
    <cellStyle name="Comma 2 29" xfId="8759"/>
    <cellStyle name="Comma 2 29 2" xfId="8760"/>
    <cellStyle name="Comma 2 29 2 2" xfId="8761"/>
    <cellStyle name="Comma 2 29 3" xfId="8762"/>
    <cellStyle name="Comma 2 3" xfId="8763"/>
    <cellStyle name="Comma 2 3 2" xfId="8764"/>
    <cellStyle name="Comma 2 3 2 2" xfId="8765"/>
    <cellStyle name="Comma 2 3 3" xfId="50579"/>
    <cellStyle name="Comma 2 4" xfId="8766"/>
    <cellStyle name="Comma 2 4 2" xfId="8767"/>
    <cellStyle name="Comma 2 4 3" xfId="8768"/>
    <cellStyle name="Comma 2 4 4" xfId="8769"/>
    <cellStyle name="Comma 2 5" xfId="8770"/>
    <cellStyle name="Comma 2 5 10" xfId="8771"/>
    <cellStyle name="Comma 2 5 11" xfId="8772"/>
    <cellStyle name="Comma 2 5 11 2" xfId="8773"/>
    <cellStyle name="Comma 2 5 11 2 2" xfId="8774"/>
    <cellStyle name="Comma 2 5 11 2 2 2" xfId="8775"/>
    <cellStyle name="Comma 2 5 11 2 2 2 2" xfId="8776"/>
    <cellStyle name="Comma 2 5 11 2 2 3" xfId="8777"/>
    <cellStyle name="Comma 2 5 11 2 2 4" xfId="8778"/>
    <cellStyle name="Comma 2 5 11 2 3" xfId="8779"/>
    <cellStyle name="Comma 2 5 11 2 3 2" xfId="8780"/>
    <cellStyle name="Comma 2 5 11 2 4" xfId="8781"/>
    <cellStyle name="Comma 2 5 11 2 5" xfId="8782"/>
    <cellStyle name="Comma 2 5 11 3" xfId="8783"/>
    <cellStyle name="Comma 2 5 12" xfId="8784"/>
    <cellStyle name="Comma 2 5 12 2" xfId="8785"/>
    <cellStyle name="Comma 2 5 12 2 2" xfId="8786"/>
    <cellStyle name="Comma 2 5 12 2 2 2" xfId="8787"/>
    <cellStyle name="Comma 2 5 12 2 3" xfId="8788"/>
    <cellStyle name="Comma 2 5 12 2 4" xfId="8789"/>
    <cellStyle name="Comma 2 5 12 3" xfId="8790"/>
    <cellStyle name="Comma 2 5 12 3 2" xfId="8791"/>
    <cellStyle name="Comma 2 5 12 4" xfId="8792"/>
    <cellStyle name="Comma 2 5 12 5" xfId="8793"/>
    <cellStyle name="Comma 2 5 13" xfId="8794"/>
    <cellStyle name="Comma 2 5 13 2" xfId="8795"/>
    <cellStyle name="Comma 2 5 13 2 2" xfId="8796"/>
    <cellStyle name="Comma 2 5 13 3" xfId="8797"/>
    <cellStyle name="Comma 2 5 14" xfId="8798"/>
    <cellStyle name="Comma 2 5 14 2" xfId="8799"/>
    <cellStyle name="Comma 2 5 14 2 2" xfId="8800"/>
    <cellStyle name="Comma 2 5 14 3" xfId="8801"/>
    <cellStyle name="Comma 2 5 15" xfId="8802"/>
    <cellStyle name="Comma 2 5 15 2" xfId="8803"/>
    <cellStyle name="Comma 2 5 15 2 2" xfId="8804"/>
    <cellStyle name="Comma 2 5 15 3" xfId="8805"/>
    <cellStyle name="Comma 2 5 16" xfId="8806"/>
    <cellStyle name="Comma 2 5 16 2" xfId="8807"/>
    <cellStyle name="Comma 2 5 16 2 2" xfId="8808"/>
    <cellStyle name="Comma 2 5 16 3" xfId="8809"/>
    <cellStyle name="Comma 2 5 17" xfId="8810"/>
    <cellStyle name="Comma 2 5 17 2" xfId="8811"/>
    <cellStyle name="Comma 2 5 17 2 2" xfId="8812"/>
    <cellStyle name="Comma 2 5 17 3" xfId="8813"/>
    <cellStyle name="Comma 2 5 18" xfId="8814"/>
    <cellStyle name="Comma 2 5 18 2" xfId="8815"/>
    <cellStyle name="Comma 2 5 19" xfId="8816"/>
    <cellStyle name="Comma 2 5 19 2" xfId="8817"/>
    <cellStyle name="Comma 2 5 2" xfId="8818"/>
    <cellStyle name="Comma 2 5 2 10" xfId="8819"/>
    <cellStyle name="Comma 2 5 2 10 2" xfId="8820"/>
    <cellStyle name="Comma 2 5 2 10 2 2" xfId="8821"/>
    <cellStyle name="Comma 2 5 2 10 2 2 2" xfId="8822"/>
    <cellStyle name="Comma 2 5 2 10 2 2 2 2" xfId="8823"/>
    <cellStyle name="Comma 2 5 2 10 2 2 3" xfId="8824"/>
    <cellStyle name="Comma 2 5 2 10 2 2 4" xfId="8825"/>
    <cellStyle name="Comma 2 5 2 10 2 3" xfId="8826"/>
    <cellStyle name="Comma 2 5 2 10 2 3 2" xfId="8827"/>
    <cellStyle name="Comma 2 5 2 10 2 4" xfId="8828"/>
    <cellStyle name="Comma 2 5 2 10 2 5" xfId="8829"/>
    <cellStyle name="Comma 2 5 2 10 3" xfId="8830"/>
    <cellStyle name="Comma 2 5 2 11" xfId="8831"/>
    <cellStyle name="Comma 2 5 2 11 2" xfId="8832"/>
    <cellStyle name="Comma 2 5 2 11 2 2" xfId="8833"/>
    <cellStyle name="Comma 2 5 2 11 2 2 2" xfId="8834"/>
    <cellStyle name="Comma 2 5 2 11 2 3" xfId="8835"/>
    <cellStyle name="Comma 2 5 2 11 2 4" xfId="8836"/>
    <cellStyle name="Comma 2 5 2 11 3" xfId="8837"/>
    <cellStyle name="Comma 2 5 2 11 3 2" xfId="8838"/>
    <cellStyle name="Comma 2 5 2 11 4" xfId="8839"/>
    <cellStyle name="Comma 2 5 2 11 5" xfId="8840"/>
    <cellStyle name="Comma 2 5 2 12" xfId="8841"/>
    <cellStyle name="Comma 2 5 2 12 2" xfId="8842"/>
    <cellStyle name="Comma 2 5 2 12 2 2" xfId="8843"/>
    <cellStyle name="Comma 2 5 2 12 3" xfId="8844"/>
    <cellStyle name="Comma 2 5 2 13" xfId="8845"/>
    <cellStyle name="Comma 2 5 2 13 2" xfId="8846"/>
    <cellStyle name="Comma 2 5 2 13 2 2" xfId="8847"/>
    <cellStyle name="Comma 2 5 2 13 3" xfId="8848"/>
    <cellStyle name="Comma 2 5 2 14" xfId="8849"/>
    <cellStyle name="Comma 2 5 2 14 2" xfId="8850"/>
    <cellStyle name="Comma 2 5 2 14 2 2" xfId="8851"/>
    <cellStyle name="Comma 2 5 2 14 3" xfId="8852"/>
    <cellStyle name="Comma 2 5 2 15" xfId="8853"/>
    <cellStyle name="Comma 2 5 2 15 2" xfId="8854"/>
    <cellStyle name="Comma 2 5 2 15 2 2" xfId="8855"/>
    <cellStyle name="Comma 2 5 2 15 3" xfId="8856"/>
    <cellStyle name="Comma 2 5 2 16" xfId="8857"/>
    <cellStyle name="Comma 2 5 2 16 2" xfId="8858"/>
    <cellStyle name="Comma 2 5 2 16 2 2" xfId="8859"/>
    <cellStyle name="Comma 2 5 2 16 3" xfId="8860"/>
    <cellStyle name="Comma 2 5 2 17" xfId="8861"/>
    <cellStyle name="Comma 2 5 2 17 2" xfId="8862"/>
    <cellStyle name="Comma 2 5 2 18" xfId="8863"/>
    <cellStyle name="Comma 2 5 2 18 2" xfId="8864"/>
    <cellStyle name="Comma 2 5 2 19" xfId="8865"/>
    <cellStyle name="Comma 2 5 2 2" xfId="8866"/>
    <cellStyle name="Comma 2 5 2 2 2" xfId="8867"/>
    <cellStyle name="Comma 2 5 2 2 3" xfId="8868"/>
    <cellStyle name="Comma 2 5 2 3" xfId="8869"/>
    <cellStyle name="Comma 2 5 2 4" xfId="8870"/>
    <cellStyle name="Comma 2 5 2 5" xfId="8871"/>
    <cellStyle name="Comma 2 5 2 6" xfId="8872"/>
    <cellStyle name="Comma 2 5 2 7" xfId="8873"/>
    <cellStyle name="Comma 2 5 2 8" xfId="8874"/>
    <cellStyle name="Comma 2 5 2 9" xfId="8875"/>
    <cellStyle name="Comma 2 5 20" xfId="8876"/>
    <cellStyle name="Comma 2 5 21" xfId="8877"/>
    <cellStyle name="Comma 2 5 22" xfId="8878"/>
    <cellStyle name="Comma 2 5 23" xfId="8879"/>
    <cellStyle name="Comma 2 5 3" xfId="8880"/>
    <cellStyle name="Comma 2 5 3 2" xfId="8881"/>
    <cellStyle name="Comma 2 5 3 3" xfId="8882"/>
    <cellStyle name="Comma 2 5 4" xfId="8883"/>
    <cellStyle name="Comma 2 5 5" xfId="8884"/>
    <cellStyle name="Comma 2 5 6" xfId="8885"/>
    <cellStyle name="Comma 2 5 7" xfId="8886"/>
    <cellStyle name="Comma 2 5 8" xfId="8887"/>
    <cellStyle name="Comma 2 5 9" xfId="8888"/>
    <cellStyle name="Comma 2 6" xfId="8889"/>
    <cellStyle name="Comma 2 6 10" xfId="8890"/>
    <cellStyle name="Comma 2 6 10 2" xfId="8891"/>
    <cellStyle name="Comma 2 6 10 2 2" xfId="8892"/>
    <cellStyle name="Comma 2 6 10 2 2 2" xfId="8893"/>
    <cellStyle name="Comma 2 6 10 2 2 2 2" xfId="8894"/>
    <cellStyle name="Comma 2 6 10 2 2 3" xfId="8895"/>
    <cellStyle name="Comma 2 6 10 2 2 4" xfId="8896"/>
    <cellStyle name="Comma 2 6 10 2 3" xfId="8897"/>
    <cellStyle name="Comma 2 6 10 2 3 2" xfId="8898"/>
    <cellStyle name="Comma 2 6 10 2 4" xfId="8899"/>
    <cellStyle name="Comma 2 6 10 2 5" xfId="8900"/>
    <cellStyle name="Comma 2 6 10 3" xfId="8901"/>
    <cellStyle name="Comma 2 6 11" xfId="8902"/>
    <cellStyle name="Comma 2 6 11 2" xfId="8903"/>
    <cellStyle name="Comma 2 6 11 2 2" xfId="8904"/>
    <cellStyle name="Comma 2 6 11 2 2 2" xfId="8905"/>
    <cellStyle name="Comma 2 6 11 2 3" xfId="8906"/>
    <cellStyle name="Comma 2 6 11 2 4" xfId="8907"/>
    <cellStyle name="Comma 2 6 11 3" xfId="8908"/>
    <cellStyle name="Comma 2 6 11 3 2" xfId="8909"/>
    <cellStyle name="Comma 2 6 11 4" xfId="8910"/>
    <cellStyle name="Comma 2 6 11 5" xfId="8911"/>
    <cellStyle name="Comma 2 6 12" xfId="8912"/>
    <cellStyle name="Comma 2 6 12 2" xfId="8913"/>
    <cellStyle name="Comma 2 6 12 2 2" xfId="8914"/>
    <cellStyle name="Comma 2 6 12 3" xfId="8915"/>
    <cellStyle name="Comma 2 6 13" xfId="8916"/>
    <cellStyle name="Comma 2 6 13 2" xfId="8917"/>
    <cellStyle name="Comma 2 6 13 2 2" xfId="8918"/>
    <cellStyle name="Comma 2 6 13 3" xfId="8919"/>
    <cellStyle name="Comma 2 6 14" xfId="8920"/>
    <cellStyle name="Comma 2 6 14 2" xfId="8921"/>
    <cellStyle name="Comma 2 6 14 2 2" xfId="8922"/>
    <cellStyle name="Comma 2 6 14 3" xfId="8923"/>
    <cellStyle name="Comma 2 6 15" xfId="8924"/>
    <cellStyle name="Comma 2 6 15 2" xfId="8925"/>
    <cellStyle name="Comma 2 6 15 2 2" xfId="8926"/>
    <cellStyle name="Comma 2 6 15 3" xfId="8927"/>
    <cellStyle name="Comma 2 6 16" xfId="8928"/>
    <cellStyle name="Comma 2 6 16 2" xfId="8929"/>
    <cellStyle name="Comma 2 6 16 2 2" xfId="8930"/>
    <cellStyle name="Comma 2 6 16 3" xfId="8931"/>
    <cellStyle name="Comma 2 6 17" xfId="8932"/>
    <cellStyle name="Comma 2 6 17 2" xfId="8933"/>
    <cellStyle name="Comma 2 6 18" xfId="8934"/>
    <cellStyle name="Comma 2 6 18 2" xfId="8935"/>
    <cellStyle name="Comma 2 6 19" xfId="8936"/>
    <cellStyle name="Comma 2 6 2" xfId="8937"/>
    <cellStyle name="Comma 2 6 2 2" xfId="8938"/>
    <cellStyle name="Comma 2 6 2 3" xfId="8939"/>
    <cellStyle name="Comma 2 6 3" xfId="8940"/>
    <cellStyle name="Comma 2 6 4" xfId="8941"/>
    <cellStyle name="Comma 2 6 5" xfId="8942"/>
    <cellStyle name="Comma 2 6 6" xfId="8943"/>
    <cellStyle name="Comma 2 6 7" xfId="8944"/>
    <cellStyle name="Comma 2 6 8" xfId="8945"/>
    <cellStyle name="Comma 2 6 9" xfId="8946"/>
    <cellStyle name="Comma 2 7" xfId="8947"/>
    <cellStyle name="Comma 2 7 10" xfId="8948"/>
    <cellStyle name="Comma 2 7 10 2" xfId="8949"/>
    <cellStyle name="Comma 2 7 10 2 2" xfId="8950"/>
    <cellStyle name="Comma 2 7 10 2 2 2" xfId="8951"/>
    <cellStyle name="Comma 2 7 10 2 2 2 2" xfId="8952"/>
    <cellStyle name="Comma 2 7 10 2 2 3" xfId="8953"/>
    <cellStyle name="Comma 2 7 10 2 2 4" xfId="8954"/>
    <cellStyle name="Comma 2 7 10 2 3" xfId="8955"/>
    <cellStyle name="Comma 2 7 10 2 3 2" xfId="8956"/>
    <cellStyle name="Comma 2 7 10 2 4" xfId="8957"/>
    <cellStyle name="Comma 2 7 10 2 5" xfId="8958"/>
    <cellStyle name="Comma 2 7 10 3" xfId="8959"/>
    <cellStyle name="Comma 2 7 11" xfId="8960"/>
    <cellStyle name="Comma 2 7 11 2" xfId="8961"/>
    <cellStyle name="Comma 2 7 11 2 2" xfId="8962"/>
    <cellStyle name="Comma 2 7 11 2 2 2" xfId="8963"/>
    <cellStyle name="Comma 2 7 11 2 3" xfId="8964"/>
    <cellStyle name="Comma 2 7 11 2 4" xfId="8965"/>
    <cellStyle name="Comma 2 7 11 3" xfId="8966"/>
    <cellStyle name="Comma 2 7 11 3 2" xfId="8967"/>
    <cellStyle name="Comma 2 7 11 4" xfId="8968"/>
    <cellStyle name="Comma 2 7 11 5" xfId="8969"/>
    <cellStyle name="Comma 2 7 12" xfId="8970"/>
    <cellStyle name="Comma 2 7 12 2" xfId="8971"/>
    <cellStyle name="Comma 2 7 12 2 2" xfId="8972"/>
    <cellStyle name="Comma 2 7 12 3" xfId="8973"/>
    <cellStyle name="Comma 2 7 13" xfId="8974"/>
    <cellStyle name="Comma 2 7 13 2" xfId="8975"/>
    <cellStyle name="Comma 2 7 13 2 2" xfId="8976"/>
    <cellStyle name="Comma 2 7 13 3" xfId="8977"/>
    <cellStyle name="Comma 2 7 14" xfId="8978"/>
    <cellStyle name="Comma 2 7 14 2" xfId="8979"/>
    <cellStyle name="Comma 2 7 14 2 2" xfId="8980"/>
    <cellStyle name="Comma 2 7 14 3" xfId="8981"/>
    <cellStyle name="Comma 2 7 15" xfId="8982"/>
    <cellStyle name="Comma 2 7 15 2" xfId="8983"/>
    <cellStyle name="Comma 2 7 15 2 2" xfId="8984"/>
    <cellStyle name="Comma 2 7 15 3" xfId="8985"/>
    <cellStyle name="Comma 2 7 16" xfId="8986"/>
    <cellStyle name="Comma 2 7 16 2" xfId="8987"/>
    <cellStyle name="Comma 2 7 16 2 2" xfId="8988"/>
    <cellStyle name="Comma 2 7 16 3" xfId="8989"/>
    <cellStyle name="Comma 2 7 17" xfId="8990"/>
    <cellStyle name="Comma 2 7 17 2" xfId="8991"/>
    <cellStyle name="Comma 2 7 18" xfId="8992"/>
    <cellStyle name="Comma 2 7 18 2" xfId="8993"/>
    <cellStyle name="Comma 2 7 19" xfId="8994"/>
    <cellStyle name="Comma 2 7 2" xfId="8995"/>
    <cellStyle name="Comma 2 7 2 2" xfId="8996"/>
    <cellStyle name="Comma 2 7 2 3" xfId="8997"/>
    <cellStyle name="Comma 2 7 3" xfId="8998"/>
    <cellStyle name="Comma 2 7 4" xfId="8999"/>
    <cellStyle name="Comma 2 7 5" xfId="9000"/>
    <cellStyle name="Comma 2 7 6" xfId="9001"/>
    <cellStyle name="Comma 2 7 7" xfId="9002"/>
    <cellStyle name="Comma 2 7 8" xfId="9003"/>
    <cellStyle name="Comma 2 7 9" xfId="9004"/>
    <cellStyle name="Comma 2 8" xfId="9005"/>
    <cellStyle name="Comma 2 8 10" xfId="9006"/>
    <cellStyle name="Comma 2 8 10 10" xfId="9007"/>
    <cellStyle name="Comma 2 8 10 2" xfId="9008"/>
    <cellStyle name="Comma 2 8 10 2 2" xfId="9009"/>
    <cellStyle name="Comma 2 8 10 2 2 2" xfId="9010"/>
    <cellStyle name="Comma 2 8 10 2 2 2 2" xfId="9011"/>
    <cellStyle name="Comma 2 8 10 2 2 3" xfId="9012"/>
    <cellStyle name="Comma 2 8 10 2 2 4" xfId="9013"/>
    <cellStyle name="Comma 2 8 10 2 3" xfId="9014"/>
    <cellStyle name="Comma 2 8 10 2 3 2" xfId="9015"/>
    <cellStyle name="Comma 2 8 10 2 4" xfId="9016"/>
    <cellStyle name="Comma 2 8 10 2 5" xfId="9017"/>
    <cellStyle name="Comma 2 8 10 3" xfId="9018"/>
    <cellStyle name="Comma 2 8 10 4" xfId="9019"/>
    <cellStyle name="Comma 2 8 10 5" xfId="9020"/>
    <cellStyle name="Comma 2 8 10 6" xfId="9021"/>
    <cellStyle name="Comma 2 8 10 6 2" xfId="9022"/>
    <cellStyle name="Comma 2 8 10 6 2 2" xfId="9023"/>
    <cellStyle name="Comma 2 8 10 6 3" xfId="9024"/>
    <cellStyle name="Comma 2 8 10 7" xfId="9025"/>
    <cellStyle name="Comma 2 8 10 7 2" xfId="9026"/>
    <cellStyle name="Comma 2 8 10 7 2 2" xfId="9027"/>
    <cellStyle name="Comma 2 8 10 7 3" xfId="9028"/>
    <cellStyle name="Comma 2 8 10 8" xfId="9029"/>
    <cellStyle name="Comma 2 8 10 8 2" xfId="9030"/>
    <cellStyle name="Comma 2 8 10 9" xfId="9031"/>
    <cellStyle name="Comma 2 8 11" xfId="9032"/>
    <cellStyle name="Comma 2 8 11 10" xfId="9033"/>
    <cellStyle name="Comma 2 8 11 2" xfId="9034"/>
    <cellStyle name="Comma 2 8 11 2 2" xfId="9035"/>
    <cellStyle name="Comma 2 8 11 2 2 2" xfId="9036"/>
    <cellStyle name="Comma 2 8 11 2 2 2 2" xfId="9037"/>
    <cellStyle name="Comma 2 8 11 2 2 3" xfId="9038"/>
    <cellStyle name="Comma 2 8 11 2 2 4" xfId="9039"/>
    <cellStyle name="Comma 2 8 11 2 3" xfId="9040"/>
    <cellStyle name="Comma 2 8 11 2 3 2" xfId="9041"/>
    <cellStyle name="Comma 2 8 11 2 4" xfId="9042"/>
    <cellStyle name="Comma 2 8 11 2 5" xfId="9043"/>
    <cellStyle name="Comma 2 8 11 3" xfId="9044"/>
    <cellStyle name="Comma 2 8 11 4" xfId="9045"/>
    <cellStyle name="Comma 2 8 11 5" xfId="9046"/>
    <cellStyle name="Comma 2 8 11 6" xfId="9047"/>
    <cellStyle name="Comma 2 8 11 6 2" xfId="9048"/>
    <cellStyle name="Comma 2 8 11 6 2 2" xfId="9049"/>
    <cellStyle name="Comma 2 8 11 6 3" xfId="9050"/>
    <cellStyle name="Comma 2 8 11 7" xfId="9051"/>
    <cellStyle name="Comma 2 8 11 7 2" xfId="9052"/>
    <cellStyle name="Comma 2 8 11 7 2 2" xfId="9053"/>
    <cellStyle name="Comma 2 8 11 7 3" xfId="9054"/>
    <cellStyle name="Comma 2 8 11 8" xfId="9055"/>
    <cellStyle name="Comma 2 8 11 8 2" xfId="9056"/>
    <cellStyle name="Comma 2 8 11 9" xfId="9057"/>
    <cellStyle name="Comma 2 8 12" xfId="9058"/>
    <cellStyle name="Comma 2 8 12 10" xfId="9059"/>
    <cellStyle name="Comma 2 8 12 2" xfId="9060"/>
    <cellStyle name="Comma 2 8 12 2 2" xfId="9061"/>
    <cellStyle name="Comma 2 8 12 2 2 2" xfId="9062"/>
    <cellStyle name="Comma 2 8 12 2 2 2 2" xfId="9063"/>
    <cellStyle name="Comma 2 8 12 2 2 3" xfId="9064"/>
    <cellStyle name="Comma 2 8 12 2 2 4" xfId="9065"/>
    <cellStyle name="Comma 2 8 12 2 3" xfId="9066"/>
    <cellStyle name="Comma 2 8 12 2 3 2" xfId="9067"/>
    <cellStyle name="Comma 2 8 12 2 4" xfId="9068"/>
    <cellStyle name="Comma 2 8 12 2 5" xfId="9069"/>
    <cellStyle name="Comma 2 8 12 3" xfId="9070"/>
    <cellStyle name="Comma 2 8 12 4" xfId="9071"/>
    <cellStyle name="Comma 2 8 12 5" xfId="9072"/>
    <cellStyle name="Comma 2 8 12 6" xfId="9073"/>
    <cellStyle name="Comma 2 8 12 6 2" xfId="9074"/>
    <cellStyle name="Comma 2 8 12 6 2 2" xfId="9075"/>
    <cellStyle name="Comma 2 8 12 6 3" xfId="9076"/>
    <cellStyle name="Comma 2 8 12 7" xfId="9077"/>
    <cellStyle name="Comma 2 8 12 7 2" xfId="9078"/>
    <cellStyle name="Comma 2 8 12 7 2 2" xfId="9079"/>
    <cellStyle name="Comma 2 8 12 7 3" xfId="9080"/>
    <cellStyle name="Comma 2 8 12 8" xfId="9081"/>
    <cellStyle name="Comma 2 8 12 8 2" xfId="9082"/>
    <cellStyle name="Comma 2 8 12 9" xfId="9083"/>
    <cellStyle name="Comma 2 8 13" xfId="9084"/>
    <cellStyle name="Comma 2 8 14" xfId="9085"/>
    <cellStyle name="Comma 2 8 14 2" xfId="9086"/>
    <cellStyle name="Comma 2 8 14 2 2" xfId="9087"/>
    <cellStyle name="Comma 2 8 14 2 2 2" xfId="9088"/>
    <cellStyle name="Comma 2 8 14 2 2 2 2" xfId="9089"/>
    <cellStyle name="Comma 2 8 14 2 2 3" xfId="9090"/>
    <cellStyle name="Comma 2 8 14 2 2 4" xfId="9091"/>
    <cellStyle name="Comma 2 8 14 2 3" xfId="9092"/>
    <cellStyle name="Comma 2 8 14 2 3 2" xfId="9093"/>
    <cellStyle name="Comma 2 8 14 2 4" xfId="9094"/>
    <cellStyle name="Comma 2 8 14 2 5" xfId="9095"/>
    <cellStyle name="Comma 2 8 14 3" xfId="9096"/>
    <cellStyle name="Comma 2 8 15" xfId="9097"/>
    <cellStyle name="Comma 2 8 15 2" xfId="9098"/>
    <cellStyle name="Comma 2 8 15 2 2" xfId="9099"/>
    <cellStyle name="Comma 2 8 15 2 2 2" xfId="9100"/>
    <cellStyle name="Comma 2 8 15 2 3" xfId="9101"/>
    <cellStyle name="Comma 2 8 15 2 4" xfId="9102"/>
    <cellStyle name="Comma 2 8 15 3" xfId="9103"/>
    <cellStyle name="Comma 2 8 15 3 2" xfId="9104"/>
    <cellStyle name="Comma 2 8 15 4" xfId="9105"/>
    <cellStyle name="Comma 2 8 15 5" xfId="9106"/>
    <cellStyle name="Comma 2 8 16" xfId="9107"/>
    <cellStyle name="Comma 2 8 16 2" xfId="9108"/>
    <cellStyle name="Comma 2 8 16 2 2" xfId="9109"/>
    <cellStyle name="Comma 2 8 16 3" xfId="9110"/>
    <cellStyle name="Comma 2 8 17" xfId="9111"/>
    <cellStyle name="Comma 2 8 17 2" xfId="9112"/>
    <cellStyle name="Comma 2 8 17 2 2" xfId="9113"/>
    <cellStyle name="Comma 2 8 17 3" xfId="9114"/>
    <cellStyle name="Comma 2 8 18" xfId="9115"/>
    <cellStyle name="Comma 2 8 18 2" xfId="9116"/>
    <cellStyle name="Comma 2 8 19" xfId="9117"/>
    <cellStyle name="Comma 2 8 2" xfId="9118"/>
    <cellStyle name="Comma 2 8 2 10" xfId="9119"/>
    <cellStyle name="Comma 2 8 2 2" xfId="9120"/>
    <cellStyle name="Comma 2 8 2 2 2" xfId="9121"/>
    <cellStyle name="Comma 2 8 2 2 2 2" xfId="9122"/>
    <cellStyle name="Comma 2 8 2 2 2 2 2" xfId="9123"/>
    <cellStyle name="Comma 2 8 2 2 2 3" xfId="9124"/>
    <cellStyle name="Comma 2 8 2 2 2 4" xfId="9125"/>
    <cellStyle name="Comma 2 8 2 2 3" xfId="9126"/>
    <cellStyle name="Comma 2 8 2 2 3 2" xfId="9127"/>
    <cellStyle name="Comma 2 8 2 2 4" xfId="9128"/>
    <cellStyle name="Comma 2 8 2 2 5" xfId="9129"/>
    <cellStyle name="Comma 2 8 2 3" xfId="9130"/>
    <cellStyle name="Comma 2 8 2 4" xfId="9131"/>
    <cellStyle name="Comma 2 8 2 5" xfId="9132"/>
    <cellStyle name="Comma 2 8 2 6" xfId="9133"/>
    <cellStyle name="Comma 2 8 2 6 2" xfId="9134"/>
    <cellStyle name="Comma 2 8 2 6 2 2" xfId="9135"/>
    <cellStyle name="Comma 2 8 2 6 3" xfId="9136"/>
    <cellStyle name="Comma 2 8 2 7" xfId="9137"/>
    <cellStyle name="Comma 2 8 2 7 2" xfId="9138"/>
    <cellStyle name="Comma 2 8 2 7 2 2" xfId="9139"/>
    <cellStyle name="Comma 2 8 2 7 3" xfId="9140"/>
    <cellStyle name="Comma 2 8 2 8" xfId="9141"/>
    <cellStyle name="Comma 2 8 2 8 2" xfId="9142"/>
    <cellStyle name="Comma 2 8 2 9" xfId="9143"/>
    <cellStyle name="Comma 2 8 20" xfId="9144"/>
    <cellStyle name="Comma 2 8 21" xfId="44394"/>
    <cellStyle name="Comma 2 8 22" xfId="44395"/>
    <cellStyle name="Comma 2 8 3" xfId="9145"/>
    <cellStyle name="Comma 2 8 3 10" xfId="9146"/>
    <cellStyle name="Comma 2 8 3 2" xfId="9147"/>
    <cellStyle name="Comma 2 8 3 2 2" xfId="9148"/>
    <cellStyle name="Comma 2 8 3 2 2 2" xfId="9149"/>
    <cellStyle name="Comma 2 8 3 2 2 2 2" xfId="9150"/>
    <cellStyle name="Comma 2 8 3 2 2 3" xfId="9151"/>
    <cellStyle name="Comma 2 8 3 2 2 4" xfId="9152"/>
    <cellStyle name="Comma 2 8 3 2 3" xfId="9153"/>
    <cellStyle name="Comma 2 8 3 2 3 2" xfId="9154"/>
    <cellStyle name="Comma 2 8 3 2 4" xfId="9155"/>
    <cellStyle name="Comma 2 8 3 2 5" xfId="9156"/>
    <cellStyle name="Comma 2 8 3 3" xfId="9157"/>
    <cellStyle name="Comma 2 8 3 4" xfId="9158"/>
    <cellStyle name="Comma 2 8 3 5" xfId="9159"/>
    <cellStyle name="Comma 2 8 3 6" xfId="9160"/>
    <cellStyle name="Comma 2 8 3 6 2" xfId="9161"/>
    <cellStyle name="Comma 2 8 3 6 2 2" xfId="9162"/>
    <cellStyle name="Comma 2 8 3 6 3" xfId="9163"/>
    <cellStyle name="Comma 2 8 3 7" xfId="9164"/>
    <cellStyle name="Comma 2 8 3 7 2" xfId="9165"/>
    <cellStyle name="Comma 2 8 3 7 2 2" xfId="9166"/>
    <cellStyle name="Comma 2 8 3 7 3" xfId="9167"/>
    <cellStyle name="Comma 2 8 3 8" xfId="9168"/>
    <cellStyle name="Comma 2 8 3 8 2" xfId="9169"/>
    <cellStyle name="Comma 2 8 3 9" xfId="9170"/>
    <cellStyle name="Comma 2 8 4" xfId="9171"/>
    <cellStyle name="Comma 2 8 4 10" xfId="9172"/>
    <cellStyle name="Comma 2 8 4 2" xfId="9173"/>
    <cellStyle name="Comma 2 8 4 2 2" xfId="9174"/>
    <cellStyle name="Comma 2 8 4 2 2 2" xfId="9175"/>
    <cellStyle name="Comma 2 8 4 2 2 2 2" xfId="9176"/>
    <cellStyle name="Comma 2 8 4 2 2 3" xfId="9177"/>
    <cellStyle name="Comma 2 8 4 2 2 4" xfId="9178"/>
    <cellStyle name="Comma 2 8 4 2 3" xfId="9179"/>
    <cellStyle name="Comma 2 8 4 2 3 2" xfId="9180"/>
    <cellStyle name="Comma 2 8 4 2 4" xfId="9181"/>
    <cellStyle name="Comma 2 8 4 2 5" xfId="9182"/>
    <cellStyle name="Comma 2 8 4 3" xfId="9183"/>
    <cellStyle name="Comma 2 8 4 4" xfId="9184"/>
    <cellStyle name="Comma 2 8 4 5" xfId="9185"/>
    <cellStyle name="Comma 2 8 4 6" xfId="9186"/>
    <cellStyle name="Comma 2 8 4 6 2" xfId="9187"/>
    <cellStyle name="Comma 2 8 4 6 2 2" xfId="9188"/>
    <cellStyle name="Comma 2 8 4 6 3" xfId="9189"/>
    <cellStyle name="Comma 2 8 4 7" xfId="9190"/>
    <cellStyle name="Comma 2 8 4 7 2" xfId="9191"/>
    <cellStyle name="Comma 2 8 4 7 2 2" xfId="9192"/>
    <cellStyle name="Comma 2 8 4 7 3" xfId="9193"/>
    <cellStyle name="Comma 2 8 4 8" xfId="9194"/>
    <cellStyle name="Comma 2 8 4 8 2" xfId="9195"/>
    <cellStyle name="Comma 2 8 4 9" xfId="9196"/>
    <cellStyle name="Comma 2 8 5" xfId="9197"/>
    <cellStyle name="Comma 2 8 5 10" xfId="9198"/>
    <cellStyle name="Comma 2 8 5 2" xfId="9199"/>
    <cellStyle name="Comma 2 8 5 2 2" xfId="9200"/>
    <cellStyle name="Comma 2 8 5 2 2 2" xfId="9201"/>
    <cellStyle name="Comma 2 8 5 2 2 2 2" xfId="9202"/>
    <cellStyle name="Comma 2 8 5 2 2 3" xfId="9203"/>
    <cellStyle name="Comma 2 8 5 2 2 4" xfId="9204"/>
    <cellStyle name="Comma 2 8 5 2 3" xfId="9205"/>
    <cellStyle name="Comma 2 8 5 2 3 2" xfId="9206"/>
    <cellStyle name="Comma 2 8 5 2 4" xfId="9207"/>
    <cellStyle name="Comma 2 8 5 2 5" xfId="9208"/>
    <cellStyle name="Comma 2 8 5 3" xfId="9209"/>
    <cellStyle name="Comma 2 8 5 4" xfId="9210"/>
    <cellStyle name="Comma 2 8 5 5" xfId="9211"/>
    <cellStyle name="Comma 2 8 5 6" xfId="9212"/>
    <cellStyle name="Comma 2 8 5 6 2" xfId="9213"/>
    <cellStyle name="Comma 2 8 5 6 2 2" xfId="9214"/>
    <cellStyle name="Comma 2 8 5 6 3" xfId="9215"/>
    <cellStyle name="Comma 2 8 5 7" xfId="9216"/>
    <cellStyle name="Comma 2 8 5 7 2" xfId="9217"/>
    <cellStyle name="Comma 2 8 5 7 2 2" xfId="9218"/>
    <cellStyle name="Comma 2 8 5 7 3" xfId="9219"/>
    <cellStyle name="Comma 2 8 5 8" xfId="9220"/>
    <cellStyle name="Comma 2 8 5 8 2" xfId="9221"/>
    <cellStyle name="Comma 2 8 5 9" xfId="9222"/>
    <cellStyle name="Comma 2 8 6" xfId="9223"/>
    <cellStyle name="Comma 2 8 6 10" xfId="9224"/>
    <cellStyle name="Comma 2 8 6 2" xfId="9225"/>
    <cellStyle name="Comma 2 8 6 2 2" xfId="9226"/>
    <cellStyle name="Comma 2 8 6 2 2 2" xfId="9227"/>
    <cellStyle name="Comma 2 8 6 2 2 2 2" xfId="9228"/>
    <cellStyle name="Comma 2 8 6 2 2 3" xfId="9229"/>
    <cellStyle name="Comma 2 8 6 2 2 4" xfId="9230"/>
    <cellStyle name="Comma 2 8 6 2 3" xfId="9231"/>
    <cellStyle name="Comma 2 8 6 2 3 2" xfId="9232"/>
    <cellStyle name="Comma 2 8 6 2 4" xfId="9233"/>
    <cellStyle name="Comma 2 8 6 2 5" xfId="9234"/>
    <cellStyle name="Comma 2 8 6 3" xfId="9235"/>
    <cellStyle name="Comma 2 8 6 4" xfId="9236"/>
    <cellStyle name="Comma 2 8 6 5" xfId="9237"/>
    <cellStyle name="Comma 2 8 6 6" xfId="9238"/>
    <cellStyle name="Comma 2 8 6 6 2" xfId="9239"/>
    <cellStyle name="Comma 2 8 6 6 2 2" xfId="9240"/>
    <cellStyle name="Comma 2 8 6 6 3" xfId="9241"/>
    <cellStyle name="Comma 2 8 6 7" xfId="9242"/>
    <cellStyle name="Comma 2 8 6 7 2" xfId="9243"/>
    <cellStyle name="Comma 2 8 6 7 2 2" xfId="9244"/>
    <cellStyle name="Comma 2 8 6 7 3" xfId="9245"/>
    <cellStyle name="Comma 2 8 6 8" xfId="9246"/>
    <cellStyle name="Comma 2 8 6 8 2" xfId="9247"/>
    <cellStyle name="Comma 2 8 6 9" xfId="9248"/>
    <cellStyle name="Comma 2 8 7" xfId="9249"/>
    <cellStyle name="Comma 2 8 7 10" xfId="9250"/>
    <cellStyle name="Comma 2 8 7 2" xfId="9251"/>
    <cellStyle name="Comma 2 8 7 2 2" xfId="9252"/>
    <cellStyle name="Comma 2 8 7 2 2 2" xfId="9253"/>
    <cellStyle name="Comma 2 8 7 2 2 2 2" xfId="9254"/>
    <cellStyle name="Comma 2 8 7 2 2 3" xfId="9255"/>
    <cellStyle name="Comma 2 8 7 2 2 4" xfId="9256"/>
    <cellStyle name="Comma 2 8 7 2 3" xfId="9257"/>
    <cellStyle name="Comma 2 8 7 2 3 2" xfId="9258"/>
    <cellStyle name="Comma 2 8 7 2 4" xfId="9259"/>
    <cellStyle name="Comma 2 8 7 2 5" xfId="9260"/>
    <cellStyle name="Comma 2 8 7 3" xfId="9261"/>
    <cellStyle name="Comma 2 8 7 4" xfId="9262"/>
    <cellStyle name="Comma 2 8 7 5" xfId="9263"/>
    <cellStyle name="Comma 2 8 7 6" xfId="9264"/>
    <cellStyle name="Comma 2 8 7 6 2" xfId="9265"/>
    <cellStyle name="Comma 2 8 7 6 2 2" xfId="9266"/>
    <cellStyle name="Comma 2 8 7 6 3" xfId="9267"/>
    <cellStyle name="Comma 2 8 7 7" xfId="9268"/>
    <cellStyle name="Comma 2 8 7 7 2" xfId="9269"/>
    <cellStyle name="Comma 2 8 7 7 2 2" xfId="9270"/>
    <cellStyle name="Comma 2 8 7 7 3" xfId="9271"/>
    <cellStyle name="Comma 2 8 7 8" xfId="9272"/>
    <cellStyle name="Comma 2 8 7 8 2" xfId="9273"/>
    <cellStyle name="Comma 2 8 7 9" xfId="9274"/>
    <cellStyle name="Comma 2 8 8" xfId="9275"/>
    <cellStyle name="Comma 2 8 8 10" xfId="9276"/>
    <cellStyle name="Comma 2 8 8 2" xfId="9277"/>
    <cellStyle name="Comma 2 8 8 2 2" xfId="9278"/>
    <cellStyle name="Comma 2 8 8 2 2 2" xfId="9279"/>
    <cellStyle name="Comma 2 8 8 2 2 2 2" xfId="9280"/>
    <cellStyle name="Comma 2 8 8 2 2 3" xfId="9281"/>
    <cellStyle name="Comma 2 8 8 2 2 4" xfId="9282"/>
    <cellStyle name="Comma 2 8 8 2 3" xfId="9283"/>
    <cellStyle name="Comma 2 8 8 2 3 2" xfId="9284"/>
    <cellStyle name="Comma 2 8 8 2 4" xfId="9285"/>
    <cellStyle name="Comma 2 8 8 2 5" xfId="9286"/>
    <cellStyle name="Comma 2 8 8 3" xfId="9287"/>
    <cellStyle name="Comma 2 8 8 4" xfId="9288"/>
    <cellStyle name="Comma 2 8 8 5" xfId="9289"/>
    <cellStyle name="Comma 2 8 8 6" xfId="9290"/>
    <cellStyle name="Comma 2 8 8 6 2" xfId="9291"/>
    <cellStyle name="Comma 2 8 8 6 2 2" xfId="9292"/>
    <cellStyle name="Comma 2 8 8 6 3" xfId="9293"/>
    <cellStyle name="Comma 2 8 8 7" xfId="9294"/>
    <cellStyle name="Comma 2 8 8 7 2" xfId="9295"/>
    <cellStyle name="Comma 2 8 8 7 2 2" xfId="9296"/>
    <cellStyle name="Comma 2 8 8 7 3" xfId="9297"/>
    <cellStyle name="Comma 2 8 8 8" xfId="9298"/>
    <cellStyle name="Comma 2 8 8 8 2" xfId="9299"/>
    <cellStyle name="Comma 2 8 8 9" xfId="9300"/>
    <cellStyle name="Comma 2 8 9" xfId="9301"/>
    <cellStyle name="Comma 2 8 9 10" xfId="9302"/>
    <cellStyle name="Comma 2 8 9 2" xfId="9303"/>
    <cellStyle name="Comma 2 8 9 2 2" xfId="9304"/>
    <cellStyle name="Comma 2 8 9 2 2 2" xfId="9305"/>
    <cellStyle name="Comma 2 8 9 2 2 2 2" xfId="9306"/>
    <cellStyle name="Comma 2 8 9 2 2 3" xfId="9307"/>
    <cellStyle name="Comma 2 8 9 2 2 4" xfId="9308"/>
    <cellStyle name="Comma 2 8 9 2 3" xfId="9309"/>
    <cellStyle name="Comma 2 8 9 2 3 2" xfId="9310"/>
    <cellStyle name="Comma 2 8 9 2 4" xfId="9311"/>
    <cellStyle name="Comma 2 8 9 2 5" xfId="9312"/>
    <cellStyle name="Comma 2 8 9 3" xfId="9313"/>
    <cellStyle name="Comma 2 8 9 4" xfId="9314"/>
    <cellStyle name="Comma 2 8 9 5" xfId="9315"/>
    <cellStyle name="Comma 2 8 9 6" xfId="9316"/>
    <cellStyle name="Comma 2 8 9 6 2" xfId="9317"/>
    <cellStyle name="Comma 2 8 9 6 2 2" xfId="9318"/>
    <cellStyle name="Comma 2 8 9 6 3" xfId="9319"/>
    <cellStyle name="Comma 2 8 9 7" xfId="9320"/>
    <cellStyle name="Comma 2 8 9 7 2" xfId="9321"/>
    <cellStyle name="Comma 2 8 9 7 2 2" xfId="9322"/>
    <cellStyle name="Comma 2 8 9 7 3" xfId="9323"/>
    <cellStyle name="Comma 2 8 9 8" xfId="9324"/>
    <cellStyle name="Comma 2 8 9 8 2" xfId="9325"/>
    <cellStyle name="Comma 2 8 9 9" xfId="9326"/>
    <cellStyle name="Comma 2 9" xfId="9327"/>
    <cellStyle name="Comma 2 9 2" xfId="9328"/>
    <cellStyle name="Comma 2 9 3" xfId="9329"/>
    <cellStyle name="Comma 3" xfId="9330"/>
    <cellStyle name="Comma 3 10" xfId="9331"/>
    <cellStyle name="Comma 3 11" xfId="9332"/>
    <cellStyle name="Comma 3 12" xfId="9333"/>
    <cellStyle name="Comma 3 13" xfId="9334"/>
    <cellStyle name="Comma 3 14" xfId="9335"/>
    <cellStyle name="Comma 3 14 2" xfId="9336"/>
    <cellStyle name="Comma 3 14 2 2" xfId="9337"/>
    <cellStyle name="Comma 3 14 2 2 2" xfId="9338"/>
    <cellStyle name="Comma 3 14 2 2 2 2" xfId="9339"/>
    <cellStyle name="Comma 3 14 2 2 3" xfId="9340"/>
    <cellStyle name="Comma 3 14 2 2 4" xfId="9341"/>
    <cellStyle name="Comma 3 14 2 3" xfId="9342"/>
    <cellStyle name="Comma 3 14 2 3 2" xfId="9343"/>
    <cellStyle name="Comma 3 14 2 4" xfId="9344"/>
    <cellStyle name="Comma 3 14 2 5" xfId="9345"/>
    <cellStyle name="Comma 3 14 3" xfId="9346"/>
    <cellStyle name="Comma 3 15" xfId="9347"/>
    <cellStyle name="Comma 3 15 2" xfId="9348"/>
    <cellStyle name="Comma 3 15 2 2" xfId="9349"/>
    <cellStyle name="Comma 3 15 2 2 2" xfId="9350"/>
    <cellStyle name="Comma 3 15 2 3" xfId="9351"/>
    <cellStyle name="Comma 3 15 2 4" xfId="9352"/>
    <cellStyle name="Comma 3 15 3" xfId="9353"/>
    <cellStyle name="Comma 3 15 3 2" xfId="9354"/>
    <cellStyle name="Comma 3 15 4" xfId="9355"/>
    <cellStyle name="Comma 3 15 5" xfId="9356"/>
    <cellStyle name="Comma 3 16" xfId="9357"/>
    <cellStyle name="Comma 3 16 2" xfId="9358"/>
    <cellStyle name="Comma 3 16 2 2" xfId="9359"/>
    <cellStyle name="Comma 3 16 3" xfId="9360"/>
    <cellStyle name="Comma 3 17" xfId="9361"/>
    <cellStyle name="Comma 3 17 2" xfId="9362"/>
    <cellStyle name="Comma 3 17 2 2" xfId="9363"/>
    <cellStyle name="Comma 3 17 3" xfId="9364"/>
    <cellStyle name="Comma 3 18" xfId="9365"/>
    <cellStyle name="Comma 3 18 2" xfId="9366"/>
    <cellStyle name="Comma 3 18 2 2" xfId="9367"/>
    <cellStyle name="Comma 3 18 3" xfId="9368"/>
    <cellStyle name="Comma 3 19" xfId="9369"/>
    <cellStyle name="Comma 3 19 2" xfId="9370"/>
    <cellStyle name="Comma 3 19 2 2" xfId="9371"/>
    <cellStyle name="Comma 3 19 3" xfId="9372"/>
    <cellStyle name="Comma 3 2" xfId="9373"/>
    <cellStyle name="Comma 3 2 2" xfId="9374"/>
    <cellStyle name="Comma 3 2 2 2" xfId="9375"/>
    <cellStyle name="Comma 3 2 3" xfId="9376"/>
    <cellStyle name="Comma 3 2 3 2" xfId="9377"/>
    <cellStyle name="Comma 3 2 3 2 2" xfId="9378"/>
    <cellStyle name="Comma 3 2 4" xfId="9379"/>
    <cellStyle name="Comma 3 2 4 2" xfId="9380"/>
    <cellStyle name="Comma 3 20" xfId="9381"/>
    <cellStyle name="Comma 3 20 2" xfId="9382"/>
    <cellStyle name="Comma 3 20 2 2" xfId="9383"/>
    <cellStyle name="Comma 3 20 3" xfId="9384"/>
    <cellStyle name="Comma 3 21" xfId="9385"/>
    <cellStyle name="Comma 3 21 2" xfId="9386"/>
    <cellStyle name="Comma 3 22" xfId="9387"/>
    <cellStyle name="Comma 3 23" xfId="9388"/>
    <cellStyle name="Comma 3 24" xfId="9389"/>
    <cellStyle name="Comma 3 3" xfId="9390"/>
    <cellStyle name="Comma 3 3 10" xfId="9391"/>
    <cellStyle name="Comma 3 3 11" xfId="9392"/>
    <cellStyle name="Comma 3 3 11 2" xfId="9393"/>
    <cellStyle name="Comma 3 3 11 2 2" xfId="9394"/>
    <cellStyle name="Comma 3 3 11 2 2 2" xfId="9395"/>
    <cellStyle name="Comma 3 3 11 2 2 2 2" xfId="9396"/>
    <cellStyle name="Comma 3 3 11 2 2 3" xfId="9397"/>
    <cellStyle name="Comma 3 3 11 2 2 4" xfId="9398"/>
    <cellStyle name="Comma 3 3 11 2 3" xfId="9399"/>
    <cellStyle name="Comma 3 3 11 2 3 2" xfId="9400"/>
    <cellStyle name="Comma 3 3 11 2 4" xfId="9401"/>
    <cellStyle name="Comma 3 3 11 2 5" xfId="9402"/>
    <cellStyle name="Comma 3 3 11 3" xfId="9403"/>
    <cellStyle name="Comma 3 3 12" xfId="9404"/>
    <cellStyle name="Comma 3 3 12 2" xfId="9405"/>
    <cellStyle name="Comma 3 3 12 2 2" xfId="9406"/>
    <cellStyle name="Comma 3 3 12 2 2 2" xfId="9407"/>
    <cellStyle name="Comma 3 3 12 2 3" xfId="9408"/>
    <cellStyle name="Comma 3 3 12 2 4" xfId="9409"/>
    <cellStyle name="Comma 3 3 12 3" xfId="9410"/>
    <cellStyle name="Comma 3 3 12 3 2" xfId="9411"/>
    <cellStyle name="Comma 3 3 12 4" xfId="9412"/>
    <cellStyle name="Comma 3 3 12 5" xfId="9413"/>
    <cellStyle name="Comma 3 3 13" xfId="9414"/>
    <cellStyle name="Comma 3 3 13 2" xfId="9415"/>
    <cellStyle name="Comma 3 3 13 2 2" xfId="9416"/>
    <cellStyle name="Comma 3 3 13 3" xfId="9417"/>
    <cellStyle name="Comma 3 3 14" xfId="9418"/>
    <cellStyle name="Comma 3 3 14 2" xfId="9419"/>
    <cellStyle name="Comma 3 3 14 2 2" xfId="9420"/>
    <cellStyle name="Comma 3 3 14 3" xfId="9421"/>
    <cellStyle name="Comma 3 3 15" xfId="9422"/>
    <cellStyle name="Comma 3 3 15 2" xfId="9423"/>
    <cellStyle name="Comma 3 3 15 2 2" xfId="9424"/>
    <cellStyle name="Comma 3 3 15 3" xfId="9425"/>
    <cellStyle name="Comma 3 3 16" xfId="9426"/>
    <cellStyle name="Comma 3 3 16 2" xfId="9427"/>
    <cellStyle name="Comma 3 3 16 2 2" xfId="9428"/>
    <cellStyle name="Comma 3 3 16 3" xfId="9429"/>
    <cellStyle name="Comma 3 3 17" xfId="9430"/>
    <cellStyle name="Comma 3 3 17 2" xfId="9431"/>
    <cellStyle name="Comma 3 3 17 2 2" xfId="9432"/>
    <cellStyle name="Comma 3 3 17 3" xfId="9433"/>
    <cellStyle name="Comma 3 3 18" xfId="9434"/>
    <cellStyle name="Comma 3 3 18 2" xfId="9435"/>
    <cellStyle name="Comma 3 3 19" xfId="9436"/>
    <cellStyle name="Comma 3 3 19 2" xfId="9437"/>
    <cellStyle name="Comma 3 3 2" xfId="9438"/>
    <cellStyle name="Comma 3 3 2 10" xfId="9439"/>
    <cellStyle name="Comma 3 3 2 10 2" xfId="9440"/>
    <cellStyle name="Comma 3 3 2 10 2 2" xfId="9441"/>
    <cellStyle name="Comma 3 3 2 10 2 2 2" xfId="9442"/>
    <cellStyle name="Comma 3 3 2 10 2 2 2 2" xfId="9443"/>
    <cellStyle name="Comma 3 3 2 10 2 2 3" xfId="9444"/>
    <cellStyle name="Comma 3 3 2 10 2 2 4" xfId="9445"/>
    <cellStyle name="Comma 3 3 2 10 2 3" xfId="9446"/>
    <cellStyle name="Comma 3 3 2 10 2 3 2" xfId="9447"/>
    <cellStyle name="Comma 3 3 2 10 2 4" xfId="9448"/>
    <cellStyle name="Comma 3 3 2 10 2 5" xfId="9449"/>
    <cellStyle name="Comma 3 3 2 10 3" xfId="9450"/>
    <cellStyle name="Comma 3 3 2 11" xfId="9451"/>
    <cellStyle name="Comma 3 3 2 11 2" xfId="9452"/>
    <cellStyle name="Comma 3 3 2 11 2 2" xfId="9453"/>
    <cellStyle name="Comma 3 3 2 11 2 2 2" xfId="9454"/>
    <cellStyle name="Comma 3 3 2 11 2 3" xfId="9455"/>
    <cellStyle name="Comma 3 3 2 11 2 4" xfId="9456"/>
    <cellStyle name="Comma 3 3 2 11 3" xfId="9457"/>
    <cellStyle name="Comma 3 3 2 11 3 2" xfId="9458"/>
    <cellStyle name="Comma 3 3 2 11 4" xfId="9459"/>
    <cellStyle name="Comma 3 3 2 11 5" xfId="9460"/>
    <cellStyle name="Comma 3 3 2 12" xfId="9461"/>
    <cellStyle name="Comma 3 3 2 12 2" xfId="9462"/>
    <cellStyle name="Comma 3 3 2 12 2 2" xfId="9463"/>
    <cellStyle name="Comma 3 3 2 12 3" xfId="9464"/>
    <cellStyle name="Comma 3 3 2 13" xfId="9465"/>
    <cellStyle name="Comma 3 3 2 13 2" xfId="9466"/>
    <cellStyle name="Comma 3 3 2 13 2 2" xfId="9467"/>
    <cellStyle name="Comma 3 3 2 13 3" xfId="9468"/>
    <cellStyle name="Comma 3 3 2 14" xfId="9469"/>
    <cellStyle name="Comma 3 3 2 14 2" xfId="9470"/>
    <cellStyle name="Comma 3 3 2 14 2 2" xfId="9471"/>
    <cellStyle name="Comma 3 3 2 14 3" xfId="9472"/>
    <cellStyle name="Comma 3 3 2 15" xfId="9473"/>
    <cellStyle name="Comma 3 3 2 15 2" xfId="9474"/>
    <cellStyle name="Comma 3 3 2 15 2 2" xfId="9475"/>
    <cellStyle name="Comma 3 3 2 15 3" xfId="9476"/>
    <cellStyle name="Comma 3 3 2 16" xfId="9477"/>
    <cellStyle name="Comma 3 3 2 16 2" xfId="9478"/>
    <cellStyle name="Comma 3 3 2 16 2 2" xfId="9479"/>
    <cellStyle name="Comma 3 3 2 16 3" xfId="9480"/>
    <cellStyle name="Comma 3 3 2 17" xfId="9481"/>
    <cellStyle name="Comma 3 3 2 17 2" xfId="9482"/>
    <cellStyle name="Comma 3 3 2 18" xfId="9483"/>
    <cellStyle name="Comma 3 3 2 18 2" xfId="9484"/>
    <cellStyle name="Comma 3 3 2 19" xfId="9485"/>
    <cellStyle name="Comma 3 3 2 2" xfId="9486"/>
    <cellStyle name="Comma 3 3 2 2 2" xfId="9487"/>
    <cellStyle name="Comma 3 3 2 2 3" xfId="9488"/>
    <cellStyle name="Comma 3 3 2 3" xfId="9489"/>
    <cellStyle name="Comma 3 3 2 4" xfId="9490"/>
    <cellStyle name="Comma 3 3 2 5" xfId="9491"/>
    <cellStyle name="Comma 3 3 2 6" xfId="9492"/>
    <cellStyle name="Comma 3 3 2 7" xfId="9493"/>
    <cellStyle name="Comma 3 3 2 8" xfId="9494"/>
    <cellStyle name="Comma 3 3 2 9" xfId="9495"/>
    <cellStyle name="Comma 3 3 20" xfId="9496"/>
    <cellStyle name="Comma 3 3 21" xfId="9497"/>
    <cellStyle name="Comma 3 3 22" xfId="9498"/>
    <cellStyle name="Comma 3 3 23" xfId="9499"/>
    <cellStyle name="Comma 3 3 3" xfId="9500"/>
    <cellStyle name="Comma 3 3 3 2" xfId="9501"/>
    <cellStyle name="Comma 3 3 3 3" xfId="9502"/>
    <cellStyle name="Comma 3 3 4" xfId="9503"/>
    <cellStyle name="Comma 3 3 5" xfId="9504"/>
    <cellStyle name="Comma 3 3 6" xfId="9505"/>
    <cellStyle name="Comma 3 3 7" xfId="9506"/>
    <cellStyle name="Comma 3 3 8" xfId="9507"/>
    <cellStyle name="Comma 3 3 9" xfId="9508"/>
    <cellStyle name="Comma 3 4" xfId="9509"/>
    <cellStyle name="Comma 3 4 10" xfId="9510"/>
    <cellStyle name="Comma 3 4 10 2" xfId="9511"/>
    <cellStyle name="Comma 3 4 10 2 2" xfId="9512"/>
    <cellStyle name="Comma 3 4 10 2 2 2" xfId="9513"/>
    <cellStyle name="Comma 3 4 10 2 2 2 2" xfId="9514"/>
    <cellStyle name="Comma 3 4 10 2 2 3" xfId="9515"/>
    <cellStyle name="Comma 3 4 10 2 2 4" xfId="9516"/>
    <cellStyle name="Comma 3 4 10 2 3" xfId="9517"/>
    <cellStyle name="Comma 3 4 10 2 3 2" xfId="9518"/>
    <cellStyle name="Comma 3 4 10 2 4" xfId="9519"/>
    <cellStyle name="Comma 3 4 10 2 5" xfId="9520"/>
    <cellStyle name="Comma 3 4 10 3" xfId="9521"/>
    <cellStyle name="Comma 3 4 11" xfId="9522"/>
    <cellStyle name="Comma 3 4 11 2" xfId="9523"/>
    <cellStyle name="Comma 3 4 11 2 2" xfId="9524"/>
    <cellStyle name="Comma 3 4 11 2 2 2" xfId="9525"/>
    <cellStyle name="Comma 3 4 11 2 3" xfId="9526"/>
    <cellStyle name="Comma 3 4 11 2 4" xfId="9527"/>
    <cellStyle name="Comma 3 4 11 3" xfId="9528"/>
    <cellStyle name="Comma 3 4 11 3 2" xfId="9529"/>
    <cellStyle name="Comma 3 4 11 4" xfId="9530"/>
    <cellStyle name="Comma 3 4 11 5" xfId="9531"/>
    <cellStyle name="Comma 3 4 12" xfId="9532"/>
    <cellStyle name="Comma 3 4 12 2" xfId="9533"/>
    <cellStyle name="Comma 3 4 12 2 2" xfId="9534"/>
    <cellStyle name="Comma 3 4 12 3" xfId="9535"/>
    <cellStyle name="Comma 3 4 13" xfId="9536"/>
    <cellStyle name="Comma 3 4 13 2" xfId="9537"/>
    <cellStyle name="Comma 3 4 13 2 2" xfId="9538"/>
    <cellStyle name="Comma 3 4 13 3" xfId="9539"/>
    <cellStyle name="Comma 3 4 14" xfId="9540"/>
    <cellStyle name="Comma 3 4 14 2" xfId="9541"/>
    <cellStyle name="Comma 3 4 14 2 2" xfId="9542"/>
    <cellStyle name="Comma 3 4 14 3" xfId="9543"/>
    <cellStyle name="Comma 3 4 15" xfId="9544"/>
    <cellStyle name="Comma 3 4 15 2" xfId="9545"/>
    <cellStyle name="Comma 3 4 15 2 2" xfId="9546"/>
    <cellStyle name="Comma 3 4 15 3" xfId="9547"/>
    <cellStyle name="Comma 3 4 16" xfId="9548"/>
    <cellStyle name="Comma 3 4 16 2" xfId="9549"/>
    <cellStyle name="Comma 3 4 16 2 2" xfId="9550"/>
    <cellStyle name="Comma 3 4 16 3" xfId="9551"/>
    <cellStyle name="Comma 3 4 17" xfId="9552"/>
    <cellStyle name="Comma 3 4 17 2" xfId="9553"/>
    <cellStyle name="Comma 3 4 18" xfId="9554"/>
    <cellStyle name="Comma 3 4 18 2" xfId="9555"/>
    <cellStyle name="Comma 3 4 19" xfId="9556"/>
    <cellStyle name="Comma 3 4 2" xfId="9557"/>
    <cellStyle name="Comma 3 4 2 2" xfId="9558"/>
    <cellStyle name="Comma 3 4 2 3" xfId="9559"/>
    <cellStyle name="Comma 3 4 3" xfId="9560"/>
    <cellStyle name="Comma 3 4 4" xfId="9561"/>
    <cellStyle name="Comma 3 4 5" xfId="9562"/>
    <cellStyle name="Comma 3 4 6" xfId="9563"/>
    <cellStyle name="Comma 3 4 7" xfId="9564"/>
    <cellStyle name="Comma 3 4 8" xfId="9565"/>
    <cellStyle name="Comma 3 4 9" xfId="9566"/>
    <cellStyle name="Comma 3 5" xfId="9567"/>
    <cellStyle name="Comma 3 5 10" xfId="9568"/>
    <cellStyle name="Comma 3 5 10 2" xfId="9569"/>
    <cellStyle name="Comma 3 5 10 2 2" xfId="9570"/>
    <cellStyle name="Comma 3 5 10 2 2 2" xfId="9571"/>
    <cellStyle name="Comma 3 5 10 2 2 2 2" xfId="9572"/>
    <cellStyle name="Comma 3 5 10 2 2 3" xfId="9573"/>
    <cellStyle name="Comma 3 5 10 2 2 4" xfId="9574"/>
    <cellStyle name="Comma 3 5 10 2 3" xfId="9575"/>
    <cellStyle name="Comma 3 5 10 2 3 2" xfId="9576"/>
    <cellStyle name="Comma 3 5 10 2 4" xfId="9577"/>
    <cellStyle name="Comma 3 5 10 2 5" xfId="9578"/>
    <cellStyle name="Comma 3 5 10 3" xfId="9579"/>
    <cellStyle name="Comma 3 5 11" xfId="9580"/>
    <cellStyle name="Comma 3 5 11 2" xfId="9581"/>
    <cellStyle name="Comma 3 5 11 2 2" xfId="9582"/>
    <cellStyle name="Comma 3 5 11 2 2 2" xfId="9583"/>
    <cellStyle name="Comma 3 5 11 2 3" xfId="9584"/>
    <cellStyle name="Comma 3 5 11 2 4" xfId="9585"/>
    <cellStyle name="Comma 3 5 11 3" xfId="9586"/>
    <cellStyle name="Comma 3 5 11 3 2" xfId="9587"/>
    <cellStyle name="Comma 3 5 11 4" xfId="9588"/>
    <cellStyle name="Comma 3 5 11 5" xfId="9589"/>
    <cellStyle name="Comma 3 5 12" xfId="9590"/>
    <cellStyle name="Comma 3 5 12 2" xfId="9591"/>
    <cellStyle name="Comma 3 5 12 2 2" xfId="9592"/>
    <cellStyle name="Comma 3 5 12 3" xfId="9593"/>
    <cellStyle name="Comma 3 5 13" xfId="9594"/>
    <cellStyle name="Comma 3 5 13 2" xfId="9595"/>
    <cellStyle name="Comma 3 5 13 2 2" xfId="9596"/>
    <cellStyle name="Comma 3 5 13 3" xfId="9597"/>
    <cellStyle name="Comma 3 5 14" xfId="9598"/>
    <cellStyle name="Comma 3 5 14 2" xfId="9599"/>
    <cellStyle name="Comma 3 5 14 2 2" xfId="9600"/>
    <cellStyle name="Comma 3 5 14 3" xfId="9601"/>
    <cellStyle name="Comma 3 5 15" xfId="9602"/>
    <cellStyle name="Comma 3 5 15 2" xfId="9603"/>
    <cellStyle name="Comma 3 5 15 2 2" xfId="9604"/>
    <cellStyle name="Comma 3 5 15 3" xfId="9605"/>
    <cellStyle name="Comma 3 5 16" xfId="9606"/>
    <cellStyle name="Comma 3 5 16 2" xfId="9607"/>
    <cellStyle name="Comma 3 5 16 2 2" xfId="9608"/>
    <cellStyle name="Comma 3 5 16 3" xfId="9609"/>
    <cellStyle name="Comma 3 5 17" xfId="9610"/>
    <cellStyle name="Comma 3 5 17 2" xfId="9611"/>
    <cellStyle name="Comma 3 5 18" xfId="9612"/>
    <cellStyle name="Comma 3 5 18 2" xfId="9613"/>
    <cellStyle name="Comma 3 5 19" xfId="9614"/>
    <cellStyle name="Comma 3 5 2" xfId="9615"/>
    <cellStyle name="Comma 3 5 2 2" xfId="9616"/>
    <cellStyle name="Comma 3 5 2 3" xfId="9617"/>
    <cellStyle name="Comma 3 5 3" xfId="9618"/>
    <cellStyle name="Comma 3 5 4" xfId="9619"/>
    <cellStyle name="Comma 3 5 5" xfId="9620"/>
    <cellStyle name="Comma 3 5 6" xfId="9621"/>
    <cellStyle name="Comma 3 5 7" xfId="9622"/>
    <cellStyle name="Comma 3 5 8" xfId="9623"/>
    <cellStyle name="Comma 3 5 9" xfId="9624"/>
    <cellStyle name="Comma 3 6" xfId="9625"/>
    <cellStyle name="Comma 3 6 2" xfId="9626"/>
    <cellStyle name="Comma 3 6 2 2" xfId="9627"/>
    <cellStyle name="Comma 3 6 3" xfId="9628"/>
    <cellStyle name="Comma 3 7" xfId="9629"/>
    <cellStyle name="Comma 3 8" xfId="9630"/>
    <cellStyle name="Comma 3 9" xfId="9631"/>
    <cellStyle name="Comma 4" xfId="9632"/>
    <cellStyle name="Comma 4 2" xfId="9633"/>
    <cellStyle name="Comma 4 2 2" xfId="9634"/>
    <cellStyle name="Comma 4 2 2 2" xfId="9635"/>
    <cellStyle name="Comma 4 2 3" xfId="9636"/>
    <cellStyle name="Comma 4 3" xfId="9637"/>
    <cellStyle name="Comma 4 3 2" xfId="9638"/>
    <cellStyle name="Comma 4 3 2 2" xfId="9639"/>
    <cellStyle name="Comma 4 3 3" xfId="9640"/>
    <cellStyle name="Comma 4 4" xfId="9641"/>
    <cellStyle name="Comma 4 4 2" xfId="9642"/>
    <cellStyle name="Comma 4 4 2 2" xfId="9643"/>
    <cellStyle name="Comma 4 4 3" xfId="9644"/>
    <cellStyle name="Comma 4 5" xfId="9645"/>
    <cellStyle name="Comma 4 5 2" xfId="9646"/>
    <cellStyle name="Comma 4 6" xfId="9647"/>
    <cellStyle name="Comma 4 7" xfId="9648"/>
    <cellStyle name="Comma 4 8" xfId="9649"/>
    <cellStyle name="Comma 4 9" xfId="9650"/>
    <cellStyle name="Comma 5" xfId="9651"/>
    <cellStyle name="Comma 5 2" xfId="9652"/>
    <cellStyle name="Comma 5 2 2" xfId="9653"/>
    <cellStyle name="Comma 5 2 2 2" xfId="9654"/>
    <cellStyle name="Comma 5 2 2 2 2" xfId="9655"/>
    <cellStyle name="Comma 5 2 2 3" xfId="9656"/>
    <cellStyle name="Comma 5 2 3" xfId="9657"/>
    <cellStyle name="Comma 5 2 3 2" xfId="9658"/>
    <cellStyle name="Comma 5 2 4" xfId="9659"/>
    <cellStyle name="Comma 5 2 4 2" xfId="9660"/>
    <cellStyle name="Comma 5 2 5" xfId="9661"/>
    <cellStyle name="Comma 5 2 6" xfId="9662"/>
    <cellStyle name="Comma 5 3" xfId="9663"/>
    <cellStyle name="Comma 5 3 2" xfId="9664"/>
    <cellStyle name="Comma 5 3 2 2" xfId="9665"/>
    <cellStyle name="Comma 5 3 2 2 2" xfId="9666"/>
    <cellStyle name="Comma 5 3 2 3" xfId="9667"/>
    <cellStyle name="Comma 5 3 3" xfId="9668"/>
    <cellStyle name="Comma 5 3 3 2" xfId="9669"/>
    <cellStyle name="Comma 5 3 4" xfId="9670"/>
    <cellStyle name="Comma 5 3 4 2" xfId="9671"/>
    <cellStyle name="Comma 5 3 5" xfId="9672"/>
    <cellStyle name="Comma 5 4" xfId="9673"/>
    <cellStyle name="Comma 5 4 2" xfId="9674"/>
    <cellStyle name="Comma 5 4 2 2" xfId="9675"/>
    <cellStyle name="Comma 5 4 3" xfId="9676"/>
    <cellStyle name="Comma 5 4 3 2" xfId="9677"/>
    <cellStyle name="Comma 5 4 4" xfId="9678"/>
    <cellStyle name="Comma 5 5" xfId="9679"/>
    <cellStyle name="Comma 5 5 2" xfId="9680"/>
    <cellStyle name="Comma 5 5 2 2" xfId="9681"/>
    <cellStyle name="Comma 5 5 3" xfId="9682"/>
    <cellStyle name="Comma 5 5 4" xfId="9683"/>
    <cellStyle name="Comma 5 6" xfId="9684"/>
    <cellStyle name="Comma 5 6 2" xfId="9685"/>
    <cellStyle name="Comma 5 7" xfId="9686"/>
    <cellStyle name="Comma 5 8" xfId="9687"/>
    <cellStyle name="Comma 5 8 2" xfId="9688"/>
    <cellStyle name="Comma 5 9" xfId="9689"/>
    <cellStyle name="Comma 6" xfId="9690"/>
    <cellStyle name="Comma 6 2" xfId="9691"/>
    <cellStyle name="Comma 6 3" xfId="9692"/>
    <cellStyle name="Comma 6 4" xfId="9693"/>
    <cellStyle name="Comma 7" xfId="9694"/>
    <cellStyle name="Comma 7 2" xfId="9695"/>
    <cellStyle name="Comma 7 3" xfId="9696"/>
    <cellStyle name="Comma 8" xfId="9697"/>
    <cellStyle name="Comma 9" xfId="9698"/>
    <cellStyle name="Comma0" xfId="9699"/>
    <cellStyle name="Currency" xfId="1" builtinId="4"/>
    <cellStyle name="Currency 10" xfId="9700"/>
    <cellStyle name="Currency 10 10" xfId="7"/>
    <cellStyle name="Currency 10 10 2" xfId="9701"/>
    <cellStyle name="Currency 10 10 2 2" xfId="9702"/>
    <cellStyle name="Currency 10 10 2 2 2" xfId="9703"/>
    <cellStyle name="Currency 10 10 2 2 2 2" xfId="9704"/>
    <cellStyle name="Currency 10 10 2 2 3" xfId="9705"/>
    <cellStyle name="Currency 10 10 2 2 4" xfId="9706"/>
    <cellStyle name="Currency 10 10 2 3" xfId="9707"/>
    <cellStyle name="Currency 10 10 2 3 2" xfId="9708"/>
    <cellStyle name="Currency 10 10 2 4" xfId="9709"/>
    <cellStyle name="Currency 10 10 2 5" xfId="9710"/>
    <cellStyle name="Currency 10 10 3" xfId="9711"/>
    <cellStyle name="Currency 10 11" xfId="9712"/>
    <cellStyle name="Currency 10 11 2" xfId="9713"/>
    <cellStyle name="Currency 10 11 2 2" xfId="9714"/>
    <cellStyle name="Currency 10 11 2 2 2" xfId="9715"/>
    <cellStyle name="Currency 10 11 2 3" xfId="9716"/>
    <cellStyle name="Currency 10 11 2 4" xfId="9717"/>
    <cellStyle name="Currency 10 11 3" xfId="9718"/>
    <cellStyle name="Currency 10 11 3 2" xfId="9719"/>
    <cellStyle name="Currency 10 11 4" xfId="9720"/>
    <cellStyle name="Currency 10 11 5" xfId="9721"/>
    <cellStyle name="Currency 10 12" xfId="9722"/>
    <cellStyle name="Currency 10 12 2" xfId="9723"/>
    <cellStyle name="Currency 10 12 2 2" xfId="9724"/>
    <cellStyle name="Currency 10 12 3" xfId="9725"/>
    <cellStyle name="Currency 10 13" xfId="9726"/>
    <cellStyle name="Currency 10 13 2" xfId="9727"/>
    <cellStyle name="Currency 10 13 2 2" xfId="9728"/>
    <cellStyle name="Currency 10 13 3" xfId="9729"/>
    <cellStyle name="Currency 10 14" xfId="9730"/>
    <cellStyle name="Currency 10 14 2" xfId="9731"/>
    <cellStyle name="Currency 10 14 2 2" xfId="9732"/>
    <cellStyle name="Currency 10 14 3" xfId="9733"/>
    <cellStyle name="Currency 10 15" xfId="9734"/>
    <cellStyle name="Currency 10 15 2" xfId="9735"/>
    <cellStyle name="Currency 10 15 2 2" xfId="9736"/>
    <cellStyle name="Currency 10 15 3" xfId="9737"/>
    <cellStyle name="Currency 10 16" xfId="9738"/>
    <cellStyle name="Currency 10 16 2" xfId="9739"/>
    <cellStyle name="Currency 10 16 2 2" xfId="9740"/>
    <cellStyle name="Currency 10 16 3" xfId="9741"/>
    <cellStyle name="Currency 10 17" xfId="9742"/>
    <cellStyle name="Currency 10 17 2" xfId="9743"/>
    <cellStyle name="Currency 10 17 2 2" xfId="9744"/>
    <cellStyle name="Currency 10 17 3" xfId="9745"/>
    <cellStyle name="Currency 10 18" xfId="9746"/>
    <cellStyle name="Currency 10 18 2" xfId="9747"/>
    <cellStyle name="Currency 10 19" xfId="9748"/>
    <cellStyle name="Currency 10 2" xfId="9749"/>
    <cellStyle name="Currency 10 2 2" xfId="9750"/>
    <cellStyle name="Currency 10 20" xfId="9751"/>
    <cellStyle name="Currency 10 3" xfId="9752"/>
    <cellStyle name="Currency 10 4" xfId="9753"/>
    <cellStyle name="Currency 10 5" xfId="9754"/>
    <cellStyle name="Currency 10 6" xfId="9755"/>
    <cellStyle name="Currency 10 7" xfId="9756"/>
    <cellStyle name="Currency 10 8" xfId="9757"/>
    <cellStyle name="Currency 10 9" xfId="9758"/>
    <cellStyle name="Currency 11" xfId="9759"/>
    <cellStyle name="Currency 11 10" xfId="9760"/>
    <cellStyle name="Currency 11 10 2" xfId="9761"/>
    <cellStyle name="Currency 11 10 2 2" xfId="9762"/>
    <cellStyle name="Currency 11 10 3" xfId="9763"/>
    <cellStyle name="Currency 11 11" xfId="9764"/>
    <cellStyle name="Currency 11 11 2" xfId="9765"/>
    <cellStyle name="Currency 11 11 2 2" xfId="9766"/>
    <cellStyle name="Currency 11 11 3" xfId="9767"/>
    <cellStyle name="Currency 11 12" xfId="9768"/>
    <cellStyle name="Currency 11 12 2" xfId="9769"/>
    <cellStyle name="Currency 11 13" xfId="9770"/>
    <cellStyle name="Currency 11 13 2" xfId="9771"/>
    <cellStyle name="Currency 11 14" xfId="9772"/>
    <cellStyle name="Currency 11 14 2" xfId="9773"/>
    <cellStyle name="Currency 11 15" xfId="9774"/>
    <cellStyle name="Currency 11 2" xfId="9775"/>
    <cellStyle name="Currency 11 2 2" xfId="9776"/>
    <cellStyle name="Currency 11 2 2 2" xfId="9777"/>
    <cellStyle name="Currency 11 2 2 2 2" xfId="9778"/>
    <cellStyle name="Currency 11 2 2 2 2 2" xfId="9779"/>
    <cellStyle name="Currency 11 2 2 2 2 2 2" xfId="9780"/>
    <cellStyle name="Currency 11 2 2 2 2 3" xfId="9781"/>
    <cellStyle name="Currency 11 2 2 2 3" xfId="9782"/>
    <cellStyle name="Currency 11 2 2 2 3 2" xfId="9783"/>
    <cellStyle name="Currency 11 2 2 2 4" xfId="9784"/>
    <cellStyle name="Currency 11 2 2 2 4 2" xfId="9785"/>
    <cellStyle name="Currency 11 2 2 2 5" xfId="9786"/>
    <cellStyle name="Currency 11 2 2 2 6" xfId="9787"/>
    <cellStyle name="Currency 11 2 2 3" xfId="9788"/>
    <cellStyle name="Currency 11 2 2 3 2" xfId="9789"/>
    <cellStyle name="Currency 11 2 2 3 2 2" xfId="9790"/>
    <cellStyle name="Currency 11 2 2 3 2 2 2" xfId="9791"/>
    <cellStyle name="Currency 11 2 2 3 2 3" xfId="9792"/>
    <cellStyle name="Currency 11 2 2 3 3" xfId="9793"/>
    <cellStyle name="Currency 11 2 2 3 3 2" xfId="9794"/>
    <cellStyle name="Currency 11 2 2 3 4" xfId="9795"/>
    <cellStyle name="Currency 11 2 2 3 4 2" xfId="9796"/>
    <cellStyle name="Currency 11 2 2 3 5" xfId="9797"/>
    <cellStyle name="Currency 11 2 2 4" xfId="9798"/>
    <cellStyle name="Currency 11 2 2 4 2" xfId="9799"/>
    <cellStyle name="Currency 11 2 2 4 2 2" xfId="9800"/>
    <cellStyle name="Currency 11 2 2 4 3" xfId="9801"/>
    <cellStyle name="Currency 11 2 2 5" xfId="9802"/>
    <cellStyle name="Currency 11 2 2 5 2" xfId="9803"/>
    <cellStyle name="Currency 11 2 2 5 2 2" xfId="9804"/>
    <cellStyle name="Currency 11 2 2 5 3" xfId="9805"/>
    <cellStyle name="Currency 11 2 2 6" xfId="9806"/>
    <cellStyle name="Currency 11 2 2 6 2" xfId="9807"/>
    <cellStyle name="Currency 11 2 2 7" xfId="9808"/>
    <cellStyle name="Currency 11 2 2 7 2" xfId="9809"/>
    <cellStyle name="Currency 11 2 2 8" xfId="9810"/>
    <cellStyle name="Currency 11 2 2 9" xfId="9811"/>
    <cellStyle name="Currency 11 2 3" xfId="9812"/>
    <cellStyle name="Currency 11 2 4" xfId="9813"/>
    <cellStyle name="Currency 11 2 5" xfId="9814"/>
    <cellStyle name="Currency 11 2 5 2" xfId="9815"/>
    <cellStyle name="Currency 11 2 6" xfId="9816"/>
    <cellStyle name="Currency 11 2 7" xfId="9817"/>
    <cellStyle name="Currency 11 2 8" xfId="9818"/>
    <cellStyle name="Currency 11 3" xfId="9819"/>
    <cellStyle name="Currency 11 3 10" xfId="9820"/>
    <cellStyle name="Currency 11 3 2" xfId="9821"/>
    <cellStyle name="Currency 11 3 3" xfId="9822"/>
    <cellStyle name="Currency 11 3 3 2" xfId="9823"/>
    <cellStyle name="Currency 11 3 3 2 2" xfId="9824"/>
    <cellStyle name="Currency 11 3 3 2 2 2" xfId="9825"/>
    <cellStyle name="Currency 11 3 3 2 3" xfId="9826"/>
    <cellStyle name="Currency 11 3 3 3" xfId="9827"/>
    <cellStyle name="Currency 11 3 3 3 2" xfId="9828"/>
    <cellStyle name="Currency 11 3 3 4" xfId="9829"/>
    <cellStyle name="Currency 11 3 3 4 2" xfId="9830"/>
    <cellStyle name="Currency 11 3 3 5" xfId="9831"/>
    <cellStyle name="Currency 11 3 3 6" xfId="9832"/>
    <cellStyle name="Currency 11 3 4" xfId="9833"/>
    <cellStyle name="Currency 11 3 4 2" xfId="9834"/>
    <cellStyle name="Currency 11 3 4 2 2" xfId="9835"/>
    <cellStyle name="Currency 11 3 4 2 2 2" xfId="9836"/>
    <cellStyle name="Currency 11 3 4 2 3" xfId="9837"/>
    <cellStyle name="Currency 11 3 4 3" xfId="9838"/>
    <cellStyle name="Currency 11 3 4 3 2" xfId="9839"/>
    <cellStyle name="Currency 11 3 4 4" xfId="9840"/>
    <cellStyle name="Currency 11 3 4 4 2" xfId="9841"/>
    <cellStyle name="Currency 11 3 4 5" xfId="9842"/>
    <cellStyle name="Currency 11 3 5" xfId="9843"/>
    <cellStyle name="Currency 11 3 5 2" xfId="9844"/>
    <cellStyle name="Currency 11 3 5 2 2" xfId="9845"/>
    <cellStyle name="Currency 11 3 5 3" xfId="9846"/>
    <cellStyle name="Currency 11 3 6" xfId="9847"/>
    <cellStyle name="Currency 11 3 6 2" xfId="9848"/>
    <cellStyle name="Currency 11 3 6 2 2" xfId="9849"/>
    <cellStyle name="Currency 11 3 6 3" xfId="9850"/>
    <cellStyle name="Currency 11 3 7" xfId="9851"/>
    <cellStyle name="Currency 11 3 7 2" xfId="9852"/>
    <cellStyle name="Currency 11 3 8" xfId="9853"/>
    <cellStyle name="Currency 11 3 8 2" xfId="9854"/>
    <cellStyle name="Currency 11 3 9" xfId="9855"/>
    <cellStyle name="Currency 11 4" xfId="9856"/>
    <cellStyle name="Currency 11 4 10" xfId="9857"/>
    <cellStyle name="Currency 11 4 2" xfId="9858"/>
    <cellStyle name="Currency 11 4 3" xfId="9859"/>
    <cellStyle name="Currency 11 4 3 2" xfId="9860"/>
    <cellStyle name="Currency 11 4 3 2 2" xfId="9861"/>
    <cellStyle name="Currency 11 4 3 2 2 2" xfId="9862"/>
    <cellStyle name="Currency 11 4 3 2 3" xfId="9863"/>
    <cellStyle name="Currency 11 4 3 3" xfId="9864"/>
    <cellStyle name="Currency 11 4 3 3 2" xfId="9865"/>
    <cellStyle name="Currency 11 4 3 4" xfId="9866"/>
    <cellStyle name="Currency 11 4 3 4 2" xfId="9867"/>
    <cellStyle name="Currency 11 4 3 5" xfId="9868"/>
    <cellStyle name="Currency 11 4 3 6" xfId="9869"/>
    <cellStyle name="Currency 11 4 4" xfId="9870"/>
    <cellStyle name="Currency 11 4 4 2" xfId="9871"/>
    <cellStyle name="Currency 11 4 4 2 2" xfId="9872"/>
    <cellStyle name="Currency 11 4 4 2 2 2" xfId="9873"/>
    <cellStyle name="Currency 11 4 4 2 3" xfId="9874"/>
    <cellStyle name="Currency 11 4 4 3" xfId="9875"/>
    <cellStyle name="Currency 11 4 4 3 2" xfId="9876"/>
    <cellStyle name="Currency 11 4 4 4" xfId="9877"/>
    <cellStyle name="Currency 11 4 4 4 2" xfId="9878"/>
    <cellStyle name="Currency 11 4 4 5" xfId="9879"/>
    <cellStyle name="Currency 11 4 5" xfId="9880"/>
    <cellStyle name="Currency 11 4 5 2" xfId="9881"/>
    <cellStyle name="Currency 11 4 5 2 2" xfId="9882"/>
    <cellStyle name="Currency 11 4 5 3" xfId="9883"/>
    <cellStyle name="Currency 11 4 6" xfId="9884"/>
    <cellStyle name="Currency 11 4 6 2" xfId="9885"/>
    <cellStyle name="Currency 11 4 6 2 2" xfId="9886"/>
    <cellStyle name="Currency 11 4 6 3" xfId="9887"/>
    <cellStyle name="Currency 11 4 7" xfId="9888"/>
    <cellStyle name="Currency 11 4 7 2" xfId="9889"/>
    <cellStyle name="Currency 11 4 8" xfId="9890"/>
    <cellStyle name="Currency 11 4 8 2" xfId="9891"/>
    <cellStyle name="Currency 11 4 9" xfId="9892"/>
    <cellStyle name="Currency 11 5" xfId="9893"/>
    <cellStyle name="Currency 11 5 2" xfId="9894"/>
    <cellStyle name="Currency 11 5 2 2" xfId="9895"/>
    <cellStyle name="Currency 11 5 2 2 2" xfId="9896"/>
    <cellStyle name="Currency 11 5 2 2 2 2" xfId="9897"/>
    <cellStyle name="Currency 11 5 2 2 3" xfId="9898"/>
    <cellStyle name="Currency 11 5 2 3" xfId="9899"/>
    <cellStyle name="Currency 11 5 2 3 2" xfId="9900"/>
    <cellStyle name="Currency 11 5 2 4" xfId="9901"/>
    <cellStyle name="Currency 11 5 2 4 2" xfId="9902"/>
    <cellStyle name="Currency 11 5 2 5" xfId="9903"/>
    <cellStyle name="Currency 11 5 2 6" xfId="9904"/>
    <cellStyle name="Currency 11 5 3" xfId="9905"/>
    <cellStyle name="Currency 11 5 3 2" xfId="9906"/>
    <cellStyle name="Currency 11 5 3 2 2" xfId="9907"/>
    <cellStyle name="Currency 11 5 3 2 2 2" xfId="9908"/>
    <cellStyle name="Currency 11 5 3 2 3" xfId="9909"/>
    <cellStyle name="Currency 11 5 3 3" xfId="9910"/>
    <cellStyle name="Currency 11 5 3 3 2" xfId="9911"/>
    <cellStyle name="Currency 11 5 3 4" xfId="9912"/>
    <cellStyle name="Currency 11 5 3 4 2" xfId="9913"/>
    <cellStyle name="Currency 11 5 3 5" xfId="9914"/>
    <cellStyle name="Currency 11 5 4" xfId="9915"/>
    <cellStyle name="Currency 11 5 4 2" xfId="9916"/>
    <cellStyle name="Currency 11 5 4 2 2" xfId="9917"/>
    <cellStyle name="Currency 11 5 4 3" xfId="9918"/>
    <cellStyle name="Currency 11 5 5" xfId="9919"/>
    <cellStyle name="Currency 11 5 5 2" xfId="9920"/>
    <cellStyle name="Currency 11 5 5 2 2" xfId="9921"/>
    <cellStyle name="Currency 11 5 5 3" xfId="9922"/>
    <cellStyle name="Currency 11 5 6" xfId="9923"/>
    <cellStyle name="Currency 11 5 6 2" xfId="9924"/>
    <cellStyle name="Currency 11 5 7" xfId="9925"/>
    <cellStyle name="Currency 11 5 7 2" xfId="9926"/>
    <cellStyle name="Currency 11 5 8" xfId="9927"/>
    <cellStyle name="Currency 11 5 9" xfId="9928"/>
    <cellStyle name="Currency 11 6" xfId="9929"/>
    <cellStyle name="Currency 11 7" xfId="9930"/>
    <cellStyle name="Currency 11 8" xfId="9931"/>
    <cellStyle name="Currency 11 8 2" xfId="9932"/>
    <cellStyle name="Currency 11 8 2 2" xfId="9933"/>
    <cellStyle name="Currency 11 8 2 2 2" xfId="9934"/>
    <cellStyle name="Currency 11 8 2 3" xfId="9935"/>
    <cellStyle name="Currency 11 8 2 4" xfId="9936"/>
    <cellStyle name="Currency 11 8 3" xfId="9937"/>
    <cellStyle name="Currency 11 8 3 2" xfId="9938"/>
    <cellStyle name="Currency 11 8 4" xfId="9939"/>
    <cellStyle name="Currency 11 8 4 2" xfId="9940"/>
    <cellStyle name="Currency 11 8 5" xfId="9941"/>
    <cellStyle name="Currency 11 8 6" xfId="9942"/>
    <cellStyle name="Currency 11 9" xfId="9943"/>
    <cellStyle name="Currency 11 9 2" xfId="9944"/>
    <cellStyle name="Currency 11 9 2 2" xfId="9945"/>
    <cellStyle name="Currency 11 9 2 2 2" xfId="9946"/>
    <cellStyle name="Currency 11 9 2 3" xfId="9947"/>
    <cellStyle name="Currency 11 9 3" xfId="9948"/>
    <cellStyle name="Currency 11 9 3 2" xfId="9949"/>
    <cellStyle name="Currency 11 9 4" xfId="9950"/>
    <cellStyle name="Currency 11 9 4 2" xfId="9951"/>
    <cellStyle name="Currency 11 9 5" xfId="9952"/>
    <cellStyle name="Currency 12" xfId="9953"/>
    <cellStyle name="Currency 12 2" xfId="9954"/>
    <cellStyle name="Currency 12 3" xfId="9955"/>
    <cellStyle name="Currency 13" xfId="9956"/>
    <cellStyle name="Currency 13 2" xfId="9957"/>
    <cellStyle name="Currency 14" xfId="9958"/>
    <cellStyle name="Currency 15" xfId="5"/>
    <cellStyle name="Currency 2" xfId="9959"/>
    <cellStyle name="Currency 2 10" xfId="9960"/>
    <cellStyle name="Currency 2 11" xfId="9961"/>
    <cellStyle name="Currency 2 12" xfId="9962"/>
    <cellStyle name="Currency 2 13" xfId="9963"/>
    <cellStyle name="Currency 2 14" xfId="9964"/>
    <cellStyle name="Currency 2 15" xfId="9965"/>
    <cellStyle name="Currency 2 16" xfId="9966"/>
    <cellStyle name="Currency 2 17" xfId="9967"/>
    <cellStyle name="Currency 2 18" xfId="9968"/>
    <cellStyle name="Currency 2 19" xfId="9969"/>
    <cellStyle name="Currency 2 2" xfId="9970"/>
    <cellStyle name="Currency 2 2 2" xfId="9971"/>
    <cellStyle name="Currency 2 20" xfId="9972"/>
    <cellStyle name="Currency 2 21" xfId="9973"/>
    <cellStyle name="Currency 2 22" xfId="9974"/>
    <cellStyle name="Currency 2 23" xfId="9975"/>
    <cellStyle name="Currency 2 24" xfId="9976"/>
    <cellStyle name="Currency 2 25" xfId="9977"/>
    <cellStyle name="Currency 2 26" xfId="9978"/>
    <cellStyle name="Currency 2 27" xfId="9979"/>
    <cellStyle name="Currency 2 27 2" xfId="9980"/>
    <cellStyle name="Currency 2 27 2 2" xfId="9981"/>
    <cellStyle name="Currency 2 27 3" xfId="9982"/>
    <cellStyle name="Currency 2 28" xfId="9983"/>
    <cellStyle name="Currency 2 28 2" xfId="9984"/>
    <cellStyle name="Currency 2 28 2 2" xfId="9985"/>
    <cellStyle name="Currency 2 28 3" xfId="9986"/>
    <cellStyle name="Currency 2 29" xfId="9987"/>
    <cellStyle name="Currency 2 29 2" xfId="9988"/>
    <cellStyle name="Currency 2 29 2 2" xfId="9989"/>
    <cellStyle name="Currency 2 29 3" xfId="9990"/>
    <cellStyle name="Currency 2 3" xfId="9991"/>
    <cellStyle name="Currency 2 3 2" xfId="9992"/>
    <cellStyle name="Currency 2 3 2 2" xfId="9993"/>
    <cellStyle name="Currency 2 3 3" xfId="9994"/>
    <cellStyle name="Currency 2 3 4" xfId="9995"/>
    <cellStyle name="Currency 2 4" xfId="9996"/>
    <cellStyle name="Currency 2 4 2" xfId="9997"/>
    <cellStyle name="Currency 2 4 2 2" xfId="9998"/>
    <cellStyle name="Currency 2 4 3" xfId="9999"/>
    <cellStyle name="Currency 2 5" xfId="10000"/>
    <cellStyle name="Currency 2 5 10" xfId="10001"/>
    <cellStyle name="Currency 2 5 11" xfId="10002"/>
    <cellStyle name="Currency 2 5 11 2" xfId="10003"/>
    <cellStyle name="Currency 2 5 11 2 2" xfId="10004"/>
    <cellStyle name="Currency 2 5 11 2 2 2" xfId="10005"/>
    <cellStyle name="Currency 2 5 11 2 2 2 2" xfId="10006"/>
    <cellStyle name="Currency 2 5 11 2 2 3" xfId="10007"/>
    <cellStyle name="Currency 2 5 11 2 2 4" xfId="10008"/>
    <cellStyle name="Currency 2 5 11 2 3" xfId="10009"/>
    <cellStyle name="Currency 2 5 11 2 3 2" xfId="10010"/>
    <cellStyle name="Currency 2 5 11 2 4" xfId="10011"/>
    <cellStyle name="Currency 2 5 11 2 5" xfId="10012"/>
    <cellStyle name="Currency 2 5 11 3" xfId="10013"/>
    <cellStyle name="Currency 2 5 12" xfId="10014"/>
    <cellStyle name="Currency 2 5 12 2" xfId="10015"/>
    <cellStyle name="Currency 2 5 12 2 2" xfId="10016"/>
    <cellStyle name="Currency 2 5 12 2 2 2" xfId="10017"/>
    <cellStyle name="Currency 2 5 12 2 3" xfId="10018"/>
    <cellStyle name="Currency 2 5 12 2 4" xfId="10019"/>
    <cellStyle name="Currency 2 5 12 3" xfId="10020"/>
    <cellStyle name="Currency 2 5 12 3 2" xfId="10021"/>
    <cellStyle name="Currency 2 5 12 4" xfId="10022"/>
    <cellStyle name="Currency 2 5 12 5" xfId="10023"/>
    <cellStyle name="Currency 2 5 13" xfId="10024"/>
    <cellStyle name="Currency 2 5 13 2" xfId="10025"/>
    <cellStyle name="Currency 2 5 13 2 2" xfId="10026"/>
    <cellStyle name="Currency 2 5 13 3" xfId="10027"/>
    <cellStyle name="Currency 2 5 14" xfId="10028"/>
    <cellStyle name="Currency 2 5 14 2" xfId="10029"/>
    <cellStyle name="Currency 2 5 14 2 2" xfId="10030"/>
    <cellStyle name="Currency 2 5 14 3" xfId="10031"/>
    <cellStyle name="Currency 2 5 15" xfId="10032"/>
    <cellStyle name="Currency 2 5 15 2" xfId="10033"/>
    <cellStyle name="Currency 2 5 15 2 2" xfId="10034"/>
    <cellStyle name="Currency 2 5 15 3" xfId="10035"/>
    <cellStyle name="Currency 2 5 16" xfId="10036"/>
    <cellStyle name="Currency 2 5 16 2" xfId="10037"/>
    <cellStyle name="Currency 2 5 16 2 2" xfId="10038"/>
    <cellStyle name="Currency 2 5 16 3" xfId="10039"/>
    <cellStyle name="Currency 2 5 17" xfId="10040"/>
    <cellStyle name="Currency 2 5 17 2" xfId="10041"/>
    <cellStyle name="Currency 2 5 17 2 2" xfId="10042"/>
    <cellStyle name="Currency 2 5 17 3" xfId="10043"/>
    <cellStyle name="Currency 2 5 18" xfId="10044"/>
    <cellStyle name="Currency 2 5 18 2" xfId="10045"/>
    <cellStyle name="Currency 2 5 19" xfId="10046"/>
    <cellStyle name="Currency 2 5 19 2" xfId="10047"/>
    <cellStyle name="Currency 2 5 2" xfId="10048"/>
    <cellStyle name="Currency 2 5 2 10" xfId="10049"/>
    <cellStyle name="Currency 2 5 2 10 2" xfId="10050"/>
    <cellStyle name="Currency 2 5 2 10 2 2" xfId="10051"/>
    <cellStyle name="Currency 2 5 2 10 2 2 2" xfId="10052"/>
    <cellStyle name="Currency 2 5 2 10 2 2 2 2" xfId="10053"/>
    <cellStyle name="Currency 2 5 2 10 2 2 3" xfId="10054"/>
    <cellStyle name="Currency 2 5 2 10 2 2 4" xfId="10055"/>
    <cellStyle name="Currency 2 5 2 10 2 3" xfId="10056"/>
    <cellStyle name="Currency 2 5 2 10 2 3 2" xfId="10057"/>
    <cellStyle name="Currency 2 5 2 10 2 4" xfId="10058"/>
    <cellStyle name="Currency 2 5 2 10 2 5" xfId="10059"/>
    <cellStyle name="Currency 2 5 2 10 3" xfId="10060"/>
    <cellStyle name="Currency 2 5 2 11" xfId="10061"/>
    <cellStyle name="Currency 2 5 2 11 2" xfId="10062"/>
    <cellStyle name="Currency 2 5 2 11 2 2" xfId="10063"/>
    <cellStyle name="Currency 2 5 2 11 2 2 2" xfId="10064"/>
    <cellStyle name="Currency 2 5 2 11 2 3" xfId="10065"/>
    <cellStyle name="Currency 2 5 2 11 2 4" xfId="10066"/>
    <cellStyle name="Currency 2 5 2 11 3" xfId="10067"/>
    <cellStyle name="Currency 2 5 2 11 3 2" xfId="10068"/>
    <cellStyle name="Currency 2 5 2 11 4" xfId="10069"/>
    <cellStyle name="Currency 2 5 2 11 5" xfId="10070"/>
    <cellStyle name="Currency 2 5 2 12" xfId="10071"/>
    <cellStyle name="Currency 2 5 2 12 2" xfId="10072"/>
    <cellStyle name="Currency 2 5 2 12 2 2" xfId="10073"/>
    <cellStyle name="Currency 2 5 2 12 3" xfId="10074"/>
    <cellStyle name="Currency 2 5 2 13" xfId="10075"/>
    <cellStyle name="Currency 2 5 2 13 2" xfId="10076"/>
    <cellStyle name="Currency 2 5 2 13 2 2" xfId="10077"/>
    <cellStyle name="Currency 2 5 2 13 3" xfId="10078"/>
    <cellStyle name="Currency 2 5 2 14" xfId="10079"/>
    <cellStyle name="Currency 2 5 2 14 2" xfId="10080"/>
    <cellStyle name="Currency 2 5 2 14 2 2" xfId="10081"/>
    <cellStyle name="Currency 2 5 2 14 3" xfId="10082"/>
    <cellStyle name="Currency 2 5 2 15" xfId="10083"/>
    <cellStyle name="Currency 2 5 2 15 2" xfId="10084"/>
    <cellStyle name="Currency 2 5 2 15 2 2" xfId="10085"/>
    <cellStyle name="Currency 2 5 2 15 3" xfId="10086"/>
    <cellStyle name="Currency 2 5 2 16" xfId="10087"/>
    <cellStyle name="Currency 2 5 2 16 2" xfId="10088"/>
    <cellStyle name="Currency 2 5 2 16 2 2" xfId="10089"/>
    <cellStyle name="Currency 2 5 2 16 3" xfId="10090"/>
    <cellStyle name="Currency 2 5 2 17" xfId="10091"/>
    <cellStyle name="Currency 2 5 2 17 2" xfId="10092"/>
    <cellStyle name="Currency 2 5 2 18" xfId="10093"/>
    <cellStyle name="Currency 2 5 2 18 2" xfId="10094"/>
    <cellStyle name="Currency 2 5 2 19" xfId="10095"/>
    <cellStyle name="Currency 2 5 2 2" xfId="10096"/>
    <cellStyle name="Currency 2 5 2 2 2" xfId="10097"/>
    <cellStyle name="Currency 2 5 2 2 3" xfId="10098"/>
    <cellStyle name="Currency 2 5 2 3" xfId="10099"/>
    <cellStyle name="Currency 2 5 2 4" xfId="10100"/>
    <cellStyle name="Currency 2 5 2 5" xfId="10101"/>
    <cellStyle name="Currency 2 5 2 6" xfId="10102"/>
    <cellStyle name="Currency 2 5 2 7" xfId="10103"/>
    <cellStyle name="Currency 2 5 2 8" xfId="10104"/>
    <cellStyle name="Currency 2 5 2 9" xfId="10105"/>
    <cellStyle name="Currency 2 5 20" xfId="10106"/>
    <cellStyle name="Currency 2 5 3" xfId="10107"/>
    <cellStyle name="Currency 2 5 3 2" xfId="10108"/>
    <cellStyle name="Currency 2 5 3 3" xfId="10109"/>
    <cellStyle name="Currency 2 5 4" xfId="10110"/>
    <cellStyle name="Currency 2 5 5" xfId="10111"/>
    <cellStyle name="Currency 2 5 6" xfId="10112"/>
    <cellStyle name="Currency 2 5 7" xfId="10113"/>
    <cellStyle name="Currency 2 5 8" xfId="10114"/>
    <cellStyle name="Currency 2 5 9" xfId="10115"/>
    <cellStyle name="Currency 2 6" xfId="10116"/>
    <cellStyle name="Currency 2 6 10" xfId="10117"/>
    <cellStyle name="Currency 2 6 10 2" xfId="10118"/>
    <cellStyle name="Currency 2 6 10 2 2" xfId="10119"/>
    <cellStyle name="Currency 2 6 10 2 2 2" xfId="10120"/>
    <cellStyle name="Currency 2 6 10 2 2 2 2" xfId="10121"/>
    <cellStyle name="Currency 2 6 10 2 2 3" xfId="10122"/>
    <cellStyle name="Currency 2 6 10 2 2 4" xfId="10123"/>
    <cellStyle name="Currency 2 6 10 2 3" xfId="10124"/>
    <cellStyle name="Currency 2 6 10 2 3 2" xfId="10125"/>
    <cellStyle name="Currency 2 6 10 2 4" xfId="10126"/>
    <cellStyle name="Currency 2 6 10 2 5" xfId="10127"/>
    <cellStyle name="Currency 2 6 10 3" xfId="10128"/>
    <cellStyle name="Currency 2 6 11" xfId="10129"/>
    <cellStyle name="Currency 2 6 11 2" xfId="10130"/>
    <cellStyle name="Currency 2 6 11 2 2" xfId="10131"/>
    <cellStyle name="Currency 2 6 11 2 2 2" xfId="10132"/>
    <cellStyle name="Currency 2 6 11 2 3" xfId="10133"/>
    <cellStyle name="Currency 2 6 11 2 4" xfId="10134"/>
    <cellStyle name="Currency 2 6 11 3" xfId="10135"/>
    <cellStyle name="Currency 2 6 11 3 2" xfId="10136"/>
    <cellStyle name="Currency 2 6 11 4" xfId="10137"/>
    <cellStyle name="Currency 2 6 11 5" xfId="10138"/>
    <cellStyle name="Currency 2 6 12" xfId="10139"/>
    <cellStyle name="Currency 2 6 12 2" xfId="10140"/>
    <cellStyle name="Currency 2 6 12 2 2" xfId="10141"/>
    <cellStyle name="Currency 2 6 12 3" xfId="10142"/>
    <cellStyle name="Currency 2 6 13" xfId="10143"/>
    <cellStyle name="Currency 2 6 13 2" xfId="10144"/>
    <cellStyle name="Currency 2 6 13 2 2" xfId="10145"/>
    <cellStyle name="Currency 2 6 13 3" xfId="10146"/>
    <cellStyle name="Currency 2 6 14" xfId="10147"/>
    <cellStyle name="Currency 2 6 14 2" xfId="10148"/>
    <cellStyle name="Currency 2 6 14 2 2" xfId="10149"/>
    <cellStyle name="Currency 2 6 14 3" xfId="10150"/>
    <cellStyle name="Currency 2 6 15" xfId="10151"/>
    <cellStyle name="Currency 2 6 15 2" xfId="10152"/>
    <cellStyle name="Currency 2 6 15 2 2" xfId="10153"/>
    <cellStyle name="Currency 2 6 15 3" xfId="10154"/>
    <cellStyle name="Currency 2 6 16" xfId="10155"/>
    <cellStyle name="Currency 2 6 16 2" xfId="10156"/>
    <cellStyle name="Currency 2 6 16 2 2" xfId="10157"/>
    <cellStyle name="Currency 2 6 16 3" xfId="10158"/>
    <cellStyle name="Currency 2 6 17" xfId="10159"/>
    <cellStyle name="Currency 2 6 17 2" xfId="10160"/>
    <cellStyle name="Currency 2 6 18" xfId="10161"/>
    <cellStyle name="Currency 2 6 18 2" xfId="10162"/>
    <cellStyle name="Currency 2 6 19" xfId="10163"/>
    <cellStyle name="Currency 2 6 2" xfId="10164"/>
    <cellStyle name="Currency 2 6 2 2" xfId="10165"/>
    <cellStyle name="Currency 2 6 2 3" xfId="10166"/>
    <cellStyle name="Currency 2 6 3" xfId="10167"/>
    <cellStyle name="Currency 2 6 4" xfId="10168"/>
    <cellStyle name="Currency 2 6 5" xfId="10169"/>
    <cellStyle name="Currency 2 6 6" xfId="10170"/>
    <cellStyle name="Currency 2 6 7" xfId="10171"/>
    <cellStyle name="Currency 2 6 8" xfId="10172"/>
    <cellStyle name="Currency 2 6 9" xfId="10173"/>
    <cellStyle name="Currency 2 7" xfId="10174"/>
    <cellStyle name="Currency 2 7 10" xfId="10175"/>
    <cellStyle name="Currency 2 7 10 2" xfId="10176"/>
    <cellStyle name="Currency 2 7 10 2 2" xfId="10177"/>
    <cellStyle name="Currency 2 7 10 2 2 2" xfId="10178"/>
    <cellStyle name="Currency 2 7 10 2 2 2 2" xfId="10179"/>
    <cellStyle name="Currency 2 7 10 2 2 3" xfId="10180"/>
    <cellStyle name="Currency 2 7 10 2 2 4" xfId="10181"/>
    <cellStyle name="Currency 2 7 10 2 3" xfId="10182"/>
    <cellStyle name="Currency 2 7 10 2 3 2" xfId="10183"/>
    <cellStyle name="Currency 2 7 10 2 4" xfId="10184"/>
    <cellStyle name="Currency 2 7 10 2 5" xfId="10185"/>
    <cellStyle name="Currency 2 7 10 3" xfId="10186"/>
    <cellStyle name="Currency 2 7 11" xfId="10187"/>
    <cellStyle name="Currency 2 7 11 2" xfId="10188"/>
    <cellStyle name="Currency 2 7 11 2 2" xfId="10189"/>
    <cellStyle name="Currency 2 7 11 2 2 2" xfId="10190"/>
    <cellStyle name="Currency 2 7 11 2 3" xfId="10191"/>
    <cellStyle name="Currency 2 7 11 2 4" xfId="10192"/>
    <cellStyle name="Currency 2 7 11 3" xfId="10193"/>
    <cellStyle name="Currency 2 7 11 3 2" xfId="10194"/>
    <cellStyle name="Currency 2 7 11 4" xfId="10195"/>
    <cellStyle name="Currency 2 7 11 5" xfId="10196"/>
    <cellStyle name="Currency 2 7 12" xfId="10197"/>
    <cellStyle name="Currency 2 7 12 2" xfId="10198"/>
    <cellStyle name="Currency 2 7 12 2 2" xfId="10199"/>
    <cellStyle name="Currency 2 7 12 3" xfId="10200"/>
    <cellStyle name="Currency 2 7 13" xfId="10201"/>
    <cellStyle name="Currency 2 7 13 2" xfId="10202"/>
    <cellStyle name="Currency 2 7 13 2 2" xfId="10203"/>
    <cellStyle name="Currency 2 7 13 3" xfId="10204"/>
    <cellStyle name="Currency 2 7 14" xfId="10205"/>
    <cellStyle name="Currency 2 7 14 2" xfId="10206"/>
    <cellStyle name="Currency 2 7 14 2 2" xfId="10207"/>
    <cellStyle name="Currency 2 7 14 3" xfId="10208"/>
    <cellStyle name="Currency 2 7 15" xfId="10209"/>
    <cellStyle name="Currency 2 7 15 2" xfId="10210"/>
    <cellStyle name="Currency 2 7 15 2 2" xfId="10211"/>
    <cellStyle name="Currency 2 7 15 3" xfId="10212"/>
    <cellStyle name="Currency 2 7 16" xfId="10213"/>
    <cellStyle name="Currency 2 7 16 2" xfId="10214"/>
    <cellStyle name="Currency 2 7 16 2 2" xfId="10215"/>
    <cellStyle name="Currency 2 7 16 3" xfId="10216"/>
    <cellStyle name="Currency 2 7 17" xfId="10217"/>
    <cellStyle name="Currency 2 7 17 2" xfId="10218"/>
    <cellStyle name="Currency 2 7 18" xfId="10219"/>
    <cellStyle name="Currency 2 7 18 2" xfId="10220"/>
    <cellStyle name="Currency 2 7 19" xfId="10221"/>
    <cellStyle name="Currency 2 7 2" xfId="10222"/>
    <cellStyle name="Currency 2 7 2 2" xfId="10223"/>
    <cellStyle name="Currency 2 7 2 3" xfId="10224"/>
    <cellStyle name="Currency 2 7 3" xfId="10225"/>
    <cellStyle name="Currency 2 7 4" xfId="10226"/>
    <cellStyle name="Currency 2 7 5" xfId="10227"/>
    <cellStyle name="Currency 2 7 6" xfId="10228"/>
    <cellStyle name="Currency 2 7 7" xfId="10229"/>
    <cellStyle name="Currency 2 7 8" xfId="10230"/>
    <cellStyle name="Currency 2 7 9" xfId="10231"/>
    <cellStyle name="Currency 2 8" xfId="10232"/>
    <cellStyle name="Currency 2 8 10" xfId="10233"/>
    <cellStyle name="Currency 2 8 10 10" xfId="10234"/>
    <cellStyle name="Currency 2 8 10 2" xfId="10235"/>
    <cellStyle name="Currency 2 8 10 2 2" xfId="10236"/>
    <cellStyle name="Currency 2 8 10 2 2 2" xfId="10237"/>
    <cellStyle name="Currency 2 8 10 2 2 2 2" xfId="10238"/>
    <cellStyle name="Currency 2 8 10 2 2 3" xfId="10239"/>
    <cellStyle name="Currency 2 8 10 2 2 4" xfId="10240"/>
    <cellStyle name="Currency 2 8 10 2 3" xfId="10241"/>
    <cellStyle name="Currency 2 8 10 2 3 2" xfId="10242"/>
    <cellStyle name="Currency 2 8 10 2 4" xfId="10243"/>
    <cellStyle name="Currency 2 8 10 2 5" xfId="10244"/>
    <cellStyle name="Currency 2 8 10 3" xfId="10245"/>
    <cellStyle name="Currency 2 8 10 4" xfId="10246"/>
    <cellStyle name="Currency 2 8 10 5" xfId="10247"/>
    <cellStyle name="Currency 2 8 10 6" xfId="10248"/>
    <cellStyle name="Currency 2 8 10 6 2" xfId="10249"/>
    <cellStyle name="Currency 2 8 10 6 2 2" xfId="10250"/>
    <cellStyle name="Currency 2 8 10 6 3" xfId="10251"/>
    <cellStyle name="Currency 2 8 10 7" xfId="10252"/>
    <cellStyle name="Currency 2 8 10 7 2" xfId="10253"/>
    <cellStyle name="Currency 2 8 10 7 2 2" xfId="10254"/>
    <cellStyle name="Currency 2 8 10 7 3" xfId="10255"/>
    <cellStyle name="Currency 2 8 10 8" xfId="10256"/>
    <cellStyle name="Currency 2 8 10 8 2" xfId="10257"/>
    <cellStyle name="Currency 2 8 10 9" xfId="10258"/>
    <cellStyle name="Currency 2 8 11" xfId="10259"/>
    <cellStyle name="Currency 2 8 11 10" xfId="10260"/>
    <cellStyle name="Currency 2 8 11 2" xfId="10261"/>
    <cellStyle name="Currency 2 8 11 2 2" xfId="10262"/>
    <cellStyle name="Currency 2 8 11 2 2 2" xfId="10263"/>
    <cellStyle name="Currency 2 8 11 2 2 2 2" xfId="10264"/>
    <cellStyle name="Currency 2 8 11 2 2 3" xfId="10265"/>
    <cellStyle name="Currency 2 8 11 2 2 4" xfId="10266"/>
    <cellStyle name="Currency 2 8 11 2 3" xfId="10267"/>
    <cellStyle name="Currency 2 8 11 2 3 2" xfId="10268"/>
    <cellStyle name="Currency 2 8 11 2 4" xfId="10269"/>
    <cellStyle name="Currency 2 8 11 2 5" xfId="10270"/>
    <cellStyle name="Currency 2 8 11 3" xfId="10271"/>
    <cellStyle name="Currency 2 8 11 4" xfId="10272"/>
    <cellStyle name="Currency 2 8 11 5" xfId="10273"/>
    <cellStyle name="Currency 2 8 11 6" xfId="10274"/>
    <cellStyle name="Currency 2 8 11 6 2" xfId="10275"/>
    <cellStyle name="Currency 2 8 11 6 2 2" xfId="10276"/>
    <cellStyle name="Currency 2 8 11 6 3" xfId="10277"/>
    <cellStyle name="Currency 2 8 11 7" xfId="10278"/>
    <cellStyle name="Currency 2 8 11 7 2" xfId="10279"/>
    <cellStyle name="Currency 2 8 11 7 2 2" xfId="10280"/>
    <cellStyle name="Currency 2 8 11 7 3" xfId="10281"/>
    <cellStyle name="Currency 2 8 11 8" xfId="10282"/>
    <cellStyle name="Currency 2 8 11 8 2" xfId="10283"/>
    <cellStyle name="Currency 2 8 11 9" xfId="10284"/>
    <cellStyle name="Currency 2 8 12" xfId="10285"/>
    <cellStyle name="Currency 2 8 12 10" xfId="10286"/>
    <cellStyle name="Currency 2 8 12 2" xfId="10287"/>
    <cellStyle name="Currency 2 8 12 2 2" xfId="10288"/>
    <cellStyle name="Currency 2 8 12 2 2 2" xfId="10289"/>
    <cellStyle name="Currency 2 8 12 2 2 2 2" xfId="10290"/>
    <cellStyle name="Currency 2 8 12 2 2 3" xfId="10291"/>
    <cellStyle name="Currency 2 8 12 2 2 4" xfId="10292"/>
    <cellStyle name="Currency 2 8 12 2 3" xfId="10293"/>
    <cellStyle name="Currency 2 8 12 2 3 2" xfId="10294"/>
    <cellStyle name="Currency 2 8 12 2 4" xfId="10295"/>
    <cellStyle name="Currency 2 8 12 2 5" xfId="10296"/>
    <cellStyle name="Currency 2 8 12 3" xfId="10297"/>
    <cellStyle name="Currency 2 8 12 4" xfId="10298"/>
    <cellStyle name="Currency 2 8 12 5" xfId="10299"/>
    <cellStyle name="Currency 2 8 12 6" xfId="10300"/>
    <cellStyle name="Currency 2 8 12 6 2" xfId="10301"/>
    <cellStyle name="Currency 2 8 12 6 2 2" xfId="10302"/>
    <cellStyle name="Currency 2 8 12 6 3" xfId="10303"/>
    <cellStyle name="Currency 2 8 12 7" xfId="10304"/>
    <cellStyle name="Currency 2 8 12 7 2" xfId="10305"/>
    <cellStyle name="Currency 2 8 12 7 2 2" xfId="10306"/>
    <cellStyle name="Currency 2 8 12 7 3" xfId="10307"/>
    <cellStyle name="Currency 2 8 12 8" xfId="10308"/>
    <cellStyle name="Currency 2 8 12 8 2" xfId="10309"/>
    <cellStyle name="Currency 2 8 12 9" xfId="10310"/>
    <cellStyle name="Currency 2 8 13" xfId="10311"/>
    <cellStyle name="Currency 2 8 14" xfId="10312"/>
    <cellStyle name="Currency 2 8 14 2" xfId="10313"/>
    <cellStyle name="Currency 2 8 14 2 2" xfId="10314"/>
    <cellStyle name="Currency 2 8 14 2 2 2" xfId="10315"/>
    <cellStyle name="Currency 2 8 14 2 2 2 2" xfId="10316"/>
    <cellStyle name="Currency 2 8 14 2 2 3" xfId="10317"/>
    <cellStyle name="Currency 2 8 14 2 2 4" xfId="10318"/>
    <cellStyle name="Currency 2 8 14 2 3" xfId="10319"/>
    <cellStyle name="Currency 2 8 14 2 3 2" xfId="10320"/>
    <cellStyle name="Currency 2 8 14 2 4" xfId="10321"/>
    <cellStyle name="Currency 2 8 14 2 5" xfId="10322"/>
    <cellStyle name="Currency 2 8 14 3" xfId="10323"/>
    <cellStyle name="Currency 2 8 15" xfId="10324"/>
    <cellStyle name="Currency 2 8 15 2" xfId="10325"/>
    <cellStyle name="Currency 2 8 15 2 2" xfId="10326"/>
    <cellStyle name="Currency 2 8 15 2 2 2" xfId="10327"/>
    <cellStyle name="Currency 2 8 15 2 3" xfId="10328"/>
    <cellStyle name="Currency 2 8 15 2 4" xfId="10329"/>
    <cellStyle name="Currency 2 8 15 3" xfId="10330"/>
    <cellStyle name="Currency 2 8 15 3 2" xfId="10331"/>
    <cellStyle name="Currency 2 8 15 4" xfId="10332"/>
    <cellStyle name="Currency 2 8 15 5" xfId="10333"/>
    <cellStyle name="Currency 2 8 16" xfId="10334"/>
    <cellStyle name="Currency 2 8 16 2" xfId="10335"/>
    <cellStyle name="Currency 2 8 16 2 2" xfId="10336"/>
    <cellStyle name="Currency 2 8 16 3" xfId="10337"/>
    <cellStyle name="Currency 2 8 17" xfId="10338"/>
    <cellStyle name="Currency 2 8 17 2" xfId="10339"/>
    <cellStyle name="Currency 2 8 17 2 2" xfId="10340"/>
    <cellStyle name="Currency 2 8 17 3" xfId="10341"/>
    <cellStyle name="Currency 2 8 18" xfId="10342"/>
    <cellStyle name="Currency 2 8 18 2" xfId="10343"/>
    <cellStyle name="Currency 2 8 19" xfId="10344"/>
    <cellStyle name="Currency 2 8 2" xfId="10345"/>
    <cellStyle name="Currency 2 8 2 10" xfId="10346"/>
    <cellStyle name="Currency 2 8 2 2" xfId="10347"/>
    <cellStyle name="Currency 2 8 2 2 2" xfId="10348"/>
    <cellStyle name="Currency 2 8 2 2 2 2" xfId="10349"/>
    <cellStyle name="Currency 2 8 2 2 2 2 2" xfId="10350"/>
    <cellStyle name="Currency 2 8 2 2 2 3" xfId="10351"/>
    <cellStyle name="Currency 2 8 2 2 2 4" xfId="10352"/>
    <cellStyle name="Currency 2 8 2 2 3" xfId="10353"/>
    <cellStyle name="Currency 2 8 2 2 3 2" xfId="10354"/>
    <cellStyle name="Currency 2 8 2 2 4" xfId="10355"/>
    <cellStyle name="Currency 2 8 2 2 5" xfId="10356"/>
    <cellStyle name="Currency 2 8 2 3" xfId="10357"/>
    <cellStyle name="Currency 2 8 2 4" xfId="10358"/>
    <cellStyle name="Currency 2 8 2 5" xfId="10359"/>
    <cellStyle name="Currency 2 8 2 6" xfId="10360"/>
    <cellStyle name="Currency 2 8 2 6 2" xfId="10361"/>
    <cellStyle name="Currency 2 8 2 6 2 2" xfId="10362"/>
    <cellStyle name="Currency 2 8 2 6 3" xfId="10363"/>
    <cellStyle name="Currency 2 8 2 7" xfId="10364"/>
    <cellStyle name="Currency 2 8 2 7 2" xfId="10365"/>
    <cellStyle name="Currency 2 8 2 7 2 2" xfId="10366"/>
    <cellStyle name="Currency 2 8 2 7 3" xfId="10367"/>
    <cellStyle name="Currency 2 8 2 8" xfId="10368"/>
    <cellStyle name="Currency 2 8 2 8 2" xfId="10369"/>
    <cellStyle name="Currency 2 8 2 9" xfId="10370"/>
    <cellStyle name="Currency 2 8 20" xfId="10371"/>
    <cellStyle name="Currency 2 8 3" xfId="10372"/>
    <cellStyle name="Currency 2 8 3 10" xfId="10373"/>
    <cellStyle name="Currency 2 8 3 2" xfId="10374"/>
    <cellStyle name="Currency 2 8 3 2 2" xfId="10375"/>
    <cellStyle name="Currency 2 8 3 2 2 2" xfId="10376"/>
    <cellStyle name="Currency 2 8 3 2 2 2 2" xfId="10377"/>
    <cellStyle name="Currency 2 8 3 2 2 3" xfId="10378"/>
    <cellStyle name="Currency 2 8 3 2 2 4" xfId="10379"/>
    <cellStyle name="Currency 2 8 3 2 3" xfId="10380"/>
    <cellStyle name="Currency 2 8 3 2 3 2" xfId="10381"/>
    <cellStyle name="Currency 2 8 3 2 4" xfId="10382"/>
    <cellStyle name="Currency 2 8 3 2 5" xfId="10383"/>
    <cellStyle name="Currency 2 8 3 3" xfId="10384"/>
    <cellStyle name="Currency 2 8 3 4" xfId="10385"/>
    <cellStyle name="Currency 2 8 3 5" xfId="10386"/>
    <cellStyle name="Currency 2 8 3 6" xfId="10387"/>
    <cellStyle name="Currency 2 8 3 6 2" xfId="10388"/>
    <cellStyle name="Currency 2 8 3 6 2 2" xfId="10389"/>
    <cellStyle name="Currency 2 8 3 6 3" xfId="10390"/>
    <cellStyle name="Currency 2 8 3 7" xfId="10391"/>
    <cellStyle name="Currency 2 8 3 7 2" xfId="10392"/>
    <cellStyle name="Currency 2 8 3 7 2 2" xfId="10393"/>
    <cellStyle name="Currency 2 8 3 7 3" xfId="10394"/>
    <cellStyle name="Currency 2 8 3 8" xfId="10395"/>
    <cellStyle name="Currency 2 8 3 8 2" xfId="10396"/>
    <cellStyle name="Currency 2 8 3 9" xfId="10397"/>
    <cellStyle name="Currency 2 8 4" xfId="10398"/>
    <cellStyle name="Currency 2 8 4 10" xfId="10399"/>
    <cellStyle name="Currency 2 8 4 2" xfId="10400"/>
    <cellStyle name="Currency 2 8 4 2 2" xfId="10401"/>
    <cellStyle name="Currency 2 8 4 2 2 2" xfId="10402"/>
    <cellStyle name="Currency 2 8 4 2 2 2 2" xfId="10403"/>
    <cellStyle name="Currency 2 8 4 2 2 3" xfId="10404"/>
    <cellStyle name="Currency 2 8 4 2 2 4" xfId="10405"/>
    <cellStyle name="Currency 2 8 4 2 3" xfId="10406"/>
    <cellStyle name="Currency 2 8 4 2 3 2" xfId="10407"/>
    <cellStyle name="Currency 2 8 4 2 4" xfId="10408"/>
    <cellStyle name="Currency 2 8 4 2 5" xfId="10409"/>
    <cellStyle name="Currency 2 8 4 3" xfId="10410"/>
    <cellStyle name="Currency 2 8 4 4" xfId="10411"/>
    <cellStyle name="Currency 2 8 4 5" xfId="10412"/>
    <cellStyle name="Currency 2 8 4 6" xfId="10413"/>
    <cellStyle name="Currency 2 8 4 6 2" xfId="10414"/>
    <cellStyle name="Currency 2 8 4 6 2 2" xfId="10415"/>
    <cellStyle name="Currency 2 8 4 6 3" xfId="10416"/>
    <cellStyle name="Currency 2 8 4 7" xfId="10417"/>
    <cellStyle name="Currency 2 8 4 7 2" xfId="10418"/>
    <cellStyle name="Currency 2 8 4 7 2 2" xfId="10419"/>
    <cellStyle name="Currency 2 8 4 7 3" xfId="10420"/>
    <cellStyle name="Currency 2 8 4 8" xfId="10421"/>
    <cellStyle name="Currency 2 8 4 8 2" xfId="10422"/>
    <cellStyle name="Currency 2 8 4 9" xfId="10423"/>
    <cellStyle name="Currency 2 8 5" xfId="10424"/>
    <cellStyle name="Currency 2 8 5 10" xfId="10425"/>
    <cellStyle name="Currency 2 8 5 2" xfId="10426"/>
    <cellStyle name="Currency 2 8 5 2 2" xfId="10427"/>
    <cellStyle name="Currency 2 8 5 2 2 2" xfId="10428"/>
    <cellStyle name="Currency 2 8 5 2 2 2 2" xfId="10429"/>
    <cellStyle name="Currency 2 8 5 2 2 3" xfId="10430"/>
    <cellStyle name="Currency 2 8 5 2 2 4" xfId="10431"/>
    <cellStyle name="Currency 2 8 5 2 3" xfId="10432"/>
    <cellStyle name="Currency 2 8 5 2 3 2" xfId="10433"/>
    <cellStyle name="Currency 2 8 5 2 4" xfId="10434"/>
    <cellStyle name="Currency 2 8 5 2 5" xfId="10435"/>
    <cellStyle name="Currency 2 8 5 3" xfId="10436"/>
    <cellStyle name="Currency 2 8 5 4" xfId="10437"/>
    <cellStyle name="Currency 2 8 5 5" xfId="10438"/>
    <cellStyle name="Currency 2 8 5 6" xfId="10439"/>
    <cellStyle name="Currency 2 8 5 6 2" xfId="10440"/>
    <cellStyle name="Currency 2 8 5 6 2 2" xfId="10441"/>
    <cellStyle name="Currency 2 8 5 6 3" xfId="10442"/>
    <cellStyle name="Currency 2 8 5 7" xfId="10443"/>
    <cellStyle name="Currency 2 8 5 7 2" xfId="10444"/>
    <cellStyle name="Currency 2 8 5 7 2 2" xfId="10445"/>
    <cellStyle name="Currency 2 8 5 7 3" xfId="10446"/>
    <cellStyle name="Currency 2 8 5 8" xfId="10447"/>
    <cellStyle name="Currency 2 8 5 8 2" xfId="10448"/>
    <cellStyle name="Currency 2 8 5 9" xfId="10449"/>
    <cellStyle name="Currency 2 8 6" xfId="10450"/>
    <cellStyle name="Currency 2 8 6 10" xfId="10451"/>
    <cellStyle name="Currency 2 8 6 2" xfId="10452"/>
    <cellStyle name="Currency 2 8 6 2 2" xfId="10453"/>
    <cellStyle name="Currency 2 8 6 2 2 2" xfId="10454"/>
    <cellStyle name="Currency 2 8 6 2 2 2 2" xfId="10455"/>
    <cellStyle name="Currency 2 8 6 2 2 3" xfId="10456"/>
    <cellStyle name="Currency 2 8 6 2 2 4" xfId="10457"/>
    <cellStyle name="Currency 2 8 6 2 3" xfId="10458"/>
    <cellStyle name="Currency 2 8 6 2 3 2" xfId="10459"/>
    <cellStyle name="Currency 2 8 6 2 4" xfId="10460"/>
    <cellStyle name="Currency 2 8 6 2 5" xfId="10461"/>
    <cellStyle name="Currency 2 8 6 3" xfId="10462"/>
    <cellStyle name="Currency 2 8 6 4" xfId="10463"/>
    <cellStyle name="Currency 2 8 6 5" xfId="10464"/>
    <cellStyle name="Currency 2 8 6 6" xfId="10465"/>
    <cellStyle name="Currency 2 8 6 6 2" xfId="10466"/>
    <cellStyle name="Currency 2 8 6 6 2 2" xfId="10467"/>
    <cellStyle name="Currency 2 8 6 6 3" xfId="10468"/>
    <cellStyle name="Currency 2 8 6 7" xfId="10469"/>
    <cellStyle name="Currency 2 8 6 7 2" xfId="10470"/>
    <cellStyle name="Currency 2 8 6 7 2 2" xfId="10471"/>
    <cellStyle name="Currency 2 8 6 7 3" xfId="10472"/>
    <cellStyle name="Currency 2 8 6 8" xfId="10473"/>
    <cellStyle name="Currency 2 8 6 8 2" xfId="10474"/>
    <cellStyle name="Currency 2 8 6 9" xfId="10475"/>
    <cellStyle name="Currency 2 8 7" xfId="10476"/>
    <cellStyle name="Currency 2 8 7 10" xfId="10477"/>
    <cellStyle name="Currency 2 8 7 2" xfId="10478"/>
    <cellStyle name="Currency 2 8 7 2 2" xfId="10479"/>
    <cellStyle name="Currency 2 8 7 2 2 2" xfId="10480"/>
    <cellStyle name="Currency 2 8 7 2 2 2 2" xfId="10481"/>
    <cellStyle name="Currency 2 8 7 2 2 3" xfId="10482"/>
    <cellStyle name="Currency 2 8 7 2 2 4" xfId="10483"/>
    <cellStyle name="Currency 2 8 7 2 3" xfId="10484"/>
    <cellStyle name="Currency 2 8 7 2 3 2" xfId="10485"/>
    <cellStyle name="Currency 2 8 7 2 4" xfId="10486"/>
    <cellStyle name="Currency 2 8 7 2 5" xfId="10487"/>
    <cellStyle name="Currency 2 8 7 3" xfId="10488"/>
    <cellStyle name="Currency 2 8 7 4" xfId="10489"/>
    <cellStyle name="Currency 2 8 7 5" xfId="10490"/>
    <cellStyle name="Currency 2 8 7 6" xfId="10491"/>
    <cellStyle name="Currency 2 8 7 6 2" xfId="10492"/>
    <cellStyle name="Currency 2 8 7 6 2 2" xfId="10493"/>
    <cellStyle name="Currency 2 8 7 6 3" xfId="10494"/>
    <cellStyle name="Currency 2 8 7 7" xfId="10495"/>
    <cellStyle name="Currency 2 8 7 7 2" xfId="10496"/>
    <cellStyle name="Currency 2 8 7 7 2 2" xfId="10497"/>
    <cellStyle name="Currency 2 8 7 7 3" xfId="10498"/>
    <cellStyle name="Currency 2 8 7 8" xfId="10499"/>
    <cellStyle name="Currency 2 8 7 8 2" xfId="10500"/>
    <cellStyle name="Currency 2 8 7 9" xfId="10501"/>
    <cellStyle name="Currency 2 8 8" xfId="10502"/>
    <cellStyle name="Currency 2 8 8 10" xfId="10503"/>
    <cellStyle name="Currency 2 8 8 2" xfId="10504"/>
    <cellStyle name="Currency 2 8 8 2 2" xfId="10505"/>
    <cellStyle name="Currency 2 8 8 2 2 2" xfId="10506"/>
    <cellStyle name="Currency 2 8 8 2 2 2 2" xfId="10507"/>
    <cellStyle name="Currency 2 8 8 2 2 3" xfId="10508"/>
    <cellStyle name="Currency 2 8 8 2 2 4" xfId="10509"/>
    <cellStyle name="Currency 2 8 8 2 3" xfId="10510"/>
    <cellStyle name="Currency 2 8 8 2 3 2" xfId="10511"/>
    <cellStyle name="Currency 2 8 8 2 4" xfId="10512"/>
    <cellStyle name="Currency 2 8 8 2 5" xfId="10513"/>
    <cellStyle name="Currency 2 8 8 3" xfId="10514"/>
    <cellStyle name="Currency 2 8 8 4" xfId="10515"/>
    <cellStyle name="Currency 2 8 8 5" xfId="10516"/>
    <cellStyle name="Currency 2 8 8 6" xfId="10517"/>
    <cellStyle name="Currency 2 8 8 6 2" xfId="10518"/>
    <cellStyle name="Currency 2 8 8 6 2 2" xfId="10519"/>
    <cellStyle name="Currency 2 8 8 6 3" xfId="10520"/>
    <cellStyle name="Currency 2 8 8 7" xfId="10521"/>
    <cellStyle name="Currency 2 8 8 7 2" xfId="10522"/>
    <cellStyle name="Currency 2 8 8 7 2 2" xfId="10523"/>
    <cellStyle name="Currency 2 8 8 7 3" xfId="10524"/>
    <cellStyle name="Currency 2 8 8 8" xfId="10525"/>
    <cellStyle name="Currency 2 8 8 8 2" xfId="10526"/>
    <cellStyle name="Currency 2 8 8 9" xfId="10527"/>
    <cellStyle name="Currency 2 8 9" xfId="10528"/>
    <cellStyle name="Currency 2 8 9 10" xfId="10529"/>
    <cellStyle name="Currency 2 8 9 2" xfId="10530"/>
    <cellStyle name="Currency 2 8 9 2 2" xfId="10531"/>
    <cellStyle name="Currency 2 8 9 2 2 2" xfId="10532"/>
    <cellStyle name="Currency 2 8 9 2 2 2 2" xfId="10533"/>
    <cellStyle name="Currency 2 8 9 2 2 3" xfId="10534"/>
    <cellStyle name="Currency 2 8 9 2 2 4" xfId="10535"/>
    <cellStyle name="Currency 2 8 9 2 3" xfId="10536"/>
    <cellStyle name="Currency 2 8 9 2 3 2" xfId="10537"/>
    <cellStyle name="Currency 2 8 9 2 4" xfId="10538"/>
    <cellStyle name="Currency 2 8 9 2 5" xfId="10539"/>
    <cellStyle name="Currency 2 8 9 3" xfId="10540"/>
    <cellStyle name="Currency 2 8 9 4" xfId="10541"/>
    <cellStyle name="Currency 2 8 9 5" xfId="10542"/>
    <cellStyle name="Currency 2 8 9 6" xfId="10543"/>
    <cellStyle name="Currency 2 8 9 6 2" xfId="10544"/>
    <cellStyle name="Currency 2 8 9 6 2 2" xfId="10545"/>
    <cellStyle name="Currency 2 8 9 6 3" xfId="10546"/>
    <cellStyle name="Currency 2 8 9 7" xfId="10547"/>
    <cellStyle name="Currency 2 8 9 7 2" xfId="10548"/>
    <cellStyle name="Currency 2 8 9 7 2 2" xfId="10549"/>
    <cellStyle name="Currency 2 8 9 7 3" xfId="10550"/>
    <cellStyle name="Currency 2 8 9 8" xfId="10551"/>
    <cellStyle name="Currency 2 8 9 8 2" xfId="10552"/>
    <cellStyle name="Currency 2 8 9 9" xfId="10553"/>
    <cellStyle name="Currency 2 9" xfId="10554"/>
    <cellStyle name="Currency 2 9 2" xfId="10555"/>
    <cellStyle name="Currency 2 9 3" xfId="10556"/>
    <cellStyle name="Currency 3" xfId="10557"/>
    <cellStyle name="Currency 3 10" xfId="10558"/>
    <cellStyle name="Currency 3 11" xfId="10559"/>
    <cellStyle name="Currency 3 12" xfId="10560"/>
    <cellStyle name="Currency 3 13" xfId="10561"/>
    <cellStyle name="Currency 3 14" xfId="10562"/>
    <cellStyle name="Currency 3 14 2" xfId="10563"/>
    <cellStyle name="Currency 3 14 2 2" xfId="10564"/>
    <cellStyle name="Currency 3 14 2 2 2" xfId="10565"/>
    <cellStyle name="Currency 3 14 2 2 2 2" xfId="10566"/>
    <cellStyle name="Currency 3 14 2 2 3" xfId="10567"/>
    <cellStyle name="Currency 3 14 2 2 4" xfId="10568"/>
    <cellStyle name="Currency 3 14 2 3" xfId="10569"/>
    <cellStyle name="Currency 3 14 2 3 2" xfId="10570"/>
    <cellStyle name="Currency 3 14 2 4" xfId="10571"/>
    <cellStyle name="Currency 3 14 2 5" xfId="10572"/>
    <cellStyle name="Currency 3 14 3" xfId="10573"/>
    <cellStyle name="Currency 3 15" xfId="10574"/>
    <cellStyle name="Currency 3 15 2" xfId="10575"/>
    <cellStyle name="Currency 3 15 2 2" xfId="10576"/>
    <cellStyle name="Currency 3 15 2 2 2" xfId="10577"/>
    <cellStyle name="Currency 3 15 2 3" xfId="10578"/>
    <cellStyle name="Currency 3 15 2 4" xfId="10579"/>
    <cellStyle name="Currency 3 15 3" xfId="10580"/>
    <cellStyle name="Currency 3 15 3 2" xfId="10581"/>
    <cellStyle name="Currency 3 15 4" xfId="10582"/>
    <cellStyle name="Currency 3 15 5" xfId="10583"/>
    <cellStyle name="Currency 3 16" xfId="10584"/>
    <cellStyle name="Currency 3 16 2" xfId="10585"/>
    <cellStyle name="Currency 3 16 2 2" xfId="10586"/>
    <cellStyle name="Currency 3 16 3" xfId="10587"/>
    <cellStyle name="Currency 3 17" xfId="10588"/>
    <cellStyle name="Currency 3 17 2" xfId="10589"/>
    <cellStyle name="Currency 3 17 2 2" xfId="10590"/>
    <cellStyle name="Currency 3 17 3" xfId="10591"/>
    <cellStyle name="Currency 3 18" xfId="10592"/>
    <cellStyle name="Currency 3 18 2" xfId="10593"/>
    <cellStyle name="Currency 3 18 2 2" xfId="10594"/>
    <cellStyle name="Currency 3 18 3" xfId="10595"/>
    <cellStyle name="Currency 3 19" xfId="10596"/>
    <cellStyle name="Currency 3 19 2" xfId="10597"/>
    <cellStyle name="Currency 3 19 2 2" xfId="10598"/>
    <cellStyle name="Currency 3 19 3" xfId="10599"/>
    <cellStyle name="Currency 3 2" xfId="10600"/>
    <cellStyle name="Currency 3 2 2" xfId="10601"/>
    <cellStyle name="Currency 3 2 2 2" xfId="10602"/>
    <cellStyle name="Currency 3 2 3" xfId="10603"/>
    <cellStyle name="Currency 3 2 4" xfId="10604"/>
    <cellStyle name="Currency 3 20" xfId="10605"/>
    <cellStyle name="Currency 3 20 2" xfId="10606"/>
    <cellStyle name="Currency 3 20 2 2" xfId="10607"/>
    <cellStyle name="Currency 3 20 3" xfId="10608"/>
    <cellStyle name="Currency 3 21" xfId="10609"/>
    <cellStyle name="Currency 3 21 2" xfId="10610"/>
    <cellStyle name="Currency 3 22" xfId="10611"/>
    <cellStyle name="Currency 3 22 2" xfId="10612"/>
    <cellStyle name="Currency 3 23" xfId="10613"/>
    <cellStyle name="Currency 3 24" xfId="10614"/>
    <cellStyle name="Currency 3 3" xfId="10615"/>
    <cellStyle name="Currency 3 3 10" xfId="10616"/>
    <cellStyle name="Currency 3 3 11" xfId="10617"/>
    <cellStyle name="Currency 3 3 11 2" xfId="10618"/>
    <cellStyle name="Currency 3 3 11 2 2" xfId="10619"/>
    <cellStyle name="Currency 3 3 11 2 2 2" xfId="10620"/>
    <cellStyle name="Currency 3 3 11 2 2 2 2" xfId="10621"/>
    <cellStyle name="Currency 3 3 11 2 2 3" xfId="10622"/>
    <cellStyle name="Currency 3 3 11 2 2 4" xfId="10623"/>
    <cellStyle name="Currency 3 3 11 2 3" xfId="10624"/>
    <cellStyle name="Currency 3 3 11 2 3 2" xfId="10625"/>
    <cellStyle name="Currency 3 3 11 2 4" xfId="10626"/>
    <cellStyle name="Currency 3 3 11 2 5" xfId="10627"/>
    <cellStyle name="Currency 3 3 11 3" xfId="10628"/>
    <cellStyle name="Currency 3 3 12" xfId="10629"/>
    <cellStyle name="Currency 3 3 12 2" xfId="10630"/>
    <cellStyle name="Currency 3 3 12 2 2" xfId="10631"/>
    <cellStyle name="Currency 3 3 12 2 2 2" xfId="10632"/>
    <cellStyle name="Currency 3 3 12 2 3" xfId="10633"/>
    <cellStyle name="Currency 3 3 12 2 4" xfId="10634"/>
    <cellStyle name="Currency 3 3 12 3" xfId="10635"/>
    <cellStyle name="Currency 3 3 12 3 2" xfId="10636"/>
    <cellStyle name="Currency 3 3 12 4" xfId="10637"/>
    <cellStyle name="Currency 3 3 12 5" xfId="10638"/>
    <cellStyle name="Currency 3 3 13" xfId="10639"/>
    <cellStyle name="Currency 3 3 13 2" xfId="10640"/>
    <cellStyle name="Currency 3 3 13 2 2" xfId="10641"/>
    <cellStyle name="Currency 3 3 13 3" xfId="10642"/>
    <cellStyle name="Currency 3 3 14" xfId="10643"/>
    <cellStyle name="Currency 3 3 14 2" xfId="10644"/>
    <cellStyle name="Currency 3 3 14 2 2" xfId="10645"/>
    <cellStyle name="Currency 3 3 14 3" xfId="10646"/>
    <cellStyle name="Currency 3 3 15" xfId="10647"/>
    <cellStyle name="Currency 3 3 15 2" xfId="10648"/>
    <cellStyle name="Currency 3 3 15 2 2" xfId="10649"/>
    <cellStyle name="Currency 3 3 15 3" xfId="10650"/>
    <cellStyle name="Currency 3 3 16" xfId="10651"/>
    <cellStyle name="Currency 3 3 16 2" xfId="10652"/>
    <cellStyle name="Currency 3 3 16 2 2" xfId="10653"/>
    <cellStyle name="Currency 3 3 16 3" xfId="10654"/>
    <cellStyle name="Currency 3 3 17" xfId="10655"/>
    <cellStyle name="Currency 3 3 17 2" xfId="10656"/>
    <cellStyle name="Currency 3 3 17 2 2" xfId="10657"/>
    <cellStyle name="Currency 3 3 17 3" xfId="10658"/>
    <cellStyle name="Currency 3 3 18" xfId="10659"/>
    <cellStyle name="Currency 3 3 18 2" xfId="10660"/>
    <cellStyle name="Currency 3 3 19" xfId="10661"/>
    <cellStyle name="Currency 3 3 19 2" xfId="10662"/>
    <cellStyle name="Currency 3 3 2" xfId="10663"/>
    <cellStyle name="Currency 3 3 2 10" xfId="10664"/>
    <cellStyle name="Currency 3 3 2 10 2" xfId="10665"/>
    <cellStyle name="Currency 3 3 2 10 2 2" xfId="10666"/>
    <cellStyle name="Currency 3 3 2 10 2 2 2" xfId="10667"/>
    <cellStyle name="Currency 3 3 2 10 2 2 2 2" xfId="10668"/>
    <cellStyle name="Currency 3 3 2 10 2 2 3" xfId="10669"/>
    <cellStyle name="Currency 3 3 2 10 2 2 4" xfId="10670"/>
    <cellStyle name="Currency 3 3 2 10 2 3" xfId="10671"/>
    <cellStyle name="Currency 3 3 2 10 2 3 2" xfId="10672"/>
    <cellStyle name="Currency 3 3 2 10 2 4" xfId="10673"/>
    <cellStyle name="Currency 3 3 2 10 2 5" xfId="10674"/>
    <cellStyle name="Currency 3 3 2 10 3" xfId="10675"/>
    <cellStyle name="Currency 3 3 2 11" xfId="10676"/>
    <cellStyle name="Currency 3 3 2 11 2" xfId="10677"/>
    <cellStyle name="Currency 3 3 2 11 2 2" xfId="10678"/>
    <cellStyle name="Currency 3 3 2 11 2 2 2" xfId="10679"/>
    <cellStyle name="Currency 3 3 2 11 2 3" xfId="10680"/>
    <cellStyle name="Currency 3 3 2 11 2 4" xfId="10681"/>
    <cellStyle name="Currency 3 3 2 11 3" xfId="10682"/>
    <cellStyle name="Currency 3 3 2 11 3 2" xfId="10683"/>
    <cellStyle name="Currency 3 3 2 11 4" xfId="10684"/>
    <cellStyle name="Currency 3 3 2 11 5" xfId="10685"/>
    <cellStyle name="Currency 3 3 2 12" xfId="10686"/>
    <cellStyle name="Currency 3 3 2 12 2" xfId="10687"/>
    <cellStyle name="Currency 3 3 2 12 2 2" xfId="10688"/>
    <cellStyle name="Currency 3 3 2 12 3" xfId="10689"/>
    <cellStyle name="Currency 3 3 2 13" xfId="10690"/>
    <cellStyle name="Currency 3 3 2 13 2" xfId="10691"/>
    <cellStyle name="Currency 3 3 2 13 2 2" xfId="10692"/>
    <cellStyle name="Currency 3 3 2 13 3" xfId="10693"/>
    <cellStyle name="Currency 3 3 2 14" xfId="10694"/>
    <cellStyle name="Currency 3 3 2 14 2" xfId="10695"/>
    <cellStyle name="Currency 3 3 2 14 2 2" xfId="10696"/>
    <cellStyle name="Currency 3 3 2 14 3" xfId="10697"/>
    <cellStyle name="Currency 3 3 2 15" xfId="10698"/>
    <cellStyle name="Currency 3 3 2 15 2" xfId="10699"/>
    <cellStyle name="Currency 3 3 2 15 2 2" xfId="10700"/>
    <cellStyle name="Currency 3 3 2 15 3" xfId="10701"/>
    <cellStyle name="Currency 3 3 2 16" xfId="10702"/>
    <cellStyle name="Currency 3 3 2 16 2" xfId="10703"/>
    <cellStyle name="Currency 3 3 2 16 2 2" xfId="10704"/>
    <cellStyle name="Currency 3 3 2 16 3" xfId="10705"/>
    <cellStyle name="Currency 3 3 2 17" xfId="10706"/>
    <cellStyle name="Currency 3 3 2 17 2" xfId="10707"/>
    <cellStyle name="Currency 3 3 2 18" xfId="10708"/>
    <cellStyle name="Currency 3 3 2 18 2" xfId="10709"/>
    <cellStyle name="Currency 3 3 2 19" xfId="10710"/>
    <cellStyle name="Currency 3 3 2 2" xfId="10711"/>
    <cellStyle name="Currency 3 3 2 2 2" xfId="10712"/>
    <cellStyle name="Currency 3 3 2 2 3" xfId="10713"/>
    <cellStyle name="Currency 3 3 2 3" xfId="10714"/>
    <cellStyle name="Currency 3 3 2 4" xfId="10715"/>
    <cellStyle name="Currency 3 3 2 5" xfId="10716"/>
    <cellStyle name="Currency 3 3 2 6" xfId="10717"/>
    <cellStyle name="Currency 3 3 2 7" xfId="10718"/>
    <cellStyle name="Currency 3 3 2 8" xfId="10719"/>
    <cellStyle name="Currency 3 3 2 9" xfId="10720"/>
    <cellStyle name="Currency 3 3 20" xfId="10721"/>
    <cellStyle name="Currency 3 3 3" xfId="10722"/>
    <cellStyle name="Currency 3 3 3 2" xfId="10723"/>
    <cellStyle name="Currency 3 3 3 3" xfId="10724"/>
    <cellStyle name="Currency 3 3 4" xfId="10725"/>
    <cellStyle name="Currency 3 3 5" xfId="10726"/>
    <cellStyle name="Currency 3 3 6" xfId="10727"/>
    <cellStyle name="Currency 3 3 7" xfId="10728"/>
    <cellStyle name="Currency 3 3 8" xfId="10729"/>
    <cellStyle name="Currency 3 3 9" xfId="10730"/>
    <cellStyle name="Currency 3 4" xfId="10731"/>
    <cellStyle name="Currency 3 4 10" xfId="10732"/>
    <cellStyle name="Currency 3 4 10 2" xfId="10733"/>
    <cellStyle name="Currency 3 4 10 2 2" xfId="10734"/>
    <cellStyle name="Currency 3 4 10 2 2 2" xfId="10735"/>
    <cellStyle name="Currency 3 4 10 2 2 2 2" xfId="10736"/>
    <cellStyle name="Currency 3 4 10 2 2 3" xfId="10737"/>
    <cellStyle name="Currency 3 4 10 2 2 4" xfId="10738"/>
    <cellStyle name="Currency 3 4 10 2 3" xfId="10739"/>
    <cellStyle name="Currency 3 4 10 2 3 2" xfId="10740"/>
    <cellStyle name="Currency 3 4 10 2 4" xfId="10741"/>
    <cellStyle name="Currency 3 4 10 2 5" xfId="10742"/>
    <cellStyle name="Currency 3 4 10 3" xfId="10743"/>
    <cellStyle name="Currency 3 4 11" xfId="10744"/>
    <cellStyle name="Currency 3 4 11 2" xfId="10745"/>
    <cellStyle name="Currency 3 4 11 2 2" xfId="10746"/>
    <cellStyle name="Currency 3 4 11 2 2 2" xfId="10747"/>
    <cellStyle name="Currency 3 4 11 2 3" xfId="10748"/>
    <cellStyle name="Currency 3 4 11 2 4" xfId="10749"/>
    <cellStyle name="Currency 3 4 11 3" xfId="10750"/>
    <cellStyle name="Currency 3 4 11 3 2" xfId="10751"/>
    <cellStyle name="Currency 3 4 11 4" xfId="10752"/>
    <cellStyle name="Currency 3 4 11 5" xfId="10753"/>
    <cellStyle name="Currency 3 4 12" xfId="10754"/>
    <cellStyle name="Currency 3 4 12 2" xfId="10755"/>
    <cellStyle name="Currency 3 4 12 2 2" xfId="10756"/>
    <cellStyle name="Currency 3 4 12 3" xfId="10757"/>
    <cellStyle name="Currency 3 4 13" xfId="10758"/>
    <cellStyle name="Currency 3 4 13 2" xfId="10759"/>
    <cellStyle name="Currency 3 4 13 2 2" xfId="10760"/>
    <cellStyle name="Currency 3 4 13 3" xfId="10761"/>
    <cellStyle name="Currency 3 4 14" xfId="10762"/>
    <cellStyle name="Currency 3 4 14 2" xfId="10763"/>
    <cellStyle name="Currency 3 4 14 2 2" xfId="10764"/>
    <cellStyle name="Currency 3 4 14 3" xfId="10765"/>
    <cellStyle name="Currency 3 4 15" xfId="10766"/>
    <cellStyle name="Currency 3 4 15 2" xfId="10767"/>
    <cellStyle name="Currency 3 4 15 2 2" xfId="10768"/>
    <cellStyle name="Currency 3 4 15 3" xfId="10769"/>
    <cellStyle name="Currency 3 4 16" xfId="10770"/>
    <cellStyle name="Currency 3 4 16 2" xfId="10771"/>
    <cellStyle name="Currency 3 4 16 2 2" xfId="10772"/>
    <cellStyle name="Currency 3 4 16 3" xfId="10773"/>
    <cellStyle name="Currency 3 4 17" xfId="10774"/>
    <cellStyle name="Currency 3 4 17 2" xfId="10775"/>
    <cellStyle name="Currency 3 4 18" xfId="10776"/>
    <cellStyle name="Currency 3 4 18 2" xfId="10777"/>
    <cellStyle name="Currency 3 4 19" xfId="10778"/>
    <cellStyle name="Currency 3 4 2" xfId="10779"/>
    <cellStyle name="Currency 3 4 2 2" xfId="10780"/>
    <cellStyle name="Currency 3 4 2 3" xfId="10781"/>
    <cellStyle name="Currency 3 4 3" xfId="10782"/>
    <cellStyle name="Currency 3 4 4" xfId="10783"/>
    <cellStyle name="Currency 3 4 5" xfId="10784"/>
    <cellStyle name="Currency 3 4 6" xfId="10785"/>
    <cellStyle name="Currency 3 4 7" xfId="10786"/>
    <cellStyle name="Currency 3 4 8" xfId="10787"/>
    <cellStyle name="Currency 3 4 9" xfId="10788"/>
    <cellStyle name="Currency 3 5" xfId="10789"/>
    <cellStyle name="Currency 3 5 10" xfId="10790"/>
    <cellStyle name="Currency 3 5 10 2" xfId="10791"/>
    <cellStyle name="Currency 3 5 10 2 2" xfId="10792"/>
    <cellStyle name="Currency 3 5 10 2 2 2" xfId="10793"/>
    <cellStyle name="Currency 3 5 10 2 2 2 2" xfId="10794"/>
    <cellStyle name="Currency 3 5 10 2 2 3" xfId="10795"/>
    <cellStyle name="Currency 3 5 10 2 2 4" xfId="10796"/>
    <cellStyle name="Currency 3 5 10 2 3" xfId="10797"/>
    <cellStyle name="Currency 3 5 10 2 3 2" xfId="10798"/>
    <cellStyle name="Currency 3 5 10 2 4" xfId="10799"/>
    <cellStyle name="Currency 3 5 10 2 5" xfId="10800"/>
    <cellStyle name="Currency 3 5 10 3" xfId="10801"/>
    <cellStyle name="Currency 3 5 11" xfId="10802"/>
    <cellStyle name="Currency 3 5 11 2" xfId="10803"/>
    <cellStyle name="Currency 3 5 11 2 2" xfId="10804"/>
    <cellStyle name="Currency 3 5 11 2 2 2" xfId="10805"/>
    <cellStyle name="Currency 3 5 11 2 3" xfId="10806"/>
    <cellStyle name="Currency 3 5 11 2 4" xfId="10807"/>
    <cellStyle name="Currency 3 5 11 3" xfId="10808"/>
    <cellStyle name="Currency 3 5 11 3 2" xfId="10809"/>
    <cellStyle name="Currency 3 5 11 4" xfId="10810"/>
    <cellStyle name="Currency 3 5 11 5" xfId="10811"/>
    <cellStyle name="Currency 3 5 12" xfId="10812"/>
    <cellStyle name="Currency 3 5 12 2" xfId="10813"/>
    <cellStyle name="Currency 3 5 12 2 2" xfId="10814"/>
    <cellStyle name="Currency 3 5 12 3" xfId="10815"/>
    <cellStyle name="Currency 3 5 13" xfId="10816"/>
    <cellStyle name="Currency 3 5 13 2" xfId="10817"/>
    <cellStyle name="Currency 3 5 13 2 2" xfId="10818"/>
    <cellStyle name="Currency 3 5 13 3" xfId="10819"/>
    <cellStyle name="Currency 3 5 14" xfId="10820"/>
    <cellStyle name="Currency 3 5 14 2" xfId="10821"/>
    <cellStyle name="Currency 3 5 14 2 2" xfId="10822"/>
    <cellStyle name="Currency 3 5 14 3" xfId="10823"/>
    <cellStyle name="Currency 3 5 15" xfId="10824"/>
    <cellStyle name="Currency 3 5 15 2" xfId="10825"/>
    <cellStyle name="Currency 3 5 15 2 2" xfId="10826"/>
    <cellStyle name="Currency 3 5 15 3" xfId="10827"/>
    <cellStyle name="Currency 3 5 16" xfId="10828"/>
    <cellStyle name="Currency 3 5 16 2" xfId="10829"/>
    <cellStyle name="Currency 3 5 16 2 2" xfId="10830"/>
    <cellStyle name="Currency 3 5 16 3" xfId="10831"/>
    <cellStyle name="Currency 3 5 17" xfId="10832"/>
    <cellStyle name="Currency 3 5 17 2" xfId="10833"/>
    <cellStyle name="Currency 3 5 18" xfId="10834"/>
    <cellStyle name="Currency 3 5 18 2" xfId="10835"/>
    <cellStyle name="Currency 3 5 19" xfId="10836"/>
    <cellStyle name="Currency 3 5 2" xfId="10837"/>
    <cellStyle name="Currency 3 5 2 2" xfId="10838"/>
    <cellStyle name="Currency 3 5 2 3" xfId="10839"/>
    <cellStyle name="Currency 3 5 3" xfId="10840"/>
    <cellStyle name="Currency 3 5 4" xfId="10841"/>
    <cellStyle name="Currency 3 5 5" xfId="10842"/>
    <cellStyle name="Currency 3 5 6" xfId="10843"/>
    <cellStyle name="Currency 3 5 7" xfId="10844"/>
    <cellStyle name="Currency 3 5 8" xfId="10845"/>
    <cellStyle name="Currency 3 5 9" xfId="10846"/>
    <cellStyle name="Currency 3 6" xfId="10847"/>
    <cellStyle name="Currency 3 6 2" xfId="10848"/>
    <cellStyle name="Currency 3 6 3" xfId="10849"/>
    <cellStyle name="Currency 3 6 4" xfId="44396"/>
    <cellStyle name="Currency 3 7" xfId="10850"/>
    <cellStyle name="Currency 3 8" xfId="10851"/>
    <cellStyle name="Currency 3 9" xfId="10852"/>
    <cellStyle name="Currency 4" xfId="10853"/>
    <cellStyle name="Currency 4 10" xfId="10854"/>
    <cellStyle name="Currency 4 11" xfId="10855"/>
    <cellStyle name="Currency 4 12" xfId="10856"/>
    <cellStyle name="Currency 4 13" xfId="10857"/>
    <cellStyle name="Currency 4 14" xfId="10858"/>
    <cellStyle name="Currency 4 14 10" xfId="10859"/>
    <cellStyle name="Currency 4 14 2" xfId="10860"/>
    <cellStyle name="Currency 4 14 2 2" xfId="10861"/>
    <cellStyle name="Currency 4 14 2 2 2" xfId="10862"/>
    <cellStyle name="Currency 4 14 2 2 2 2" xfId="10863"/>
    <cellStyle name="Currency 4 14 2 2 3" xfId="10864"/>
    <cellStyle name="Currency 4 14 2 2 4" xfId="10865"/>
    <cellStyle name="Currency 4 14 2 3" xfId="10866"/>
    <cellStyle name="Currency 4 14 2 3 2" xfId="10867"/>
    <cellStyle name="Currency 4 14 2 4" xfId="10868"/>
    <cellStyle name="Currency 4 14 2 5" xfId="10869"/>
    <cellStyle name="Currency 4 14 3" xfId="10870"/>
    <cellStyle name="Currency 4 14 4" xfId="10871"/>
    <cellStyle name="Currency 4 14 5" xfId="10872"/>
    <cellStyle name="Currency 4 14 6" xfId="10873"/>
    <cellStyle name="Currency 4 14 6 2" xfId="10874"/>
    <cellStyle name="Currency 4 14 6 2 2" xfId="10875"/>
    <cellStyle name="Currency 4 14 6 3" xfId="10876"/>
    <cellStyle name="Currency 4 14 7" xfId="10877"/>
    <cellStyle name="Currency 4 14 7 2" xfId="10878"/>
    <cellStyle name="Currency 4 14 7 2 2" xfId="10879"/>
    <cellStyle name="Currency 4 14 7 3" xfId="10880"/>
    <cellStyle name="Currency 4 14 8" xfId="10881"/>
    <cellStyle name="Currency 4 14 8 2" xfId="10882"/>
    <cellStyle name="Currency 4 14 9" xfId="10883"/>
    <cellStyle name="Currency 4 15" xfId="10884"/>
    <cellStyle name="Currency 4 15 10" xfId="10885"/>
    <cellStyle name="Currency 4 15 2" xfId="10886"/>
    <cellStyle name="Currency 4 15 2 2" xfId="10887"/>
    <cellStyle name="Currency 4 15 2 2 2" xfId="10888"/>
    <cellStyle name="Currency 4 15 2 2 2 2" xfId="10889"/>
    <cellStyle name="Currency 4 15 2 2 3" xfId="10890"/>
    <cellStyle name="Currency 4 15 2 2 4" xfId="10891"/>
    <cellStyle name="Currency 4 15 2 3" xfId="10892"/>
    <cellStyle name="Currency 4 15 2 3 2" xfId="10893"/>
    <cellStyle name="Currency 4 15 2 4" xfId="10894"/>
    <cellStyle name="Currency 4 15 2 5" xfId="10895"/>
    <cellStyle name="Currency 4 15 3" xfId="10896"/>
    <cellStyle name="Currency 4 15 4" xfId="10897"/>
    <cellStyle name="Currency 4 15 5" xfId="10898"/>
    <cellStyle name="Currency 4 15 6" xfId="10899"/>
    <cellStyle name="Currency 4 15 6 2" xfId="10900"/>
    <cellStyle name="Currency 4 15 6 2 2" xfId="10901"/>
    <cellStyle name="Currency 4 15 6 3" xfId="10902"/>
    <cellStyle name="Currency 4 15 7" xfId="10903"/>
    <cellStyle name="Currency 4 15 7 2" xfId="10904"/>
    <cellStyle name="Currency 4 15 7 2 2" xfId="10905"/>
    <cellStyle name="Currency 4 15 7 3" xfId="10906"/>
    <cellStyle name="Currency 4 15 8" xfId="10907"/>
    <cellStyle name="Currency 4 15 8 2" xfId="10908"/>
    <cellStyle name="Currency 4 15 9" xfId="10909"/>
    <cellStyle name="Currency 4 16" xfId="10910"/>
    <cellStyle name="Currency 4 16 10" xfId="10911"/>
    <cellStyle name="Currency 4 16 2" xfId="10912"/>
    <cellStyle name="Currency 4 16 2 2" xfId="10913"/>
    <cellStyle name="Currency 4 16 2 2 2" xfId="10914"/>
    <cellStyle name="Currency 4 16 2 2 2 2" xfId="10915"/>
    <cellStyle name="Currency 4 16 2 2 3" xfId="10916"/>
    <cellStyle name="Currency 4 16 2 2 4" xfId="10917"/>
    <cellStyle name="Currency 4 16 2 3" xfId="10918"/>
    <cellStyle name="Currency 4 16 2 3 2" xfId="10919"/>
    <cellStyle name="Currency 4 16 2 4" xfId="10920"/>
    <cellStyle name="Currency 4 16 2 5" xfId="10921"/>
    <cellStyle name="Currency 4 16 3" xfId="10922"/>
    <cellStyle name="Currency 4 16 4" xfId="10923"/>
    <cellStyle name="Currency 4 16 5" xfId="10924"/>
    <cellStyle name="Currency 4 16 6" xfId="10925"/>
    <cellStyle name="Currency 4 16 6 2" xfId="10926"/>
    <cellStyle name="Currency 4 16 6 2 2" xfId="10927"/>
    <cellStyle name="Currency 4 16 6 3" xfId="10928"/>
    <cellStyle name="Currency 4 16 7" xfId="10929"/>
    <cellStyle name="Currency 4 16 7 2" xfId="10930"/>
    <cellStyle name="Currency 4 16 7 2 2" xfId="10931"/>
    <cellStyle name="Currency 4 16 7 3" xfId="10932"/>
    <cellStyle name="Currency 4 16 8" xfId="10933"/>
    <cellStyle name="Currency 4 16 8 2" xfId="10934"/>
    <cellStyle name="Currency 4 16 9" xfId="10935"/>
    <cellStyle name="Currency 4 17" xfId="10936"/>
    <cellStyle name="Currency 4 17 10" xfId="10937"/>
    <cellStyle name="Currency 4 17 2" xfId="10938"/>
    <cellStyle name="Currency 4 17 2 2" xfId="10939"/>
    <cellStyle name="Currency 4 17 2 2 2" xfId="10940"/>
    <cellStyle name="Currency 4 17 2 2 2 2" xfId="10941"/>
    <cellStyle name="Currency 4 17 2 2 3" xfId="10942"/>
    <cellStyle name="Currency 4 17 2 2 4" xfId="10943"/>
    <cellStyle name="Currency 4 17 2 3" xfId="10944"/>
    <cellStyle name="Currency 4 17 2 3 2" xfId="10945"/>
    <cellStyle name="Currency 4 17 2 4" xfId="10946"/>
    <cellStyle name="Currency 4 17 2 5" xfId="10947"/>
    <cellStyle name="Currency 4 17 3" xfId="10948"/>
    <cellStyle name="Currency 4 17 4" xfId="10949"/>
    <cellStyle name="Currency 4 17 5" xfId="10950"/>
    <cellStyle name="Currency 4 17 6" xfId="10951"/>
    <cellStyle name="Currency 4 17 6 2" xfId="10952"/>
    <cellStyle name="Currency 4 17 6 2 2" xfId="10953"/>
    <cellStyle name="Currency 4 17 6 3" xfId="10954"/>
    <cellStyle name="Currency 4 17 7" xfId="10955"/>
    <cellStyle name="Currency 4 17 7 2" xfId="10956"/>
    <cellStyle name="Currency 4 17 7 2 2" xfId="10957"/>
    <cellStyle name="Currency 4 17 7 3" xfId="10958"/>
    <cellStyle name="Currency 4 17 8" xfId="10959"/>
    <cellStyle name="Currency 4 17 8 2" xfId="10960"/>
    <cellStyle name="Currency 4 17 9" xfId="10961"/>
    <cellStyle name="Currency 4 18" xfId="10962"/>
    <cellStyle name="Currency 4 18 10" xfId="10963"/>
    <cellStyle name="Currency 4 18 2" xfId="10964"/>
    <cellStyle name="Currency 4 18 2 2" xfId="10965"/>
    <cellStyle name="Currency 4 18 2 2 2" xfId="10966"/>
    <cellStyle name="Currency 4 18 2 2 2 2" xfId="10967"/>
    <cellStyle name="Currency 4 18 2 2 3" xfId="10968"/>
    <cellStyle name="Currency 4 18 2 2 4" xfId="10969"/>
    <cellStyle name="Currency 4 18 2 3" xfId="10970"/>
    <cellStyle name="Currency 4 18 2 3 2" xfId="10971"/>
    <cellStyle name="Currency 4 18 2 4" xfId="10972"/>
    <cellStyle name="Currency 4 18 2 5" xfId="10973"/>
    <cellStyle name="Currency 4 18 3" xfId="10974"/>
    <cellStyle name="Currency 4 18 4" xfId="10975"/>
    <cellStyle name="Currency 4 18 5" xfId="10976"/>
    <cellStyle name="Currency 4 18 6" xfId="10977"/>
    <cellStyle name="Currency 4 18 6 2" xfId="10978"/>
    <cellStyle name="Currency 4 18 6 2 2" xfId="10979"/>
    <cellStyle name="Currency 4 18 6 3" xfId="10980"/>
    <cellStyle name="Currency 4 18 7" xfId="10981"/>
    <cellStyle name="Currency 4 18 7 2" xfId="10982"/>
    <cellStyle name="Currency 4 18 7 2 2" xfId="10983"/>
    <cellStyle name="Currency 4 18 7 3" xfId="10984"/>
    <cellStyle name="Currency 4 18 8" xfId="10985"/>
    <cellStyle name="Currency 4 18 8 2" xfId="10986"/>
    <cellStyle name="Currency 4 18 9" xfId="10987"/>
    <cellStyle name="Currency 4 19" xfId="10988"/>
    <cellStyle name="Currency 4 19 10" xfId="10989"/>
    <cellStyle name="Currency 4 19 2" xfId="10990"/>
    <cellStyle name="Currency 4 19 2 2" xfId="10991"/>
    <cellStyle name="Currency 4 19 2 2 2" xfId="10992"/>
    <cellStyle name="Currency 4 19 2 2 2 2" xfId="10993"/>
    <cellStyle name="Currency 4 19 2 2 3" xfId="10994"/>
    <cellStyle name="Currency 4 19 2 2 4" xfId="10995"/>
    <cellStyle name="Currency 4 19 2 3" xfId="10996"/>
    <cellStyle name="Currency 4 19 2 3 2" xfId="10997"/>
    <cellStyle name="Currency 4 19 2 4" xfId="10998"/>
    <cellStyle name="Currency 4 19 2 5" xfId="10999"/>
    <cellStyle name="Currency 4 19 3" xfId="11000"/>
    <cellStyle name="Currency 4 19 4" xfId="11001"/>
    <cellStyle name="Currency 4 19 5" xfId="11002"/>
    <cellStyle name="Currency 4 19 6" xfId="11003"/>
    <cellStyle name="Currency 4 19 6 2" xfId="11004"/>
    <cellStyle name="Currency 4 19 6 2 2" xfId="11005"/>
    <cellStyle name="Currency 4 19 6 3" xfId="11006"/>
    <cellStyle name="Currency 4 19 7" xfId="11007"/>
    <cellStyle name="Currency 4 19 7 2" xfId="11008"/>
    <cellStyle name="Currency 4 19 7 2 2" xfId="11009"/>
    <cellStyle name="Currency 4 19 7 3" xfId="11010"/>
    <cellStyle name="Currency 4 19 8" xfId="11011"/>
    <cellStyle name="Currency 4 19 8 2" xfId="11012"/>
    <cellStyle name="Currency 4 19 9" xfId="11013"/>
    <cellStyle name="Currency 4 2" xfId="11014"/>
    <cellStyle name="Currency 4 2 10" xfId="11015"/>
    <cellStyle name="Currency 4 2 10 2" xfId="11016"/>
    <cellStyle name="Currency 4 2 10 2 2" xfId="11017"/>
    <cellStyle name="Currency 4 2 10 2 2 2" xfId="11018"/>
    <cellStyle name="Currency 4 2 10 2 2 2 2" xfId="11019"/>
    <cellStyle name="Currency 4 2 10 2 2 2 2 2" xfId="11020"/>
    <cellStyle name="Currency 4 2 10 2 2 2 3" xfId="11021"/>
    <cellStyle name="Currency 4 2 10 2 2 3" xfId="11022"/>
    <cellStyle name="Currency 4 2 10 2 2 3 2" xfId="11023"/>
    <cellStyle name="Currency 4 2 10 2 2 4" xfId="11024"/>
    <cellStyle name="Currency 4 2 10 2 2 4 2" xfId="11025"/>
    <cellStyle name="Currency 4 2 10 2 2 5" xfId="11026"/>
    <cellStyle name="Currency 4 2 10 2 2 6" xfId="11027"/>
    <cellStyle name="Currency 4 2 10 2 3" xfId="11028"/>
    <cellStyle name="Currency 4 2 10 2 3 2" xfId="11029"/>
    <cellStyle name="Currency 4 2 10 2 3 2 2" xfId="11030"/>
    <cellStyle name="Currency 4 2 10 2 3 2 2 2" xfId="11031"/>
    <cellStyle name="Currency 4 2 10 2 3 2 3" xfId="11032"/>
    <cellStyle name="Currency 4 2 10 2 3 3" xfId="11033"/>
    <cellStyle name="Currency 4 2 10 2 3 3 2" xfId="11034"/>
    <cellStyle name="Currency 4 2 10 2 3 4" xfId="11035"/>
    <cellStyle name="Currency 4 2 10 2 3 4 2" xfId="11036"/>
    <cellStyle name="Currency 4 2 10 2 3 5" xfId="11037"/>
    <cellStyle name="Currency 4 2 10 2 4" xfId="11038"/>
    <cellStyle name="Currency 4 2 10 2 4 2" xfId="11039"/>
    <cellStyle name="Currency 4 2 10 2 4 2 2" xfId="11040"/>
    <cellStyle name="Currency 4 2 10 2 4 3" xfId="11041"/>
    <cellStyle name="Currency 4 2 10 2 5" xfId="11042"/>
    <cellStyle name="Currency 4 2 10 2 5 2" xfId="11043"/>
    <cellStyle name="Currency 4 2 10 2 5 2 2" xfId="11044"/>
    <cellStyle name="Currency 4 2 10 2 5 3" xfId="11045"/>
    <cellStyle name="Currency 4 2 10 2 6" xfId="11046"/>
    <cellStyle name="Currency 4 2 10 2 6 2" xfId="11047"/>
    <cellStyle name="Currency 4 2 10 2 7" xfId="11048"/>
    <cellStyle name="Currency 4 2 10 2 7 2" xfId="11049"/>
    <cellStyle name="Currency 4 2 10 2 8" xfId="11050"/>
    <cellStyle name="Currency 4 2 10 2 9" xfId="11051"/>
    <cellStyle name="Currency 4 2 10 3" xfId="11052"/>
    <cellStyle name="Currency 4 2 11" xfId="11053"/>
    <cellStyle name="Currency 4 2 11 2" xfId="11054"/>
    <cellStyle name="Currency 4 2 11 2 2" xfId="11055"/>
    <cellStyle name="Currency 4 2 11 2 2 2" xfId="11056"/>
    <cellStyle name="Currency 4 2 11 2 2 2 2" xfId="11057"/>
    <cellStyle name="Currency 4 2 11 2 2 3" xfId="11058"/>
    <cellStyle name="Currency 4 2 11 2 3" xfId="11059"/>
    <cellStyle name="Currency 4 2 11 2 3 2" xfId="11060"/>
    <cellStyle name="Currency 4 2 11 2 4" xfId="11061"/>
    <cellStyle name="Currency 4 2 11 2 4 2" xfId="11062"/>
    <cellStyle name="Currency 4 2 11 2 5" xfId="11063"/>
    <cellStyle name="Currency 4 2 11 2 6" xfId="11064"/>
    <cellStyle name="Currency 4 2 11 3" xfId="11065"/>
    <cellStyle name="Currency 4 2 11 3 2" xfId="11066"/>
    <cellStyle name="Currency 4 2 11 3 2 2" xfId="11067"/>
    <cellStyle name="Currency 4 2 11 3 2 2 2" xfId="11068"/>
    <cellStyle name="Currency 4 2 11 3 2 3" xfId="11069"/>
    <cellStyle name="Currency 4 2 11 3 3" xfId="11070"/>
    <cellStyle name="Currency 4 2 11 3 3 2" xfId="11071"/>
    <cellStyle name="Currency 4 2 11 3 4" xfId="11072"/>
    <cellStyle name="Currency 4 2 11 3 4 2" xfId="11073"/>
    <cellStyle name="Currency 4 2 11 3 5" xfId="11074"/>
    <cellStyle name="Currency 4 2 11 4" xfId="11075"/>
    <cellStyle name="Currency 4 2 11 4 2" xfId="11076"/>
    <cellStyle name="Currency 4 2 11 4 2 2" xfId="11077"/>
    <cellStyle name="Currency 4 2 11 4 3" xfId="11078"/>
    <cellStyle name="Currency 4 2 11 5" xfId="11079"/>
    <cellStyle name="Currency 4 2 11 5 2" xfId="11080"/>
    <cellStyle name="Currency 4 2 11 5 2 2" xfId="11081"/>
    <cellStyle name="Currency 4 2 11 5 3" xfId="11082"/>
    <cellStyle name="Currency 4 2 11 6" xfId="11083"/>
    <cellStyle name="Currency 4 2 11 6 2" xfId="11084"/>
    <cellStyle name="Currency 4 2 11 7" xfId="11085"/>
    <cellStyle name="Currency 4 2 11 7 2" xfId="11086"/>
    <cellStyle name="Currency 4 2 11 8" xfId="11087"/>
    <cellStyle name="Currency 4 2 11 9" xfId="11088"/>
    <cellStyle name="Currency 4 2 12" xfId="11089"/>
    <cellStyle name="Currency 4 2 12 2" xfId="11090"/>
    <cellStyle name="Currency 4 2 12 2 2" xfId="11091"/>
    <cellStyle name="Currency 4 2 12 2 2 2" xfId="11092"/>
    <cellStyle name="Currency 4 2 12 2 3" xfId="11093"/>
    <cellStyle name="Currency 4 2 12 3" xfId="11094"/>
    <cellStyle name="Currency 4 2 12 3 2" xfId="11095"/>
    <cellStyle name="Currency 4 2 12 4" xfId="11096"/>
    <cellStyle name="Currency 4 2 12 4 2" xfId="11097"/>
    <cellStyle name="Currency 4 2 12 5" xfId="11098"/>
    <cellStyle name="Currency 4 2 12 6" xfId="11099"/>
    <cellStyle name="Currency 4 2 13" xfId="11100"/>
    <cellStyle name="Currency 4 2 13 2" xfId="11101"/>
    <cellStyle name="Currency 4 2 13 2 2" xfId="11102"/>
    <cellStyle name="Currency 4 2 13 2 2 2" xfId="11103"/>
    <cellStyle name="Currency 4 2 13 2 3" xfId="11104"/>
    <cellStyle name="Currency 4 2 13 3" xfId="11105"/>
    <cellStyle name="Currency 4 2 13 3 2" xfId="11106"/>
    <cellStyle name="Currency 4 2 13 4" xfId="11107"/>
    <cellStyle name="Currency 4 2 13 4 2" xfId="11108"/>
    <cellStyle name="Currency 4 2 13 5" xfId="11109"/>
    <cellStyle name="Currency 4 2 14" xfId="11110"/>
    <cellStyle name="Currency 4 2 14 2" xfId="11111"/>
    <cellStyle name="Currency 4 2 14 2 2" xfId="11112"/>
    <cellStyle name="Currency 4 2 14 3" xfId="11113"/>
    <cellStyle name="Currency 4 2 14 3 2" xfId="11114"/>
    <cellStyle name="Currency 4 2 14 4" xfId="11115"/>
    <cellStyle name="Currency 4 2 15" xfId="11116"/>
    <cellStyle name="Currency 4 2 15 2" xfId="11117"/>
    <cellStyle name="Currency 4 2 15 2 2" xfId="11118"/>
    <cellStyle name="Currency 4 2 15 3" xfId="11119"/>
    <cellStyle name="Currency 4 2 15 4" xfId="11120"/>
    <cellStyle name="Currency 4 2 16" xfId="11121"/>
    <cellStyle name="Currency 4 2 16 2" xfId="11122"/>
    <cellStyle name="Currency 4 2 17" xfId="11123"/>
    <cellStyle name="Currency 4 2 18" xfId="11124"/>
    <cellStyle name="Currency 4 2 19" xfId="11125"/>
    <cellStyle name="Currency 4 2 2" xfId="11126"/>
    <cellStyle name="Currency 4 2 2 2" xfId="11127"/>
    <cellStyle name="Currency 4 2 2 3" xfId="11128"/>
    <cellStyle name="Currency 4 2 2 4" xfId="11129"/>
    <cellStyle name="Currency 4 2 20" xfId="50580"/>
    <cellStyle name="Currency 4 2 21" xfId="50581"/>
    <cellStyle name="Currency 4 2 3" xfId="11130"/>
    <cellStyle name="Currency 4 2 4" xfId="11131"/>
    <cellStyle name="Currency 4 2 5" xfId="11132"/>
    <cellStyle name="Currency 4 2 6" xfId="11133"/>
    <cellStyle name="Currency 4 2 7" xfId="11134"/>
    <cellStyle name="Currency 4 2 8" xfId="11135"/>
    <cellStyle name="Currency 4 2 9" xfId="11136"/>
    <cellStyle name="Currency 4 20" xfId="11137"/>
    <cellStyle name="Currency 4 20 10" xfId="11138"/>
    <cellStyle name="Currency 4 20 2" xfId="11139"/>
    <cellStyle name="Currency 4 20 2 2" xfId="11140"/>
    <cellStyle name="Currency 4 20 2 2 2" xfId="11141"/>
    <cellStyle name="Currency 4 20 2 2 2 2" xfId="11142"/>
    <cellStyle name="Currency 4 20 2 2 3" xfId="11143"/>
    <cellStyle name="Currency 4 20 2 2 4" xfId="11144"/>
    <cellStyle name="Currency 4 20 2 3" xfId="11145"/>
    <cellStyle name="Currency 4 20 2 3 2" xfId="11146"/>
    <cellStyle name="Currency 4 20 2 4" xfId="11147"/>
    <cellStyle name="Currency 4 20 2 5" xfId="11148"/>
    <cellStyle name="Currency 4 20 3" xfId="11149"/>
    <cellStyle name="Currency 4 20 4" xfId="11150"/>
    <cellStyle name="Currency 4 20 5" xfId="11151"/>
    <cellStyle name="Currency 4 20 6" xfId="11152"/>
    <cellStyle name="Currency 4 20 6 2" xfId="11153"/>
    <cellStyle name="Currency 4 20 6 2 2" xfId="11154"/>
    <cellStyle name="Currency 4 20 6 3" xfId="11155"/>
    <cellStyle name="Currency 4 20 7" xfId="11156"/>
    <cellStyle name="Currency 4 20 7 2" xfId="11157"/>
    <cellStyle name="Currency 4 20 7 2 2" xfId="11158"/>
    <cellStyle name="Currency 4 20 7 3" xfId="11159"/>
    <cellStyle name="Currency 4 20 8" xfId="11160"/>
    <cellStyle name="Currency 4 20 8 2" xfId="11161"/>
    <cellStyle name="Currency 4 20 9" xfId="11162"/>
    <cellStyle name="Currency 4 21" xfId="11163"/>
    <cellStyle name="Currency 4 21 10" xfId="11164"/>
    <cellStyle name="Currency 4 21 2" xfId="11165"/>
    <cellStyle name="Currency 4 21 2 2" xfId="11166"/>
    <cellStyle name="Currency 4 21 2 2 2" xfId="11167"/>
    <cellStyle name="Currency 4 21 2 2 2 2" xfId="11168"/>
    <cellStyle name="Currency 4 21 2 2 3" xfId="11169"/>
    <cellStyle name="Currency 4 21 2 2 4" xfId="11170"/>
    <cellStyle name="Currency 4 21 2 3" xfId="11171"/>
    <cellStyle name="Currency 4 21 2 3 2" xfId="11172"/>
    <cellStyle name="Currency 4 21 2 4" xfId="11173"/>
    <cellStyle name="Currency 4 21 2 5" xfId="11174"/>
    <cellStyle name="Currency 4 21 3" xfId="11175"/>
    <cellStyle name="Currency 4 21 4" xfId="11176"/>
    <cellStyle name="Currency 4 21 5" xfId="11177"/>
    <cellStyle name="Currency 4 21 6" xfId="11178"/>
    <cellStyle name="Currency 4 21 6 2" xfId="11179"/>
    <cellStyle name="Currency 4 21 6 2 2" xfId="11180"/>
    <cellStyle name="Currency 4 21 6 3" xfId="11181"/>
    <cellStyle name="Currency 4 21 7" xfId="11182"/>
    <cellStyle name="Currency 4 21 7 2" xfId="11183"/>
    <cellStyle name="Currency 4 21 7 2 2" xfId="11184"/>
    <cellStyle name="Currency 4 21 7 3" xfId="11185"/>
    <cellStyle name="Currency 4 21 8" xfId="11186"/>
    <cellStyle name="Currency 4 21 8 2" xfId="11187"/>
    <cellStyle name="Currency 4 21 9" xfId="11188"/>
    <cellStyle name="Currency 4 22" xfId="11189"/>
    <cellStyle name="Currency 4 22 10" xfId="11190"/>
    <cellStyle name="Currency 4 22 2" xfId="11191"/>
    <cellStyle name="Currency 4 22 2 2" xfId="11192"/>
    <cellStyle name="Currency 4 22 2 2 2" xfId="11193"/>
    <cellStyle name="Currency 4 22 2 2 2 2" xfId="11194"/>
    <cellStyle name="Currency 4 22 2 2 3" xfId="11195"/>
    <cellStyle name="Currency 4 22 2 2 4" xfId="11196"/>
    <cellStyle name="Currency 4 22 2 3" xfId="11197"/>
    <cellStyle name="Currency 4 22 2 3 2" xfId="11198"/>
    <cellStyle name="Currency 4 22 2 4" xfId="11199"/>
    <cellStyle name="Currency 4 22 2 5" xfId="11200"/>
    <cellStyle name="Currency 4 22 3" xfId="11201"/>
    <cellStyle name="Currency 4 22 4" xfId="11202"/>
    <cellStyle name="Currency 4 22 5" xfId="11203"/>
    <cellStyle name="Currency 4 22 6" xfId="11204"/>
    <cellStyle name="Currency 4 22 6 2" xfId="11205"/>
    <cellStyle name="Currency 4 22 6 2 2" xfId="11206"/>
    <cellStyle name="Currency 4 22 6 3" xfId="11207"/>
    <cellStyle name="Currency 4 22 7" xfId="11208"/>
    <cellStyle name="Currency 4 22 7 2" xfId="11209"/>
    <cellStyle name="Currency 4 22 7 2 2" xfId="11210"/>
    <cellStyle name="Currency 4 22 7 3" xfId="11211"/>
    <cellStyle name="Currency 4 22 8" xfId="11212"/>
    <cellStyle name="Currency 4 22 8 2" xfId="11213"/>
    <cellStyle name="Currency 4 22 9" xfId="11214"/>
    <cellStyle name="Currency 4 23" xfId="11215"/>
    <cellStyle name="Currency 4 23 10" xfId="11216"/>
    <cellStyle name="Currency 4 23 2" xfId="11217"/>
    <cellStyle name="Currency 4 23 2 2" xfId="11218"/>
    <cellStyle name="Currency 4 23 2 2 2" xfId="11219"/>
    <cellStyle name="Currency 4 23 2 2 2 2" xfId="11220"/>
    <cellStyle name="Currency 4 23 2 2 3" xfId="11221"/>
    <cellStyle name="Currency 4 23 2 2 4" xfId="11222"/>
    <cellStyle name="Currency 4 23 2 3" xfId="11223"/>
    <cellStyle name="Currency 4 23 2 3 2" xfId="11224"/>
    <cellStyle name="Currency 4 23 2 4" xfId="11225"/>
    <cellStyle name="Currency 4 23 2 5" xfId="11226"/>
    <cellStyle name="Currency 4 23 3" xfId="11227"/>
    <cellStyle name="Currency 4 23 4" xfId="11228"/>
    <cellStyle name="Currency 4 23 5" xfId="11229"/>
    <cellStyle name="Currency 4 23 6" xfId="11230"/>
    <cellStyle name="Currency 4 23 6 2" xfId="11231"/>
    <cellStyle name="Currency 4 23 6 2 2" xfId="11232"/>
    <cellStyle name="Currency 4 23 6 3" xfId="11233"/>
    <cellStyle name="Currency 4 23 7" xfId="11234"/>
    <cellStyle name="Currency 4 23 7 2" xfId="11235"/>
    <cellStyle name="Currency 4 23 7 2 2" xfId="11236"/>
    <cellStyle name="Currency 4 23 7 3" xfId="11237"/>
    <cellStyle name="Currency 4 23 8" xfId="11238"/>
    <cellStyle name="Currency 4 23 8 2" xfId="11239"/>
    <cellStyle name="Currency 4 23 9" xfId="11240"/>
    <cellStyle name="Currency 4 24" xfId="11241"/>
    <cellStyle name="Currency 4 24 10" xfId="11242"/>
    <cellStyle name="Currency 4 24 2" xfId="11243"/>
    <cellStyle name="Currency 4 24 2 2" xfId="11244"/>
    <cellStyle name="Currency 4 24 2 2 2" xfId="11245"/>
    <cellStyle name="Currency 4 24 2 2 2 2" xfId="11246"/>
    <cellStyle name="Currency 4 24 2 2 3" xfId="11247"/>
    <cellStyle name="Currency 4 24 2 2 4" xfId="11248"/>
    <cellStyle name="Currency 4 24 2 3" xfId="11249"/>
    <cellStyle name="Currency 4 24 2 3 2" xfId="11250"/>
    <cellStyle name="Currency 4 24 2 4" xfId="11251"/>
    <cellStyle name="Currency 4 24 2 5" xfId="11252"/>
    <cellStyle name="Currency 4 24 3" xfId="11253"/>
    <cellStyle name="Currency 4 24 4" xfId="11254"/>
    <cellStyle name="Currency 4 24 5" xfId="11255"/>
    <cellStyle name="Currency 4 24 6" xfId="11256"/>
    <cellStyle name="Currency 4 24 6 2" xfId="11257"/>
    <cellStyle name="Currency 4 24 6 2 2" xfId="11258"/>
    <cellStyle name="Currency 4 24 6 3" xfId="11259"/>
    <cellStyle name="Currency 4 24 7" xfId="11260"/>
    <cellStyle name="Currency 4 24 7 2" xfId="11261"/>
    <cellStyle name="Currency 4 24 7 2 2" xfId="11262"/>
    <cellStyle name="Currency 4 24 7 3" xfId="11263"/>
    <cellStyle name="Currency 4 24 8" xfId="11264"/>
    <cellStyle name="Currency 4 24 8 2" xfId="11265"/>
    <cellStyle name="Currency 4 24 9" xfId="11266"/>
    <cellStyle name="Currency 4 25" xfId="11267"/>
    <cellStyle name="Currency 4 25 2" xfId="11268"/>
    <cellStyle name="Currency 4 25 2 2" xfId="11269"/>
    <cellStyle name="Currency 4 25 2 2 2" xfId="11270"/>
    <cellStyle name="Currency 4 25 2 2 2 2" xfId="11271"/>
    <cellStyle name="Currency 4 25 2 2 3" xfId="11272"/>
    <cellStyle name="Currency 4 25 2 2 4" xfId="11273"/>
    <cellStyle name="Currency 4 25 2 3" xfId="11274"/>
    <cellStyle name="Currency 4 25 2 3 2" xfId="11275"/>
    <cellStyle name="Currency 4 25 2 4" xfId="11276"/>
    <cellStyle name="Currency 4 25 2 5" xfId="11277"/>
    <cellStyle name="Currency 4 25 3" xfId="11278"/>
    <cellStyle name="Currency 4 26" xfId="11279"/>
    <cellStyle name="Currency 4 26 2" xfId="11280"/>
    <cellStyle name="Currency 4 26 2 2" xfId="11281"/>
    <cellStyle name="Currency 4 26 2 2 2" xfId="11282"/>
    <cellStyle name="Currency 4 26 2 3" xfId="11283"/>
    <cellStyle name="Currency 4 26 2 4" xfId="11284"/>
    <cellStyle name="Currency 4 26 3" xfId="11285"/>
    <cellStyle name="Currency 4 26 3 2" xfId="11286"/>
    <cellStyle name="Currency 4 26 4" xfId="11287"/>
    <cellStyle name="Currency 4 26 5" xfId="11288"/>
    <cellStyle name="Currency 4 27" xfId="11289"/>
    <cellStyle name="Currency 4 27 2" xfId="11290"/>
    <cellStyle name="Currency 4 27 2 2" xfId="11291"/>
    <cellStyle name="Currency 4 27 3" xfId="11292"/>
    <cellStyle name="Currency 4 28" xfId="11293"/>
    <cellStyle name="Currency 4 28 2" xfId="11294"/>
    <cellStyle name="Currency 4 28 2 2" xfId="11295"/>
    <cellStyle name="Currency 4 28 3" xfId="11296"/>
    <cellStyle name="Currency 4 29" xfId="11297"/>
    <cellStyle name="Currency 4 29 2" xfId="11298"/>
    <cellStyle name="Currency 4 3" xfId="11299"/>
    <cellStyle name="Currency 4 3 10" xfId="11300"/>
    <cellStyle name="Currency 4 3 11" xfId="11301"/>
    <cellStyle name="Currency 4 3 11 2" xfId="11302"/>
    <cellStyle name="Currency 4 3 11 2 2" xfId="11303"/>
    <cellStyle name="Currency 4 3 11 2 2 2" xfId="11304"/>
    <cellStyle name="Currency 4 3 11 2 2 2 2" xfId="11305"/>
    <cellStyle name="Currency 4 3 11 2 2 3" xfId="11306"/>
    <cellStyle name="Currency 4 3 11 2 2 4" xfId="11307"/>
    <cellStyle name="Currency 4 3 11 2 3" xfId="11308"/>
    <cellStyle name="Currency 4 3 11 2 3 2" xfId="11309"/>
    <cellStyle name="Currency 4 3 11 2 4" xfId="11310"/>
    <cellStyle name="Currency 4 3 11 2 5" xfId="11311"/>
    <cellStyle name="Currency 4 3 11 3" xfId="11312"/>
    <cellStyle name="Currency 4 3 12" xfId="11313"/>
    <cellStyle name="Currency 4 3 12 2" xfId="11314"/>
    <cellStyle name="Currency 4 3 12 2 2" xfId="11315"/>
    <cellStyle name="Currency 4 3 12 2 2 2" xfId="11316"/>
    <cellStyle name="Currency 4 3 12 2 3" xfId="11317"/>
    <cellStyle name="Currency 4 3 12 2 4" xfId="11318"/>
    <cellStyle name="Currency 4 3 12 3" xfId="11319"/>
    <cellStyle name="Currency 4 3 12 3 2" xfId="11320"/>
    <cellStyle name="Currency 4 3 12 4" xfId="11321"/>
    <cellStyle name="Currency 4 3 12 5" xfId="11322"/>
    <cellStyle name="Currency 4 3 13" xfId="11323"/>
    <cellStyle name="Currency 4 3 13 2" xfId="11324"/>
    <cellStyle name="Currency 4 3 13 2 2" xfId="11325"/>
    <cellStyle name="Currency 4 3 13 3" xfId="11326"/>
    <cellStyle name="Currency 4 3 14" xfId="11327"/>
    <cellStyle name="Currency 4 3 14 2" xfId="11328"/>
    <cellStyle name="Currency 4 3 14 2 2" xfId="11329"/>
    <cellStyle name="Currency 4 3 14 3" xfId="11330"/>
    <cellStyle name="Currency 4 3 15" xfId="11331"/>
    <cellStyle name="Currency 4 3 15 2" xfId="11332"/>
    <cellStyle name="Currency 4 3 15 2 2" xfId="11333"/>
    <cellStyle name="Currency 4 3 15 3" xfId="11334"/>
    <cellStyle name="Currency 4 3 16" xfId="11335"/>
    <cellStyle name="Currency 4 3 16 2" xfId="11336"/>
    <cellStyle name="Currency 4 3 16 2 2" xfId="11337"/>
    <cellStyle name="Currency 4 3 16 3" xfId="11338"/>
    <cellStyle name="Currency 4 3 17" xfId="11339"/>
    <cellStyle name="Currency 4 3 17 2" xfId="11340"/>
    <cellStyle name="Currency 4 3 17 2 2" xfId="11341"/>
    <cellStyle name="Currency 4 3 17 3" xfId="11342"/>
    <cellStyle name="Currency 4 3 18" xfId="11343"/>
    <cellStyle name="Currency 4 3 18 2" xfId="11344"/>
    <cellStyle name="Currency 4 3 19" xfId="11345"/>
    <cellStyle name="Currency 4 3 19 2" xfId="11346"/>
    <cellStyle name="Currency 4 3 2" xfId="11347"/>
    <cellStyle name="Currency 4 3 2 10" xfId="11348"/>
    <cellStyle name="Currency 4 3 2 10 2" xfId="11349"/>
    <cellStyle name="Currency 4 3 2 10 2 2" xfId="11350"/>
    <cellStyle name="Currency 4 3 2 10 2 2 2" xfId="11351"/>
    <cellStyle name="Currency 4 3 2 10 2 2 2 2" xfId="11352"/>
    <cellStyle name="Currency 4 3 2 10 2 2 3" xfId="11353"/>
    <cellStyle name="Currency 4 3 2 10 2 2 4" xfId="11354"/>
    <cellStyle name="Currency 4 3 2 10 2 3" xfId="11355"/>
    <cellStyle name="Currency 4 3 2 10 2 3 2" xfId="11356"/>
    <cellStyle name="Currency 4 3 2 10 2 4" xfId="11357"/>
    <cellStyle name="Currency 4 3 2 10 2 5" xfId="11358"/>
    <cellStyle name="Currency 4 3 2 10 3" xfId="11359"/>
    <cellStyle name="Currency 4 3 2 11" xfId="11360"/>
    <cellStyle name="Currency 4 3 2 11 2" xfId="11361"/>
    <cellStyle name="Currency 4 3 2 11 2 2" xfId="11362"/>
    <cellStyle name="Currency 4 3 2 11 2 2 2" xfId="11363"/>
    <cellStyle name="Currency 4 3 2 11 2 3" xfId="11364"/>
    <cellStyle name="Currency 4 3 2 11 2 4" xfId="11365"/>
    <cellStyle name="Currency 4 3 2 11 3" xfId="11366"/>
    <cellStyle name="Currency 4 3 2 11 3 2" xfId="11367"/>
    <cellStyle name="Currency 4 3 2 11 4" xfId="11368"/>
    <cellStyle name="Currency 4 3 2 11 5" xfId="11369"/>
    <cellStyle name="Currency 4 3 2 12" xfId="11370"/>
    <cellStyle name="Currency 4 3 2 12 2" xfId="11371"/>
    <cellStyle name="Currency 4 3 2 12 2 2" xfId="11372"/>
    <cellStyle name="Currency 4 3 2 12 3" xfId="11373"/>
    <cellStyle name="Currency 4 3 2 13" xfId="11374"/>
    <cellStyle name="Currency 4 3 2 13 2" xfId="11375"/>
    <cellStyle name="Currency 4 3 2 13 2 2" xfId="11376"/>
    <cellStyle name="Currency 4 3 2 13 3" xfId="11377"/>
    <cellStyle name="Currency 4 3 2 14" xfId="11378"/>
    <cellStyle name="Currency 4 3 2 14 2" xfId="11379"/>
    <cellStyle name="Currency 4 3 2 14 2 2" xfId="11380"/>
    <cellStyle name="Currency 4 3 2 14 3" xfId="11381"/>
    <cellStyle name="Currency 4 3 2 15" xfId="11382"/>
    <cellStyle name="Currency 4 3 2 15 2" xfId="11383"/>
    <cellStyle name="Currency 4 3 2 15 2 2" xfId="11384"/>
    <cellStyle name="Currency 4 3 2 15 3" xfId="11385"/>
    <cellStyle name="Currency 4 3 2 16" xfId="11386"/>
    <cellStyle name="Currency 4 3 2 16 2" xfId="11387"/>
    <cellStyle name="Currency 4 3 2 16 2 2" xfId="11388"/>
    <cellStyle name="Currency 4 3 2 16 3" xfId="11389"/>
    <cellStyle name="Currency 4 3 2 17" xfId="11390"/>
    <cellStyle name="Currency 4 3 2 17 2" xfId="11391"/>
    <cellStyle name="Currency 4 3 2 18" xfId="11392"/>
    <cellStyle name="Currency 4 3 2 18 2" xfId="11393"/>
    <cellStyle name="Currency 4 3 2 19" xfId="11394"/>
    <cellStyle name="Currency 4 3 2 2" xfId="11395"/>
    <cellStyle name="Currency 4 3 2 2 2" xfId="11396"/>
    <cellStyle name="Currency 4 3 2 2 3" xfId="11397"/>
    <cellStyle name="Currency 4 3 2 3" xfId="11398"/>
    <cellStyle name="Currency 4 3 2 4" xfId="11399"/>
    <cellStyle name="Currency 4 3 2 5" xfId="11400"/>
    <cellStyle name="Currency 4 3 2 6" xfId="11401"/>
    <cellStyle name="Currency 4 3 2 7" xfId="11402"/>
    <cellStyle name="Currency 4 3 2 8" xfId="11403"/>
    <cellStyle name="Currency 4 3 2 9" xfId="11404"/>
    <cellStyle name="Currency 4 3 20" xfId="11405"/>
    <cellStyle name="Currency 4 3 21" xfId="11406"/>
    <cellStyle name="Currency 4 3 22" xfId="11407"/>
    <cellStyle name="Currency 4 3 22 2" xfId="11408"/>
    <cellStyle name="Currency 4 3 23" xfId="11409"/>
    <cellStyle name="Currency 4 3 23 2" xfId="11410"/>
    <cellStyle name="Currency 4 3 3" xfId="11411"/>
    <cellStyle name="Currency 4 3 3 2" xfId="11412"/>
    <cellStyle name="Currency 4 3 3 3" xfId="11413"/>
    <cellStyle name="Currency 4 3 4" xfId="11414"/>
    <cellStyle name="Currency 4 3 5" xfId="11415"/>
    <cellStyle name="Currency 4 3 6" xfId="11416"/>
    <cellStyle name="Currency 4 3 7" xfId="11417"/>
    <cellStyle name="Currency 4 3 8" xfId="11418"/>
    <cellStyle name="Currency 4 3 9" xfId="11419"/>
    <cellStyle name="Currency 4 30" xfId="11420"/>
    <cellStyle name="Currency 4 30 2" xfId="11421"/>
    <cellStyle name="Currency 4 31" xfId="11422"/>
    <cellStyle name="Currency 4 32" xfId="11423"/>
    <cellStyle name="Currency 4 33" xfId="11424"/>
    <cellStyle name="Currency 4 34" xfId="11425"/>
    <cellStyle name="Currency 4 35" xfId="11426"/>
    <cellStyle name="Currency 4 36" xfId="11427"/>
    <cellStyle name="Currency 4 37" xfId="50582"/>
    <cellStyle name="Currency 4 38" xfId="50583"/>
    <cellStyle name="Currency 4 4" xfId="11428"/>
    <cellStyle name="Currency 4 4 10" xfId="11429"/>
    <cellStyle name="Currency 4 4 10 2" xfId="11430"/>
    <cellStyle name="Currency 4 4 10 2 2" xfId="11431"/>
    <cellStyle name="Currency 4 4 10 2 2 2" xfId="11432"/>
    <cellStyle name="Currency 4 4 10 2 2 2 2" xfId="11433"/>
    <cellStyle name="Currency 4 4 10 2 2 3" xfId="11434"/>
    <cellStyle name="Currency 4 4 10 2 2 4" xfId="11435"/>
    <cellStyle name="Currency 4 4 10 2 3" xfId="11436"/>
    <cellStyle name="Currency 4 4 10 2 3 2" xfId="11437"/>
    <cellStyle name="Currency 4 4 10 2 4" xfId="11438"/>
    <cellStyle name="Currency 4 4 10 2 5" xfId="11439"/>
    <cellStyle name="Currency 4 4 10 3" xfId="11440"/>
    <cellStyle name="Currency 4 4 11" xfId="11441"/>
    <cellStyle name="Currency 4 4 11 2" xfId="11442"/>
    <cellStyle name="Currency 4 4 11 2 2" xfId="11443"/>
    <cellStyle name="Currency 4 4 11 2 2 2" xfId="11444"/>
    <cellStyle name="Currency 4 4 11 2 3" xfId="11445"/>
    <cellStyle name="Currency 4 4 11 2 4" xfId="11446"/>
    <cellStyle name="Currency 4 4 11 3" xfId="11447"/>
    <cellStyle name="Currency 4 4 11 3 2" xfId="11448"/>
    <cellStyle name="Currency 4 4 11 4" xfId="11449"/>
    <cellStyle name="Currency 4 4 11 5" xfId="11450"/>
    <cellStyle name="Currency 4 4 12" xfId="11451"/>
    <cellStyle name="Currency 4 4 12 2" xfId="11452"/>
    <cellStyle name="Currency 4 4 12 2 2" xfId="11453"/>
    <cellStyle name="Currency 4 4 12 3" xfId="11454"/>
    <cellStyle name="Currency 4 4 13" xfId="11455"/>
    <cellStyle name="Currency 4 4 13 2" xfId="11456"/>
    <cellStyle name="Currency 4 4 13 2 2" xfId="11457"/>
    <cellStyle name="Currency 4 4 13 3" xfId="11458"/>
    <cellStyle name="Currency 4 4 14" xfId="11459"/>
    <cellStyle name="Currency 4 4 14 2" xfId="11460"/>
    <cellStyle name="Currency 4 4 14 2 2" xfId="11461"/>
    <cellStyle name="Currency 4 4 14 3" xfId="11462"/>
    <cellStyle name="Currency 4 4 15" xfId="11463"/>
    <cellStyle name="Currency 4 4 15 2" xfId="11464"/>
    <cellStyle name="Currency 4 4 15 2 2" xfId="11465"/>
    <cellStyle name="Currency 4 4 15 3" xfId="11466"/>
    <cellStyle name="Currency 4 4 16" xfId="11467"/>
    <cellStyle name="Currency 4 4 16 2" xfId="11468"/>
    <cellStyle name="Currency 4 4 16 2 2" xfId="11469"/>
    <cellStyle name="Currency 4 4 16 3" xfId="11470"/>
    <cellStyle name="Currency 4 4 17" xfId="11471"/>
    <cellStyle name="Currency 4 4 17 2" xfId="11472"/>
    <cellStyle name="Currency 4 4 18" xfId="11473"/>
    <cellStyle name="Currency 4 4 18 2" xfId="11474"/>
    <cellStyle name="Currency 4 4 19" xfId="11475"/>
    <cellStyle name="Currency 4 4 2" xfId="11476"/>
    <cellStyle name="Currency 4 4 2 2" xfId="11477"/>
    <cellStyle name="Currency 4 4 2 3" xfId="11478"/>
    <cellStyle name="Currency 4 4 3" xfId="11479"/>
    <cellStyle name="Currency 4 4 4" xfId="11480"/>
    <cellStyle name="Currency 4 4 5" xfId="11481"/>
    <cellStyle name="Currency 4 4 6" xfId="11482"/>
    <cellStyle name="Currency 4 4 7" xfId="11483"/>
    <cellStyle name="Currency 4 4 8" xfId="11484"/>
    <cellStyle name="Currency 4 4 9" xfId="11485"/>
    <cellStyle name="Currency 4 5" xfId="11486"/>
    <cellStyle name="Currency 4 5 10" xfId="11487"/>
    <cellStyle name="Currency 4 5 10 2" xfId="11488"/>
    <cellStyle name="Currency 4 5 10 2 2" xfId="11489"/>
    <cellStyle name="Currency 4 5 10 2 2 2" xfId="11490"/>
    <cellStyle name="Currency 4 5 10 2 2 2 2" xfId="11491"/>
    <cellStyle name="Currency 4 5 10 2 2 3" xfId="11492"/>
    <cellStyle name="Currency 4 5 10 2 2 4" xfId="11493"/>
    <cellStyle name="Currency 4 5 10 2 3" xfId="11494"/>
    <cellStyle name="Currency 4 5 10 2 3 2" xfId="11495"/>
    <cellStyle name="Currency 4 5 10 2 4" xfId="11496"/>
    <cellStyle name="Currency 4 5 10 2 5" xfId="11497"/>
    <cellStyle name="Currency 4 5 10 3" xfId="11498"/>
    <cellStyle name="Currency 4 5 11" xfId="11499"/>
    <cellStyle name="Currency 4 5 11 2" xfId="11500"/>
    <cellStyle name="Currency 4 5 11 2 2" xfId="11501"/>
    <cellStyle name="Currency 4 5 11 2 2 2" xfId="11502"/>
    <cellStyle name="Currency 4 5 11 2 3" xfId="11503"/>
    <cellStyle name="Currency 4 5 11 2 4" xfId="11504"/>
    <cellStyle name="Currency 4 5 11 3" xfId="11505"/>
    <cellStyle name="Currency 4 5 11 3 2" xfId="11506"/>
    <cellStyle name="Currency 4 5 11 4" xfId="11507"/>
    <cellStyle name="Currency 4 5 11 5" xfId="11508"/>
    <cellStyle name="Currency 4 5 12" xfId="11509"/>
    <cellStyle name="Currency 4 5 12 2" xfId="11510"/>
    <cellStyle name="Currency 4 5 12 2 2" xfId="11511"/>
    <cellStyle name="Currency 4 5 12 3" xfId="11512"/>
    <cellStyle name="Currency 4 5 13" xfId="11513"/>
    <cellStyle name="Currency 4 5 13 2" xfId="11514"/>
    <cellStyle name="Currency 4 5 13 2 2" xfId="11515"/>
    <cellStyle name="Currency 4 5 13 3" xfId="11516"/>
    <cellStyle name="Currency 4 5 14" xfId="11517"/>
    <cellStyle name="Currency 4 5 14 2" xfId="11518"/>
    <cellStyle name="Currency 4 5 14 2 2" xfId="11519"/>
    <cellStyle name="Currency 4 5 14 3" xfId="11520"/>
    <cellStyle name="Currency 4 5 15" xfId="11521"/>
    <cellStyle name="Currency 4 5 15 2" xfId="11522"/>
    <cellStyle name="Currency 4 5 15 2 2" xfId="11523"/>
    <cellStyle name="Currency 4 5 15 3" xfId="11524"/>
    <cellStyle name="Currency 4 5 16" xfId="11525"/>
    <cellStyle name="Currency 4 5 16 2" xfId="11526"/>
    <cellStyle name="Currency 4 5 16 2 2" xfId="11527"/>
    <cellStyle name="Currency 4 5 16 3" xfId="11528"/>
    <cellStyle name="Currency 4 5 17" xfId="11529"/>
    <cellStyle name="Currency 4 5 17 2" xfId="11530"/>
    <cellStyle name="Currency 4 5 18" xfId="11531"/>
    <cellStyle name="Currency 4 5 18 2" xfId="11532"/>
    <cellStyle name="Currency 4 5 19" xfId="11533"/>
    <cellStyle name="Currency 4 5 2" xfId="11534"/>
    <cellStyle name="Currency 4 5 2 2" xfId="11535"/>
    <cellStyle name="Currency 4 5 2 3" xfId="11536"/>
    <cellStyle name="Currency 4 5 3" xfId="11537"/>
    <cellStyle name="Currency 4 5 4" xfId="11538"/>
    <cellStyle name="Currency 4 5 5" xfId="11539"/>
    <cellStyle name="Currency 4 5 6" xfId="11540"/>
    <cellStyle name="Currency 4 5 7" xfId="11541"/>
    <cellStyle name="Currency 4 5 8" xfId="11542"/>
    <cellStyle name="Currency 4 5 9" xfId="11543"/>
    <cellStyle name="Currency 4 6" xfId="11544"/>
    <cellStyle name="Currency 4 6 2" xfId="11545"/>
    <cellStyle name="Currency 4 6 3" xfId="11546"/>
    <cellStyle name="Currency 4 6 4" xfId="11547"/>
    <cellStyle name="Currency 4 6 5" xfId="44397"/>
    <cellStyle name="Currency 4 7" xfId="11548"/>
    <cellStyle name="Currency 4 8" xfId="11549"/>
    <cellStyle name="Currency 4 9" xfId="11550"/>
    <cellStyle name="Currency 5" xfId="11551"/>
    <cellStyle name="Currency 5 10" xfId="11552"/>
    <cellStyle name="Currency 5 11" xfId="11553"/>
    <cellStyle name="Currency 5 12" xfId="11554"/>
    <cellStyle name="Currency 5 13" xfId="11555"/>
    <cellStyle name="Currency 5 13 2" xfId="11556"/>
    <cellStyle name="Currency 5 13 2 2" xfId="11557"/>
    <cellStyle name="Currency 5 13 2 2 2" xfId="11558"/>
    <cellStyle name="Currency 5 13 2 2 2 2" xfId="11559"/>
    <cellStyle name="Currency 5 13 2 2 3" xfId="11560"/>
    <cellStyle name="Currency 5 13 2 2 4" xfId="11561"/>
    <cellStyle name="Currency 5 13 2 3" xfId="11562"/>
    <cellStyle name="Currency 5 13 2 3 2" xfId="11563"/>
    <cellStyle name="Currency 5 13 2 4" xfId="11564"/>
    <cellStyle name="Currency 5 13 2 5" xfId="11565"/>
    <cellStyle name="Currency 5 13 3" xfId="11566"/>
    <cellStyle name="Currency 5 14" xfId="11567"/>
    <cellStyle name="Currency 5 14 2" xfId="11568"/>
    <cellStyle name="Currency 5 14 2 2" xfId="11569"/>
    <cellStyle name="Currency 5 14 2 2 2" xfId="11570"/>
    <cellStyle name="Currency 5 14 2 3" xfId="11571"/>
    <cellStyle name="Currency 5 14 2 4" xfId="11572"/>
    <cellStyle name="Currency 5 14 3" xfId="11573"/>
    <cellStyle name="Currency 5 14 3 2" xfId="11574"/>
    <cellStyle name="Currency 5 14 4" xfId="11575"/>
    <cellStyle name="Currency 5 14 5" xfId="11576"/>
    <cellStyle name="Currency 5 15" xfId="11577"/>
    <cellStyle name="Currency 5 15 2" xfId="11578"/>
    <cellStyle name="Currency 5 15 2 2" xfId="11579"/>
    <cellStyle name="Currency 5 15 3" xfId="11580"/>
    <cellStyle name="Currency 5 16" xfId="11581"/>
    <cellStyle name="Currency 5 16 2" xfId="11582"/>
    <cellStyle name="Currency 5 16 2 2" xfId="11583"/>
    <cellStyle name="Currency 5 16 3" xfId="11584"/>
    <cellStyle name="Currency 5 17" xfId="11585"/>
    <cellStyle name="Currency 5 17 2" xfId="11586"/>
    <cellStyle name="Currency 5 17 2 2" xfId="11587"/>
    <cellStyle name="Currency 5 17 3" xfId="11588"/>
    <cellStyle name="Currency 5 18" xfId="11589"/>
    <cellStyle name="Currency 5 18 2" xfId="11590"/>
    <cellStyle name="Currency 5 18 2 2" xfId="11591"/>
    <cellStyle name="Currency 5 18 3" xfId="11592"/>
    <cellStyle name="Currency 5 19" xfId="11593"/>
    <cellStyle name="Currency 5 19 2" xfId="11594"/>
    <cellStyle name="Currency 5 19 2 2" xfId="11595"/>
    <cellStyle name="Currency 5 19 3" xfId="11596"/>
    <cellStyle name="Currency 5 2" xfId="11597"/>
    <cellStyle name="Currency 5 2 10" xfId="11598"/>
    <cellStyle name="Currency 5 2 11" xfId="11599"/>
    <cellStyle name="Currency 5 2 11 2" xfId="11600"/>
    <cellStyle name="Currency 5 2 11 2 2" xfId="11601"/>
    <cellStyle name="Currency 5 2 11 2 2 2" xfId="11602"/>
    <cellStyle name="Currency 5 2 11 2 2 2 2" xfId="11603"/>
    <cellStyle name="Currency 5 2 11 2 2 3" xfId="11604"/>
    <cellStyle name="Currency 5 2 11 2 2 4" xfId="11605"/>
    <cellStyle name="Currency 5 2 11 2 3" xfId="11606"/>
    <cellStyle name="Currency 5 2 11 2 3 2" xfId="11607"/>
    <cellStyle name="Currency 5 2 11 2 4" xfId="11608"/>
    <cellStyle name="Currency 5 2 11 2 5" xfId="11609"/>
    <cellStyle name="Currency 5 2 11 3" xfId="11610"/>
    <cellStyle name="Currency 5 2 12" xfId="11611"/>
    <cellStyle name="Currency 5 2 12 2" xfId="11612"/>
    <cellStyle name="Currency 5 2 12 2 2" xfId="11613"/>
    <cellStyle name="Currency 5 2 12 2 2 2" xfId="11614"/>
    <cellStyle name="Currency 5 2 12 2 3" xfId="11615"/>
    <cellStyle name="Currency 5 2 12 2 4" xfId="11616"/>
    <cellStyle name="Currency 5 2 12 3" xfId="11617"/>
    <cellStyle name="Currency 5 2 12 3 2" xfId="11618"/>
    <cellStyle name="Currency 5 2 12 4" xfId="11619"/>
    <cellStyle name="Currency 5 2 12 5" xfId="11620"/>
    <cellStyle name="Currency 5 2 13" xfId="11621"/>
    <cellStyle name="Currency 5 2 13 2" xfId="11622"/>
    <cellStyle name="Currency 5 2 13 2 2" xfId="11623"/>
    <cellStyle name="Currency 5 2 13 3" xfId="11624"/>
    <cellStyle name="Currency 5 2 14" xfId="11625"/>
    <cellStyle name="Currency 5 2 14 2" xfId="11626"/>
    <cellStyle name="Currency 5 2 14 2 2" xfId="11627"/>
    <cellStyle name="Currency 5 2 14 3" xfId="11628"/>
    <cellStyle name="Currency 5 2 15" xfId="11629"/>
    <cellStyle name="Currency 5 2 15 2" xfId="11630"/>
    <cellStyle name="Currency 5 2 15 2 2" xfId="11631"/>
    <cellStyle name="Currency 5 2 15 3" xfId="11632"/>
    <cellStyle name="Currency 5 2 16" xfId="11633"/>
    <cellStyle name="Currency 5 2 16 2" xfId="11634"/>
    <cellStyle name="Currency 5 2 16 2 2" xfId="11635"/>
    <cellStyle name="Currency 5 2 16 3" xfId="11636"/>
    <cellStyle name="Currency 5 2 17" xfId="11637"/>
    <cellStyle name="Currency 5 2 17 2" xfId="11638"/>
    <cellStyle name="Currency 5 2 17 2 2" xfId="11639"/>
    <cellStyle name="Currency 5 2 17 3" xfId="11640"/>
    <cellStyle name="Currency 5 2 18" xfId="11641"/>
    <cellStyle name="Currency 5 2 18 2" xfId="11642"/>
    <cellStyle name="Currency 5 2 19" xfId="11643"/>
    <cellStyle name="Currency 5 2 19 2" xfId="11644"/>
    <cellStyle name="Currency 5 2 2" xfId="11645"/>
    <cellStyle name="Currency 5 2 2 10" xfId="11646"/>
    <cellStyle name="Currency 5 2 2 10 2" xfId="11647"/>
    <cellStyle name="Currency 5 2 2 10 2 2" xfId="11648"/>
    <cellStyle name="Currency 5 2 2 10 2 2 2" xfId="11649"/>
    <cellStyle name="Currency 5 2 2 10 2 2 2 2" xfId="11650"/>
    <cellStyle name="Currency 5 2 2 10 2 2 3" xfId="11651"/>
    <cellStyle name="Currency 5 2 2 10 2 2 4" xfId="11652"/>
    <cellStyle name="Currency 5 2 2 10 2 3" xfId="11653"/>
    <cellStyle name="Currency 5 2 2 10 2 3 2" xfId="11654"/>
    <cellStyle name="Currency 5 2 2 10 2 4" xfId="11655"/>
    <cellStyle name="Currency 5 2 2 10 2 5" xfId="11656"/>
    <cellStyle name="Currency 5 2 2 10 3" xfId="11657"/>
    <cellStyle name="Currency 5 2 2 11" xfId="11658"/>
    <cellStyle name="Currency 5 2 2 11 2" xfId="11659"/>
    <cellStyle name="Currency 5 2 2 11 2 2" xfId="11660"/>
    <cellStyle name="Currency 5 2 2 11 2 2 2" xfId="11661"/>
    <cellStyle name="Currency 5 2 2 11 2 3" xfId="11662"/>
    <cellStyle name="Currency 5 2 2 11 2 4" xfId="11663"/>
    <cellStyle name="Currency 5 2 2 11 3" xfId="11664"/>
    <cellStyle name="Currency 5 2 2 11 3 2" xfId="11665"/>
    <cellStyle name="Currency 5 2 2 11 4" xfId="11666"/>
    <cellStyle name="Currency 5 2 2 11 5" xfId="11667"/>
    <cellStyle name="Currency 5 2 2 12" xfId="11668"/>
    <cellStyle name="Currency 5 2 2 12 2" xfId="11669"/>
    <cellStyle name="Currency 5 2 2 12 2 2" xfId="11670"/>
    <cellStyle name="Currency 5 2 2 12 3" xfId="11671"/>
    <cellStyle name="Currency 5 2 2 13" xfId="11672"/>
    <cellStyle name="Currency 5 2 2 13 2" xfId="11673"/>
    <cellStyle name="Currency 5 2 2 13 2 2" xfId="11674"/>
    <cellStyle name="Currency 5 2 2 13 3" xfId="11675"/>
    <cellStyle name="Currency 5 2 2 14" xfId="11676"/>
    <cellStyle name="Currency 5 2 2 14 2" xfId="11677"/>
    <cellStyle name="Currency 5 2 2 14 2 2" xfId="11678"/>
    <cellStyle name="Currency 5 2 2 14 3" xfId="11679"/>
    <cellStyle name="Currency 5 2 2 15" xfId="11680"/>
    <cellStyle name="Currency 5 2 2 15 2" xfId="11681"/>
    <cellStyle name="Currency 5 2 2 15 2 2" xfId="11682"/>
    <cellStyle name="Currency 5 2 2 15 3" xfId="11683"/>
    <cellStyle name="Currency 5 2 2 16" xfId="11684"/>
    <cellStyle name="Currency 5 2 2 16 2" xfId="11685"/>
    <cellStyle name="Currency 5 2 2 16 2 2" xfId="11686"/>
    <cellStyle name="Currency 5 2 2 16 3" xfId="11687"/>
    <cellStyle name="Currency 5 2 2 17" xfId="11688"/>
    <cellStyle name="Currency 5 2 2 17 2" xfId="11689"/>
    <cellStyle name="Currency 5 2 2 18" xfId="11690"/>
    <cellStyle name="Currency 5 2 2 18 2" xfId="11691"/>
    <cellStyle name="Currency 5 2 2 19" xfId="11692"/>
    <cellStyle name="Currency 5 2 2 2" xfId="11693"/>
    <cellStyle name="Currency 5 2 2 2 2" xfId="11694"/>
    <cellStyle name="Currency 5 2 2 2 3" xfId="11695"/>
    <cellStyle name="Currency 5 2 2 3" xfId="11696"/>
    <cellStyle name="Currency 5 2 2 4" xfId="11697"/>
    <cellStyle name="Currency 5 2 2 5" xfId="11698"/>
    <cellStyle name="Currency 5 2 2 6" xfId="11699"/>
    <cellStyle name="Currency 5 2 2 7" xfId="11700"/>
    <cellStyle name="Currency 5 2 2 8" xfId="11701"/>
    <cellStyle name="Currency 5 2 2 9" xfId="11702"/>
    <cellStyle name="Currency 5 2 20" xfId="11703"/>
    <cellStyle name="Currency 5 2 3" xfId="11704"/>
    <cellStyle name="Currency 5 2 3 2" xfId="11705"/>
    <cellStyle name="Currency 5 2 3 3" xfId="11706"/>
    <cellStyle name="Currency 5 2 4" xfId="11707"/>
    <cellStyle name="Currency 5 2 5" xfId="11708"/>
    <cellStyle name="Currency 5 2 6" xfId="11709"/>
    <cellStyle name="Currency 5 2 7" xfId="11710"/>
    <cellStyle name="Currency 5 2 8" xfId="11711"/>
    <cellStyle name="Currency 5 2 9" xfId="11712"/>
    <cellStyle name="Currency 5 20" xfId="11713"/>
    <cellStyle name="Currency 5 20 2" xfId="11714"/>
    <cellStyle name="Currency 5 21" xfId="11715"/>
    <cellStyle name="Currency 5 21 2" xfId="11716"/>
    <cellStyle name="Currency 5 22" xfId="11717"/>
    <cellStyle name="Currency 5 3" xfId="11718"/>
    <cellStyle name="Currency 5 3 10" xfId="11719"/>
    <cellStyle name="Currency 5 3 10 2" xfId="11720"/>
    <cellStyle name="Currency 5 3 10 2 2" xfId="11721"/>
    <cellStyle name="Currency 5 3 10 2 2 2" xfId="11722"/>
    <cellStyle name="Currency 5 3 10 2 2 2 2" xfId="11723"/>
    <cellStyle name="Currency 5 3 10 2 2 3" xfId="11724"/>
    <cellStyle name="Currency 5 3 10 2 2 4" xfId="11725"/>
    <cellStyle name="Currency 5 3 10 2 3" xfId="11726"/>
    <cellStyle name="Currency 5 3 10 2 3 2" xfId="11727"/>
    <cellStyle name="Currency 5 3 10 2 4" xfId="11728"/>
    <cellStyle name="Currency 5 3 10 2 5" xfId="11729"/>
    <cellStyle name="Currency 5 3 10 3" xfId="11730"/>
    <cellStyle name="Currency 5 3 11" xfId="11731"/>
    <cellStyle name="Currency 5 3 11 2" xfId="11732"/>
    <cellStyle name="Currency 5 3 11 2 2" xfId="11733"/>
    <cellStyle name="Currency 5 3 11 2 2 2" xfId="11734"/>
    <cellStyle name="Currency 5 3 11 2 3" xfId="11735"/>
    <cellStyle name="Currency 5 3 11 2 4" xfId="11736"/>
    <cellStyle name="Currency 5 3 11 3" xfId="11737"/>
    <cellStyle name="Currency 5 3 11 3 2" xfId="11738"/>
    <cellStyle name="Currency 5 3 11 4" xfId="11739"/>
    <cellStyle name="Currency 5 3 11 5" xfId="11740"/>
    <cellStyle name="Currency 5 3 12" xfId="11741"/>
    <cellStyle name="Currency 5 3 12 2" xfId="11742"/>
    <cellStyle name="Currency 5 3 12 2 2" xfId="11743"/>
    <cellStyle name="Currency 5 3 12 3" xfId="11744"/>
    <cellStyle name="Currency 5 3 13" xfId="11745"/>
    <cellStyle name="Currency 5 3 13 2" xfId="11746"/>
    <cellStyle name="Currency 5 3 13 2 2" xfId="11747"/>
    <cellStyle name="Currency 5 3 13 3" xfId="11748"/>
    <cellStyle name="Currency 5 3 14" xfId="11749"/>
    <cellStyle name="Currency 5 3 14 2" xfId="11750"/>
    <cellStyle name="Currency 5 3 14 2 2" xfId="11751"/>
    <cellStyle name="Currency 5 3 14 3" xfId="11752"/>
    <cellStyle name="Currency 5 3 15" xfId="11753"/>
    <cellStyle name="Currency 5 3 15 2" xfId="11754"/>
    <cellStyle name="Currency 5 3 15 2 2" xfId="11755"/>
    <cellStyle name="Currency 5 3 15 3" xfId="11756"/>
    <cellStyle name="Currency 5 3 16" xfId="11757"/>
    <cellStyle name="Currency 5 3 16 2" xfId="11758"/>
    <cellStyle name="Currency 5 3 16 2 2" xfId="11759"/>
    <cellStyle name="Currency 5 3 16 3" xfId="11760"/>
    <cellStyle name="Currency 5 3 17" xfId="11761"/>
    <cellStyle name="Currency 5 3 17 2" xfId="11762"/>
    <cellStyle name="Currency 5 3 18" xfId="11763"/>
    <cellStyle name="Currency 5 3 18 2" xfId="11764"/>
    <cellStyle name="Currency 5 3 19" xfId="11765"/>
    <cellStyle name="Currency 5 3 2" xfId="11766"/>
    <cellStyle name="Currency 5 3 2 2" xfId="11767"/>
    <cellStyle name="Currency 5 3 2 3" xfId="11768"/>
    <cellStyle name="Currency 5 3 20" xfId="11769"/>
    <cellStyle name="Currency 5 3 21" xfId="11770"/>
    <cellStyle name="Currency 5 3 22" xfId="11771"/>
    <cellStyle name="Currency 5 3 3" xfId="11772"/>
    <cellStyle name="Currency 5 3 4" xfId="11773"/>
    <cellStyle name="Currency 5 3 5" xfId="11774"/>
    <cellStyle name="Currency 5 3 6" xfId="11775"/>
    <cellStyle name="Currency 5 3 7" xfId="11776"/>
    <cellStyle name="Currency 5 3 8" xfId="11777"/>
    <cellStyle name="Currency 5 3 9" xfId="11778"/>
    <cellStyle name="Currency 5 4" xfId="11779"/>
    <cellStyle name="Currency 5 4 10" xfId="11780"/>
    <cellStyle name="Currency 5 4 10 2" xfId="11781"/>
    <cellStyle name="Currency 5 4 10 2 2" xfId="11782"/>
    <cellStyle name="Currency 5 4 10 2 2 2" xfId="11783"/>
    <cellStyle name="Currency 5 4 10 2 2 2 2" xfId="11784"/>
    <cellStyle name="Currency 5 4 10 2 2 3" xfId="11785"/>
    <cellStyle name="Currency 5 4 10 2 2 4" xfId="11786"/>
    <cellStyle name="Currency 5 4 10 2 3" xfId="11787"/>
    <cellStyle name="Currency 5 4 10 2 3 2" xfId="11788"/>
    <cellStyle name="Currency 5 4 10 2 4" xfId="11789"/>
    <cellStyle name="Currency 5 4 10 2 5" xfId="11790"/>
    <cellStyle name="Currency 5 4 10 3" xfId="11791"/>
    <cellStyle name="Currency 5 4 11" xfId="11792"/>
    <cellStyle name="Currency 5 4 11 2" xfId="11793"/>
    <cellStyle name="Currency 5 4 11 2 2" xfId="11794"/>
    <cellStyle name="Currency 5 4 11 2 2 2" xfId="11795"/>
    <cellStyle name="Currency 5 4 11 2 3" xfId="11796"/>
    <cellStyle name="Currency 5 4 11 2 4" xfId="11797"/>
    <cellStyle name="Currency 5 4 11 3" xfId="11798"/>
    <cellStyle name="Currency 5 4 11 3 2" xfId="11799"/>
    <cellStyle name="Currency 5 4 11 4" xfId="11800"/>
    <cellStyle name="Currency 5 4 11 5" xfId="11801"/>
    <cellStyle name="Currency 5 4 12" xfId="11802"/>
    <cellStyle name="Currency 5 4 12 2" xfId="11803"/>
    <cellStyle name="Currency 5 4 12 2 2" xfId="11804"/>
    <cellStyle name="Currency 5 4 12 3" xfId="11805"/>
    <cellStyle name="Currency 5 4 13" xfId="11806"/>
    <cellStyle name="Currency 5 4 13 2" xfId="11807"/>
    <cellStyle name="Currency 5 4 13 2 2" xfId="11808"/>
    <cellStyle name="Currency 5 4 13 3" xfId="11809"/>
    <cellStyle name="Currency 5 4 14" xfId="11810"/>
    <cellStyle name="Currency 5 4 14 2" xfId="11811"/>
    <cellStyle name="Currency 5 4 14 2 2" xfId="11812"/>
    <cellStyle name="Currency 5 4 14 3" xfId="11813"/>
    <cellStyle name="Currency 5 4 15" xfId="11814"/>
    <cellStyle name="Currency 5 4 15 2" xfId="11815"/>
    <cellStyle name="Currency 5 4 15 2 2" xfId="11816"/>
    <cellStyle name="Currency 5 4 15 3" xfId="11817"/>
    <cellStyle name="Currency 5 4 16" xfId="11818"/>
    <cellStyle name="Currency 5 4 16 2" xfId="11819"/>
    <cellStyle name="Currency 5 4 16 2 2" xfId="11820"/>
    <cellStyle name="Currency 5 4 16 3" xfId="11821"/>
    <cellStyle name="Currency 5 4 17" xfId="11822"/>
    <cellStyle name="Currency 5 4 17 2" xfId="11823"/>
    <cellStyle name="Currency 5 4 18" xfId="11824"/>
    <cellStyle name="Currency 5 4 18 2" xfId="11825"/>
    <cellStyle name="Currency 5 4 19" xfId="11826"/>
    <cellStyle name="Currency 5 4 2" xfId="11827"/>
    <cellStyle name="Currency 5 4 2 2" xfId="11828"/>
    <cellStyle name="Currency 5 4 2 3" xfId="11829"/>
    <cellStyle name="Currency 5 4 3" xfId="11830"/>
    <cellStyle name="Currency 5 4 4" xfId="11831"/>
    <cellStyle name="Currency 5 4 5" xfId="11832"/>
    <cellStyle name="Currency 5 4 6" xfId="11833"/>
    <cellStyle name="Currency 5 4 7" xfId="11834"/>
    <cellStyle name="Currency 5 4 8" xfId="11835"/>
    <cellStyle name="Currency 5 4 9" xfId="11836"/>
    <cellStyle name="Currency 5 5" xfId="11837"/>
    <cellStyle name="Currency 5 5 2" xfId="11838"/>
    <cellStyle name="Currency 5 5 3" xfId="11839"/>
    <cellStyle name="Currency 5 6" xfId="11840"/>
    <cellStyle name="Currency 5 7" xfId="11841"/>
    <cellStyle name="Currency 5 8" xfId="11842"/>
    <cellStyle name="Currency 5 9" xfId="11843"/>
    <cellStyle name="Currency 6" xfId="11844"/>
    <cellStyle name="Currency 6 2" xfId="11845"/>
    <cellStyle name="Currency 6 3" xfId="11846"/>
    <cellStyle name="Currency 6 3 2" xfId="11847"/>
    <cellStyle name="Currency 6 4" xfId="11848"/>
    <cellStyle name="Currency 6 5" xfId="11849"/>
    <cellStyle name="Currency 7" xfId="11850"/>
    <cellStyle name="Currency 7 10" xfId="11851"/>
    <cellStyle name="Currency 7 11" xfId="11852"/>
    <cellStyle name="Currency 7 12" xfId="11853"/>
    <cellStyle name="Currency 7 12 2" xfId="11854"/>
    <cellStyle name="Currency 7 12 2 2" xfId="11855"/>
    <cellStyle name="Currency 7 12 2 2 2" xfId="11856"/>
    <cellStyle name="Currency 7 12 2 2 2 2" xfId="11857"/>
    <cellStyle name="Currency 7 12 2 2 3" xfId="11858"/>
    <cellStyle name="Currency 7 12 2 2 4" xfId="11859"/>
    <cellStyle name="Currency 7 12 2 3" xfId="11860"/>
    <cellStyle name="Currency 7 12 2 3 2" xfId="11861"/>
    <cellStyle name="Currency 7 12 2 4" xfId="11862"/>
    <cellStyle name="Currency 7 12 2 5" xfId="11863"/>
    <cellStyle name="Currency 7 12 3" xfId="11864"/>
    <cellStyle name="Currency 7 13" xfId="11865"/>
    <cellStyle name="Currency 7 13 2" xfId="11866"/>
    <cellStyle name="Currency 7 13 2 2" xfId="11867"/>
    <cellStyle name="Currency 7 13 2 2 2" xfId="11868"/>
    <cellStyle name="Currency 7 13 2 3" xfId="11869"/>
    <cellStyle name="Currency 7 13 2 4" xfId="11870"/>
    <cellStyle name="Currency 7 13 3" xfId="11871"/>
    <cellStyle name="Currency 7 13 3 2" xfId="11872"/>
    <cellStyle name="Currency 7 13 4" xfId="11873"/>
    <cellStyle name="Currency 7 13 5" xfId="11874"/>
    <cellStyle name="Currency 7 14" xfId="11875"/>
    <cellStyle name="Currency 7 14 2" xfId="11876"/>
    <cellStyle name="Currency 7 14 2 2" xfId="11877"/>
    <cellStyle name="Currency 7 14 3" xfId="11878"/>
    <cellStyle name="Currency 7 15" xfId="11879"/>
    <cellStyle name="Currency 7 15 2" xfId="11880"/>
    <cellStyle name="Currency 7 15 2 2" xfId="11881"/>
    <cellStyle name="Currency 7 15 3" xfId="11882"/>
    <cellStyle name="Currency 7 16" xfId="11883"/>
    <cellStyle name="Currency 7 16 2" xfId="11884"/>
    <cellStyle name="Currency 7 16 2 2" xfId="11885"/>
    <cellStyle name="Currency 7 16 3" xfId="11886"/>
    <cellStyle name="Currency 7 17" xfId="11887"/>
    <cellStyle name="Currency 7 17 2" xfId="11888"/>
    <cellStyle name="Currency 7 17 2 2" xfId="11889"/>
    <cellStyle name="Currency 7 17 3" xfId="11890"/>
    <cellStyle name="Currency 7 18" xfId="11891"/>
    <cellStyle name="Currency 7 18 2" xfId="11892"/>
    <cellStyle name="Currency 7 18 2 2" xfId="11893"/>
    <cellStyle name="Currency 7 18 3" xfId="11894"/>
    <cellStyle name="Currency 7 19" xfId="11895"/>
    <cellStyle name="Currency 7 19 2" xfId="11896"/>
    <cellStyle name="Currency 7 2" xfId="11897"/>
    <cellStyle name="Currency 7 20" xfId="11898"/>
    <cellStyle name="Currency 7 20 2" xfId="11899"/>
    <cellStyle name="Currency 7 21" xfId="11900"/>
    <cellStyle name="Currency 7 3" xfId="11901"/>
    <cellStyle name="Currency 7 3 10" xfId="11902"/>
    <cellStyle name="Currency 7 3 10 2" xfId="11903"/>
    <cellStyle name="Currency 7 3 10 2 2" xfId="11904"/>
    <cellStyle name="Currency 7 3 10 2 2 2" xfId="11905"/>
    <cellStyle name="Currency 7 3 10 2 2 2 2" xfId="11906"/>
    <cellStyle name="Currency 7 3 10 2 2 3" xfId="11907"/>
    <cellStyle name="Currency 7 3 10 2 2 4" xfId="11908"/>
    <cellStyle name="Currency 7 3 10 2 3" xfId="11909"/>
    <cellStyle name="Currency 7 3 10 2 3 2" xfId="11910"/>
    <cellStyle name="Currency 7 3 10 2 4" xfId="11911"/>
    <cellStyle name="Currency 7 3 10 2 5" xfId="11912"/>
    <cellStyle name="Currency 7 3 10 3" xfId="11913"/>
    <cellStyle name="Currency 7 3 11" xfId="11914"/>
    <cellStyle name="Currency 7 3 11 2" xfId="11915"/>
    <cellStyle name="Currency 7 3 11 2 2" xfId="11916"/>
    <cellStyle name="Currency 7 3 11 2 2 2" xfId="11917"/>
    <cellStyle name="Currency 7 3 11 2 3" xfId="11918"/>
    <cellStyle name="Currency 7 3 11 2 4" xfId="11919"/>
    <cellStyle name="Currency 7 3 11 3" xfId="11920"/>
    <cellStyle name="Currency 7 3 11 3 2" xfId="11921"/>
    <cellStyle name="Currency 7 3 11 4" xfId="11922"/>
    <cellStyle name="Currency 7 3 11 5" xfId="11923"/>
    <cellStyle name="Currency 7 3 12" xfId="11924"/>
    <cellStyle name="Currency 7 3 12 2" xfId="11925"/>
    <cellStyle name="Currency 7 3 12 2 2" xfId="11926"/>
    <cellStyle name="Currency 7 3 12 3" xfId="11927"/>
    <cellStyle name="Currency 7 3 13" xfId="11928"/>
    <cellStyle name="Currency 7 3 13 2" xfId="11929"/>
    <cellStyle name="Currency 7 3 13 2 2" xfId="11930"/>
    <cellStyle name="Currency 7 3 13 3" xfId="11931"/>
    <cellStyle name="Currency 7 3 14" xfId="11932"/>
    <cellStyle name="Currency 7 3 14 2" xfId="11933"/>
    <cellStyle name="Currency 7 3 14 2 2" xfId="11934"/>
    <cellStyle name="Currency 7 3 14 3" xfId="11935"/>
    <cellStyle name="Currency 7 3 15" xfId="11936"/>
    <cellStyle name="Currency 7 3 15 2" xfId="11937"/>
    <cellStyle name="Currency 7 3 15 2 2" xfId="11938"/>
    <cellStyle name="Currency 7 3 15 3" xfId="11939"/>
    <cellStyle name="Currency 7 3 16" xfId="11940"/>
    <cellStyle name="Currency 7 3 16 2" xfId="11941"/>
    <cellStyle name="Currency 7 3 16 2 2" xfId="11942"/>
    <cellStyle name="Currency 7 3 16 3" xfId="11943"/>
    <cellStyle name="Currency 7 3 17" xfId="11944"/>
    <cellStyle name="Currency 7 3 17 2" xfId="11945"/>
    <cellStyle name="Currency 7 3 18" xfId="11946"/>
    <cellStyle name="Currency 7 3 18 2" xfId="11947"/>
    <cellStyle name="Currency 7 3 19" xfId="11948"/>
    <cellStyle name="Currency 7 3 2" xfId="11949"/>
    <cellStyle name="Currency 7 3 2 2" xfId="11950"/>
    <cellStyle name="Currency 7 3 2 3" xfId="11951"/>
    <cellStyle name="Currency 7 3 3" xfId="11952"/>
    <cellStyle name="Currency 7 3 4" xfId="11953"/>
    <cellStyle name="Currency 7 3 5" xfId="11954"/>
    <cellStyle name="Currency 7 3 6" xfId="11955"/>
    <cellStyle name="Currency 7 3 7" xfId="11956"/>
    <cellStyle name="Currency 7 3 8" xfId="11957"/>
    <cellStyle name="Currency 7 3 9" xfId="11958"/>
    <cellStyle name="Currency 7 4" xfId="11959"/>
    <cellStyle name="Currency 7 4 2" xfId="11960"/>
    <cellStyle name="Currency 7 4 3" xfId="11961"/>
    <cellStyle name="Currency 7 5" xfId="11962"/>
    <cellStyle name="Currency 7 6" xfId="11963"/>
    <cellStyle name="Currency 7 7" xfId="11964"/>
    <cellStyle name="Currency 7 8" xfId="11965"/>
    <cellStyle name="Currency 7 9" xfId="11966"/>
    <cellStyle name="Currency 8" xfId="11967"/>
    <cellStyle name="Currency 8 10" xfId="11968"/>
    <cellStyle name="Currency 8 10 2" xfId="11969"/>
    <cellStyle name="Currency 8 10 2 2" xfId="11970"/>
    <cellStyle name="Currency 8 10 2 2 2" xfId="11971"/>
    <cellStyle name="Currency 8 10 2 2 2 2" xfId="11972"/>
    <cellStyle name="Currency 8 10 2 2 3" xfId="11973"/>
    <cellStyle name="Currency 8 10 2 2 4" xfId="11974"/>
    <cellStyle name="Currency 8 10 2 3" xfId="11975"/>
    <cellStyle name="Currency 8 10 2 3 2" xfId="11976"/>
    <cellStyle name="Currency 8 10 2 4" xfId="11977"/>
    <cellStyle name="Currency 8 10 2 5" xfId="11978"/>
    <cellStyle name="Currency 8 10 3" xfId="11979"/>
    <cellStyle name="Currency 8 11" xfId="11980"/>
    <cellStyle name="Currency 8 11 2" xfId="11981"/>
    <cellStyle name="Currency 8 11 2 2" xfId="11982"/>
    <cellStyle name="Currency 8 11 2 2 2" xfId="11983"/>
    <cellStyle name="Currency 8 11 2 3" xfId="11984"/>
    <cellStyle name="Currency 8 11 2 4" xfId="11985"/>
    <cellStyle name="Currency 8 11 3" xfId="11986"/>
    <cellStyle name="Currency 8 11 3 2" xfId="11987"/>
    <cellStyle name="Currency 8 11 4" xfId="11988"/>
    <cellStyle name="Currency 8 11 5" xfId="11989"/>
    <cellStyle name="Currency 8 12" xfId="11990"/>
    <cellStyle name="Currency 8 12 2" xfId="11991"/>
    <cellStyle name="Currency 8 12 2 2" xfId="11992"/>
    <cellStyle name="Currency 8 12 3" xfId="11993"/>
    <cellStyle name="Currency 8 13" xfId="11994"/>
    <cellStyle name="Currency 8 13 2" xfId="11995"/>
    <cellStyle name="Currency 8 13 2 2" xfId="11996"/>
    <cellStyle name="Currency 8 13 3" xfId="11997"/>
    <cellStyle name="Currency 8 14" xfId="11998"/>
    <cellStyle name="Currency 8 14 2" xfId="11999"/>
    <cellStyle name="Currency 8 14 2 2" xfId="12000"/>
    <cellStyle name="Currency 8 14 3" xfId="12001"/>
    <cellStyle name="Currency 8 15" xfId="12002"/>
    <cellStyle name="Currency 8 15 2" xfId="12003"/>
    <cellStyle name="Currency 8 15 2 2" xfId="12004"/>
    <cellStyle name="Currency 8 15 3" xfId="12005"/>
    <cellStyle name="Currency 8 16" xfId="12006"/>
    <cellStyle name="Currency 8 16 2" xfId="12007"/>
    <cellStyle name="Currency 8 16 2 2" xfId="12008"/>
    <cellStyle name="Currency 8 16 3" xfId="12009"/>
    <cellStyle name="Currency 8 17" xfId="12010"/>
    <cellStyle name="Currency 8 17 2" xfId="12011"/>
    <cellStyle name="Currency 8 18" xfId="12012"/>
    <cellStyle name="Currency 8 18 2" xfId="12013"/>
    <cellStyle name="Currency 8 19" xfId="12014"/>
    <cellStyle name="Currency 8 2" xfId="12015"/>
    <cellStyle name="Currency 8 2 2" xfId="12016"/>
    <cellStyle name="Currency 8 2 3" xfId="12017"/>
    <cellStyle name="Currency 8 3" xfId="12018"/>
    <cellStyle name="Currency 8 4" xfId="12019"/>
    <cellStyle name="Currency 8 5" xfId="12020"/>
    <cellStyle name="Currency 8 6" xfId="12021"/>
    <cellStyle name="Currency 8 7" xfId="12022"/>
    <cellStyle name="Currency 8 8" xfId="12023"/>
    <cellStyle name="Currency 8 9" xfId="12024"/>
    <cellStyle name="Currency 9" xfId="12025"/>
    <cellStyle name="Currency 9 10" xfId="12026"/>
    <cellStyle name="Currency 9 10 2" xfId="12027"/>
    <cellStyle name="Currency 9 10 2 2" xfId="12028"/>
    <cellStyle name="Currency 9 10 2 2 2" xfId="12029"/>
    <cellStyle name="Currency 9 10 2 2 2 2" xfId="12030"/>
    <cellStyle name="Currency 9 10 2 2 3" xfId="12031"/>
    <cellStyle name="Currency 9 10 2 2 4" xfId="12032"/>
    <cellStyle name="Currency 9 10 2 3" xfId="12033"/>
    <cellStyle name="Currency 9 10 2 3 2" xfId="12034"/>
    <cellStyle name="Currency 9 10 2 4" xfId="12035"/>
    <cellStyle name="Currency 9 10 2 5" xfId="12036"/>
    <cellStyle name="Currency 9 10 3" xfId="12037"/>
    <cellStyle name="Currency 9 11" xfId="12038"/>
    <cellStyle name="Currency 9 11 2" xfId="12039"/>
    <cellStyle name="Currency 9 11 2 2" xfId="12040"/>
    <cellStyle name="Currency 9 11 2 2 2" xfId="12041"/>
    <cellStyle name="Currency 9 11 2 3" xfId="12042"/>
    <cellStyle name="Currency 9 11 2 4" xfId="12043"/>
    <cellStyle name="Currency 9 11 3" xfId="12044"/>
    <cellStyle name="Currency 9 11 3 2" xfId="12045"/>
    <cellStyle name="Currency 9 11 4" xfId="12046"/>
    <cellStyle name="Currency 9 11 5" xfId="12047"/>
    <cellStyle name="Currency 9 12" xfId="12048"/>
    <cellStyle name="Currency 9 12 2" xfId="12049"/>
    <cellStyle name="Currency 9 12 2 2" xfId="12050"/>
    <cellStyle name="Currency 9 12 3" xfId="12051"/>
    <cellStyle name="Currency 9 13" xfId="12052"/>
    <cellStyle name="Currency 9 13 2" xfId="12053"/>
    <cellStyle name="Currency 9 13 2 2" xfId="12054"/>
    <cellStyle name="Currency 9 13 3" xfId="12055"/>
    <cellStyle name="Currency 9 14" xfId="12056"/>
    <cellStyle name="Currency 9 14 2" xfId="12057"/>
    <cellStyle name="Currency 9 14 2 2" xfId="12058"/>
    <cellStyle name="Currency 9 14 3" xfId="12059"/>
    <cellStyle name="Currency 9 15" xfId="12060"/>
    <cellStyle name="Currency 9 15 2" xfId="12061"/>
    <cellStyle name="Currency 9 15 2 2" xfId="12062"/>
    <cellStyle name="Currency 9 15 3" xfId="12063"/>
    <cellStyle name="Currency 9 16" xfId="12064"/>
    <cellStyle name="Currency 9 16 2" xfId="12065"/>
    <cellStyle name="Currency 9 16 2 2" xfId="12066"/>
    <cellStyle name="Currency 9 16 3" xfId="12067"/>
    <cellStyle name="Currency 9 17" xfId="12068"/>
    <cellStyle name="Currency 9 17 2" xfId="12069"/>
    <cellStyle name="Currency 9 18" xfId="12070"/>
    <cellStyle name="Currency 9 18 2" xfId="12071"/>
    <cellStyle name="Currency 9 19" xfId="12072"/>
    <cellStyle name="Currency 9 2" xfId="12073"/>
    <cellStyle name="Currency 9 2 2" xfId="12074"/>
    <cellStyle name="Currency 9 2 3" xfId="12075"/>
    <cellStyle name="Currency 9 3" xfId="12076"/>
    <cellStyle name="Currency 9 4" xfId="12077"/>
    <cellStyle name="Currency 9 5" xfId="12078"/>
    <cellStyle name="Currency 9 6" xfId="12079"/>
    <cellStyle name="Currency 9 7" xfId="12080"/>
    <cellStyle name="Currency 9 8" xfId="12081"/>
    <cellStyle name="Currency 9 9" xfId="12082"/>
    <cellStyle name="Currency0" xfId="12083"/>
    <cellStyle name="Date" xfId="12084"/>
    <cellStyle name="Emphasis 1" xfId="12085"/>
    <cellStyle name="Emphasis 2" xfId="12086"/>
    <cellStyle name="Emphasis 3" xfId="12087"/>
    <cellStyle name="Explanatory Text 2" xfId="12088"/>
    <cellStyle name="Explanatory Text 2 2" xfId="12089"/>
    <cellStyle name="Explanatory Text 2 3" xfId="12090"/>
    <cellStyle name="Explanatory Text 2 4" xfId="12091"/>
    <cellStyle name="Explanatory Text 3" xfId="12092"/>
    <cellStyle name="Explanatory Text 3 2" xfId="12093"/>
    <cellStyle name="Explanatory Text 3 3" xfId="12094"/>
    <cellStyle name="Explanatory Text 3 4" xfId="12095"/>
    <cellStyle name="Fixed" xfId="12096"/>
    <cellStyle name="Good 2" xfId="12097"/>
    <cellStyle name="Good 2 2" xfId="12098"/>
    <cellStyle name="Good 2 2 2" xfId="12099"/>
    <cellStyle name="Good 2 3" xfId="12100"/>
    <cellStyle name="Good 2 4" xfId="12101"/>
    <cellStyle name="Good 3" xfId="12102"/>
    <cellStyle name="Good 3 2" xfId="12103"/>
    <cellStyle name="Good 3 3" xfId="12104"/>
    <cellStyle name="Good 3 4" xfId="12105"/>
    <cellStyle name="Good 3 5" xfId="12106"/>
    <cellStyle name="Good 4" xfId="12107"/>
    <cellStyle name="Grey" xfId="12108"/>
    <cellStyle name="Header1" xfId="12109"/>
    <cellStyle name="Header2" xfId="12110"/>
    <cellStyle name="Header2 10" xfId="12111"/>
    <cellStyle name="Header2 10 2" xfId="12112"/>
    <cellStyle name="Header2 10 2 2" xfId="12113"/>
    <cellStyle name="Header2 10 2 3" xfId="12114"/>
    <cellStyle name="Header2 10 2 4" xfId="12115"/>
    <cellStyle name="Header2 10 2 5" xfId="12116"/>
    <cellStyle name="Header2 10 2 6" xfId="12117"/>
    <cellStyle name="Header2 10 3" xfId="12118"/>
    <cellStyle name="Header2 10 3 2" xfId="50584"/>
    <cellStyle name="Header2 10 3 3" xfId="50585"/>
    <cellStyle name="Header2 10 4" xfId="12119"/>
    <cellStyle name="Header2 10 4 2" xfId="50586"/>
    <cellStyle name="Header2 10 4 3" xfId="50587"/>
    <cellStyle name="Header2 10 5" xfId="12120"/>
    <cellStyle name="Header2 10 5 2" xfId="50588"/>
    <cellStyle name="Header2 10 5 3" xfId="50589"/>
    <cellStyle name="Header2 10 6" xfId="12121"/>
    <cellStyle name="Header2 10 6 2" xfId="50590"/>
    <cellStyle name="Header2 10 6 3" xfId="50591"/>
    <cellStyle name="Header2 10 7" xfId="12122"/>
    <cellStyle name="Header2 10 8" xfId="50592"/>
    <cellStyle name="Header2 11" xfId="12123"/>
    <cellStyle name="Header2 11 2" xfId="12124"/>
    <cellStyle name="Header2 11 2 2" xfId="12125"/>
    <cellStyle name="Header2 11 2 3" xfId="12126"/>
    <cellStyle name="Header2 11 2 4" xfId="12127"/>
    <cellStyle name="Header2 11 2 5" xfId="12128"/>
    <cellStyle name="Header2 11 2 6" xfId="12129"/>
    <cellStyle name="Header2 11 3" xfId="12130"/>
    <cellStyle name="Header2 11 3 2" xfId="50593"/>
    <cellStyle name="Header2 11 3 3" xfId="50594"/>
    <cellStyle name="Header2 11 4" xfId="12131"/>
    <cellStyle name="Header2 11 4 2" xfId="50595"/>
    <cellStyle name="Header2 11 4 3" xfId="50596"/>
    <cellStyle name="Header2 11 5" xfId="12132"/>
    <cellStyle name="Header2 11 5 2" xfId="50597"/>
    <cellStyle name="Header2 11 5 3" xfId="50598"/>
    <cellStyle name="Header2 11 6" xfId="12133"/>
    <cellStyle name="Header2 11 6 2" xfId="50599"/>
    <cellStyle name="Header2 11 6 3" xfId="50600"/>
    <cellStyle name="Header2 11 7" xfId="12134"/>
    <cellStyle name="Header2 11 8" xfId="50601"/>
    <cellStyle name="Header2 12" xfId="12135"/>
    <cellStyle name="Header2 12 2" xfId="12136"/>
    <cellStyle name="Header2 12 2 2" xfId="12137"/>
    <cellStyle name="Header2 12 2 3" xfId="12138"/>
    <cellStyle name="Header2 12 2 4" xfId="12139"/>
    <cellStyle name="Header2 12 2 5" xfId="12140"/>
    <cellStyle name="Header2 12 2 6" xfId="12141"/>
    <cellStyle name="Header2 12 3" xfId="12142"/>
    <cellStyle name="Header2 12 3 2" xfId="50602"/>
    <cellStyle name="Header2 12 3 3" xfId="50603"/>
    <cellStyle name="Header2 12 4" xfId="12143"/>
    <cellStyle name="Header2 12 4 2" xfId="50604"/>
    <cellStyle name="Header2 12 4 3" xfId="50605"/>
    <cellStyle name="Header2 12 5" xfId="12144"/>
    <cellStyle name="Header2 12 5 2" xfId="50606"/>
    <cellStyle name="Header2 12 5 3" xfId="50607"/>
    <cellStyle name="Header2 12 6" xfId="12145"/>
    <cellStyle name="Header2 12 6 2" xfId="50608"/>
    <cellStyle name="Header2 12 6 3" xfId="50609"/>
    <cellStyle name="Header2 12 7" xfId="12146"/>
    <cellStyle name="Header2 12 8" xfId="50610"/>
    <cellStyle name="Header2 13" xfId="12147"/>
    <cellStyle name="Header2 13 2" xfId="12148"/>
    <cellStyle name="Header2 13 2 2" xfId="12149"/>
    <cellStyle name="Header2 13 2 3" xfId="12150"/>
    <cellStyle name="Header2 13 2 4" xfId="12151"/>
    <cellStyle name="Header2 13 2 5" xfId="12152"/>
    <cellStyle name="Header2 13 2 6" xfId="12153"/>
    <cellStyle name="Header2 13 3" xfId="12154"/>
    <cellStyle name="Header2 13 3 2" xfId="50611"/>
    <cellStyle name="Header2 13 3 3" xfId="50612"/>
    <cellStyle name="Header2 13 4" xfId="12155"/>
    <cellStyle name="Header2 13 4 2" xfId="50613"/>
    <cellStyle name="Header2 13 4 3" xfId="50614"/>
    <cellStyle name="Header2 13 5" xfId="12156"/>
    <cellStyle name="Header2 13 5 2" xfId="50615"/>
    <cellStyle name="Header2 13 5 3" xfId="50616"/>
    <cellStyle name="Header2 13 6" xfId="12157"/>
    <cellStyle name="Header2 13 6 2" xfId="50617"/>
    <cellStyle name="Header2 13 6 3" xfId="50618"/>
    <cellStyle name="Header2 13 7" xfId="12158"/>
    <cellStyle name="Header2 13 8" xfId="50619"/>
    <cellStyle name="Header2 14" xfId="12159"/>
    <cellStyle name="Header2 14 2" xfId="12160"/>
    <cellStyle name="Header2 14 2 2" xfId="12161"/>
    <cellStyle name="Header2 14 2 3" xfId="12162"/>
    <cellStyle name="Header2 14 2 4" xfId="12163"/>
    <cellStyle name="Header2 14 2 5" xfId="12164"/>
    <cellStyle name="Header2 14 2 6" xfId="12165"/>
    <cellStyle name="Header2 14 3" xfId="12166"/>
    <cellStyle name="Header2 14 3 2" xfId="50620"/>
    <cellStyle name="Header2 14 3 3" xfId="50621"/>
    <cellStyle name="Header2 14 4" xfId="12167"/>
    <cellStyle name="Header2 14 4 2" xfId="50622"/>
    <cellStyle name="Header2 14 4 3" xfId="50623"/>
    <cellStyle name="Header2 14 5" xfId="12168"/>
    <cellStyle name="Header2 14 5 2" xfId="50624"/>
    <cellStyle name="Header2 14 5 3" xfId="50625"/>
    <cellStyle name="Header2 14 6" xfId="12169"/>
    <cellStyle name="Header2 14 6 2" xfId="50626"/>
    <cellStyle name="Header2 14 6 3" xfId="50627"/>
    <cellStyle name="Header2 14 7" xfId="12170"/>
    <cellStyle name="Header2 14 8" xfId="50628"/>
    <cellStyle name="Header2 15" xfId="12171"/>
    <cellStyle name="Header2 15 2" xfId="12172"/>
    <cellStyle name="Header2 15 2 2" xfId="12173"/>
    <cellStyle name="Header2 15 2 3" xfId="12174"/>
    <cellStyle name="Header2 15 2 4" xfId="12175"/>
    <cellStyle name="Header2 15 2 5" xfId="12176"/>
    <cellStyle name="Header2 15 2 6" xfId="12177"/>
    <cellStyle name="Header2 15 3" xfId="12178"/>
    <cellStyle name="Header2 15 3 2" xfId="50629"/>
    <cellStyle name="Header2 15 3 3" xfId="50630"/>
    <cellStyle name="Header2 15 4" xfId="12179"/>
    <cellStyle name="Header2 15 4 2" xfId="50631"/>
    <cellStyle name="Header2 15 4 3" xfId="50632"/>
    <cellStyle name="Header2 15 5" xfId="12180"/>
    <cellStyle name="Header2 15 5 2" xfId="50633"/>
    <cellStyle name="Header2 15 5 3" xfId="50634"/>
    <cellStyle name="Header2 15 6" xfId="12181"/>
    <cellStyle name="Header2 15 6 2" xfId="50635"/>
    <cellStyle name="Header2 15 6 3" xfId="50636"/>
    <cellStyle name="Header2 15 7" xfId="12182"/>
    <cellStyle name="Header2 15 8" xfId="50637"/>
    <cellStyle name="Header2 16" xfId="12183"/>
    <cellStyle name="Header2 16 2" xfId="12184"/>
    <cellStyle name="Header2 16 2 2" xfId="12185"/>
    <cellStyle name="Header2 16 2 3" xfId="12186"/>
    <cellStyle name="Header2 16 2 4" xfId="12187"/>
    <cellStyle name="Header2 16 2 5" xfId="12188"/>
    <cellStyle name="Header2 16 2 6" xfId="12189"/>
    <cellStyle name="Header2 16 3" xfId="12190"/>
    <cellStyle name="Header2 16 3 2" xfId="50638"/>
    <cellStyle name="Header2 16 3 3" xfId="50639"/>
    <cellStyle name="Header2 16 4" xfId="12191"/>
    <cellStyle name="Header2 16 4 2" xfId="50640"/>
    <cellStyle name="Header2 16 4 3" xfId="50641"/>
    <cellStyle name="Header2 16 5" xfId="12192"/>
    <cellStyle name="Header2 16 5 2" xfId="50642"/>
    <cellStyle name="Header2 16 5 3" xfId="50643"/>
    <cellStyle name="Header2 16 6" xfId="12193"/>
    <cellStyle name="Header2 16 6 2" xfId="50644"/>
    <cellStyle name="Header2 16 6 3" xfId="50645"/>
    <cellStyle name="Header2 16 7" xfId="12194"/>
    <cellStyle name="Header2 16 8" xfId="50646"/>
    <cellStyle name="Header2 17" xfId="12195"/>
    <cellStyle name="Header2 17 2" xfId="12196"/>
    <cellStyle name="Header2 17 2 2" xfId="12197"/>
    <cellStyle name="Header2 17 2 3" xfId="12198"/>
    <cellStyle name="Header2 17 2 4" xfId="12199"/>
    <cellStyle name="Header2 17 2 5" xfId="12200"/>
    <cellStyle name="Header2 17 2 6" xfId="12201"/>
    <cellStyle name="Header2 17 3" xfId="12202"/>
    <cellStyle name="Header2 17 3 2" xfId="50647"/>
    <cellStyle name="Header2 17 3 3" xfId="50648"/>
    <cellStyle name="Header2 17 4" xfId="12203"/>
    <cellStyle name="Header2 17 4 2" xfId="50649"/>
    <cellStyle name="Header2 17 4 3" xfId="50650"/>
    <cellStyle name="Header2 17 5" xfId="12204"/>
    <cellStyle name="Header2 17 5 2" xfId="50651"/>
    <cellStyle name="Header2 17 5 3" xfId="50652"/>
    <cellStyle name="Header2 17 6" xfId="12205"/>
    <cellStyle name="Header2 17 6 2" xfId="50653"/>
    <cellStyle name="Header2 17 6 3" xfId="50654"/>
    <cellStyle name="Header2 17 7" xfId="12206"/>
    <cellStyle name="Header2 17 8" xfId="50655"/>
    <cellStyle name="Header2 18" xfId="12207"/>
    <cellStyle name="Header2 18 2" xfId="12208"/>
    <cellStyle name="Header2 18 2 2" xfId="12209"/>
    <cellStyle name="Header2 18 2 3" xfId="12210"/>
    <cellStyle name="Header2 18 2 4" xfId="12211"/>
    <cellStyle name="Header2 18 2 5" xfId="12212"/>
    <cellStyle name="Header2 18 2 6" xfId="12213"/>
    <cellStyle name="Header2 18 3" xfId="12214"/>
    <cellStyle name="Header2 18 3 2" xfId="50656"/>
    <cellStyle name="Header2 18 3 3" xfId="50657"/>
    <cellStyle name="Header2 18 4" xfId="12215"/>
    <cellStyle name="Header2 18 4 2" xfId="50658"/>
    <cellStyle name="Header2 18 4 3" xfId="50659"/>
    <cellStyle name="Header2 18 5" xfId="12216"/>
    <cellStyle name="Header2 18 5 2" xfId="50660"/>
    <cellStyle name="Header2 18 5 3" xfId="50661"/>
    <cellStyle name="Header2 18 6" xfId="12217"/>
    <cellStyle name="Header2 18 6 2" xfId="50662"/>
    <cellStyle name="Header2 18 6 3" xfId="50663"/>
    <cellStyle name="Header2 18 7" xfId="12218"/>
    <cellStyle name="Header2 18 8" xfId="50664"/>
    <cellStyle name="Header2 19" xfId="12219"/>
    <cellStyle name="Header2 19 2" xfId="12220"/>
    <cellStyle name="Header2 19 2 2" xfId="12221"/>
    <cellStyle name="Header2 19 2 3" xfId="12222"/>
    <cellStyle name="Header2 19 2 4" xfId="12223"/>
    <cellStyle name="Header2 19 2 5" xfId="12224"/>
    <cellStyle name="Header2 19 2 6" xfId="12225"/>
    <cellStyle name="Header2 19 3" xfId="12226"/>
    <cellStyle name="Header2 19 3 2" xfId="50665"/>
    <cellStyle name="Header2 19 3 3" xfId="50666"/>
    <cellStyle name="Header2 19 4" xfId="12227"/>
    <cellStyle name="Header2 19 4 2" xfId="50667"/>
    <cellStyle name="Header2 19 4 3" xfId="50668"/>
    <cellStyle name="Header2 19 5" xfId="12228"/>
    <cellStyle name="Header2 19 5 2" xfId="50669"/>
    <cellStyle name="Header2 19 5 3" xfId="50670"/>
    <cellStyle name="Header2 19 6" xfId="12229"/>
    <cellStyle name="Header2 19 6 2" xfId="50671"/>
    <cellStyle name="Header2 19 6 3" xfId="50672"/>
    <cellStyle name="Header2 19 7" xfId="12230"/>
    <cellStyle name="Header2 19 8" xfId="50673"/>
    <cellStyle name="Header2 2" xfId="12231"/>
    <cellStyle name="Header2 2 10" xfId="12232"/>
    <cellStyle name="Header2 2 10 2" xfId="12233"/>
    <cellStyle name="Header2 2 10 2 2" xfId="12234"/>
    <cellStyle name="Header2 2 10 2 3" xfId="12235"/>
    <cellStyle name="Header2 2 10 2 4" xfId="12236"/>
    <cellStyle name="Header2 2 10 2 5" xfId="12237"/>
    <cellStyle name="Header2 2 10 2 6" xfId="12238"/>
    <cellStyle name="Header2 2 10 3" xfId="12239"/>
    <cellStyle name="Header2 2 10 3 2" xfId="50674"/>
    <cellStyle name="Header2 2 10 3 3" xfId="50675"/>
    <cellStyle name="Header2 2 10 4" xfId="12240"/>
    <cellStyle name="Header2 2 10 4 2" xfId="50676"/>
    <cellStyle name="Header2 2 10 4 3" xfId="50677"/>
    <cellStyle name="Header2 2 10 5" xfId="12241"/>
    <cellStyle name="Header2 2 10 5 2" xfId="50678"/>
    <cellStyle name="Header2 2 10 5 3" xfId="50679"/>
    <cellStyle name="Header2 2 10 6" xfId="12242"/>
    <cellStyle name="Header2 2 10 6 2" xfId="50680"/>
    <cellStyle name="Header2 2 10 6 3" xfId="50681"/>
    <cellStyle name="Header2 2 10 7" xfId="12243"/>
    <cellStyle name="Header2 2 10 8" xfId="50682"/>
    <cellStyle name="Header2 2 11" xfId="12244"/>
    <cellStyle name="Header2 2 11 2" xfId="12245"/>
    <cellStyle name="Header2 2 11 2 2" xfId="12246"/>
    <cellStyle name="Header2 2 11 2 3" xfId="12247"/>
    <cellStyle name="Header2 2 11 2 4" xfId="12248"/>
    <cellStyle name="Header2 2 11 2 5" xfId="12249"/>
    <cellStyle name="Header2 2 11 2 6" xfId="12250"/>
    <cellStyle name="Header2 2 11 3" xfId="12251"/>
    <cellStyle name="Header2 2 11 3 2" xfId="50683"/>
    <cellStyle name="Header2 2 11 3 3" xfId="50684"/>
    <cellStyle name="Header2 2 11 4" xfId="12252"/>
    <cellStyle name="Header2 2 11 4 2" xfId="50685"/>
    <cellStyle name="Header2 2 11 4 3" xfId="50686"/>
    <cellStyle name="Header2 2 11 5" xfId="12253"/>
    <cellStyle name="Header2 2 11 5 2" xfId="50687"/>
    <cellStyle name="Header2 2 11 5 3" xfId="50688"/>
    <cellStyle name="Header2 2 11 6" xfId="12254"/>
    <cellStyle name="Header2 2 11 6 2" xfId="50689"/>
    <cellStyle name="Header2 2 11 6 3" xfId="50690"/>
    <cellStyle name="Header2 2 11 7" xfId="12255"/>
    <cellStyle name="Header2 2 11 8" xfId="50691"/>
    <cellStyle name="Header2 2 12" xfId="12256"/>
    <cellStyle name="Header2 2 12 2" xfId="12257"/>
    <cellStyle name="Header2 2 12 2 2" xfId="12258"/>
    <cellStyle name="Header2 2 12 2 3" xfId="12259"/>
    <cellStyle name="Header2 2 12 2 4" xfId="12260"/>
    <cellStyle name="Header2 2 12 2 5" xfId="12261"/>
    <cellStyle name="Header2 2 12 2 6" xfId="12262"/>
    <cellStyle name="Header2 2 12 3" xfId="12263"/>
    <cellStyle name="Header2 2 12 3 2" xfId="50692"/>
    <cellStyle name="Header2 2 12 3 3" xfId="50693"/>
    <cellStyle name="Header2 2 12 4" xfId="12264"/>
    <cellStyle name="Header2 2 12 4 2" xfId="50694"/>
    <cellStyle name="Header2 2 12 4 3" xfId="50695"/>
    <cellStyle name="Header2 2 12 5" xfId="12265"/>
    <cellStyle name="Header2 2 12 5 2" xfId="50696"/>
    <cellStyle name="Header2 2 12 5 3" xfId="50697"/>
    <cellStyle name="Header2 2 12 6" xfId="12266"/>
    <cellStyle name="Header2 2 12 6 2" xfId="50698"/>
    <cellStyle name="Header2 2 12 6 3" xfId="50699"/>
    <cellStyle name="Header2 2 12 7" xfId="12267"/>
    <cellStyle name="Header2 2 12 8" xfId="50700"/>
    <cellStyle name="Header2 2 13" xfId="12268"/>
    <cellStyle name="Header2 2 13 2" xfId="12269"/>
    <cellStyle name="Header2 2 13 2 2" xfId="12270"/>
    <cellStyle name="Header2 2 13 2 3" xfId="12271"/>
    <cellStyle name="Header2 2 13 2 4" xfId="12272"/>
    <cellStyle name="Header2 2 13 2 5" xfId="12273"/>
    <cellStyle name="Header2 2 13 2 6" xfId="12274"/>
    <cellStyle name="Header2 2 13 3" xfId="12275"/>
    <cellStyle name="Header2 2 13 3 2" xfId="50701"/>
    <cellStyle name="Header2 2 13 3 3" xfId="50702"/>
    <cellStyle name="Header2 2 13 4" xfId="12276"/>
    <cellStyle name="Header2 2 13 4 2" xfId="50703"/>
    <cellStyle name="Header2 2 13 4 3" xfId="50704"/>
    <cellStyle name="Header2 2 13 5" xfId="12277"/>
    <cellStyle name="Header2 2 13 5 2" xfId="50705"/>
    <cellStyle name="Header2 2 13 5 3" xfId="50706"/>
    <cellStyle name="Header2 2 13 6" xfId="12278"/>
    <cellStyle name="Header2 2 13 6 2" xfId="50707"/>
    <cellStyle name="Header2 2 13 6 3" xfId="50708"/>
    <cellStyle name="Header2 2 13 7" xfId="12279"/>
    <cellStyle name="Header2 2 13 8" xfId="50709"/>
    <cellStyle name="Header2 2 14" xfId="12280"/>
    <cellStyle name="Header2 2 14 2" xfId="12281"/>
    <cellStyle name="Header2 2 14 2 2" xfId="12282"/>
    <cellStyle name="Header2 2 14 2 3" xfId="12283"/>
    <cellStyle name="Header2 2 14 2 4" xfId="12284"/>
    <cellStyle name="Header2 2 14 2 5" xfId="12285"/>
    <cellStyle name="Header2 2 14 2 6" xfId="12286"/>
    <cellStyle name="Header2 2 14 3" xfId="12287"/>
    <cellStyle name="Header2 2 14 3 2" xfId="50710"/>
    <cellStyle name="Header2 2 14 3 3" xfId="50711"/>
    <cellStyle name="Header2 2 14 4" xfId="12288"/>
    <cellStyle name="Header2 2 14 4 2" xfId="50712"/>
    <cellStyle name="Header2 2 14 4 3" xfId="50713"/>
    <cellStyle name="Header2 2 14 5" xfId="12289"/>
    <cellStyle name="Header2 2 14 5 2" xfId="50714"/>
    <cellStyle name="Header2 2 14 5 3" xfId="50715"/>
    <cellStyle name="Header2 2 14 6" xfId="12290"/>
    <cellStyle name="Header2 2 14 6 2" xfId="50716"/>
    <cellStyle name="Header2 2 14 6 3" xfId="50717"/>
    <cellStyle name="Header2 2 14 7" xfId="12291"/>
    <cellStyle name="Header2 2 14 8" xfId="50718"/>
    <cellStyle name="Header2 2 15" xfId="12292"/>
    <cellStyle name="Header2 2 15 2" xfId="12293"/>
    <cellStyle name="Header2 2 15 2 2" xfId="12294"/>
    <cellStyle name="Header2 2 15 2 3" xfId="12295"/>
    <cellStyle name="Header2 2 15 2 4" xfId="12296"/>
    <cellStyle name="Header2 2 15 2 5" xfId="12297"/>
    <cellStyle name="Header2 2 15 2 6" xfId="12298"/>
    <cellStyle name="Header2 2 15 3" xfId="12299"/>
    <cellStyle name="Header2 2 15 3 2" xfId="50719"/>
    <cellStyle name="Header2 2 15 3 3" xfId="50720"/>
    <cellStyle name="Header2 2 15 4" xfId="12300"/>
    <cellStyle name="Header2 2 15 4 2" xfId="50721"/>
    <cellStyle name="Header2 2 15 4 3" xfId="50722"/>
    <cellStyle name="Header2 2 15 5" xfId="12301"/>
    <cellStyle name="Header2 2 15 5 2" xfId="50723"/>
    <cellStyle name="Header2 2 15 5 3" xfId="50724"/>
    <cellStyle name="Header2 2 15 6" xfId="12302"/>
    <cellStyle name="Header2 2 15 6 2" xfId="50725"/>
    <cellStyle name="Header2 2 15 6 3" xfId="50726"/>
    <cellStyle name="Header2 2 15 7" xfId="12303"/>
    <cellStyle name="Header2 2 15 8" xfId="50727"/>
    <cellStyle name="Header2 2 16" xfId="12304"/>
    <cellStyle name="Header2 2 16 2" xfId="12305"/>
    <cellStyle name="Header2 2 16 2 2" xfId="12306"/>
    <cellStyle name="Header2 2 16 2 3" xfId="12307"/>
    <cellStyle name="Header2 2 16 2 4" xfId="12308"/>
    <cellStyle name="Header2 2 16 2 5" xfId="12309"/>
    <cellStyle name="Header2 2 16 2 6" xfId="12310"/>
    <cellStyle name="Header2 2 16 3" xfId="12311"/>
    <cellStyle name="Header2 2 16 3 2" xfId="50728"/>
    <cellStyle name="Header2 2 16 3 3" xfId="50729"/>
    <cellStyle name="Header2 2 16 4" xfId="12312"/>
    <cellStyle name="Header2 2 16 4 2" xfId="50730"/>
    <cellStyle name="Header2 2 16 4 3" xfId="50731"/>
    <cellStyle name="Header2 2 16 5" xfId="12313"/>
    <cellStyle name="Header2 2 16 5 2" xfId="50732"/>
    <cellStyle name="Header2 2 16 5 3" xfId="50733"/>
    <cellStyle name="Header2 2 16 6" xfId="12314"/>
    <cellStyle name="Header2 2 16 6 2" xfId="50734"/>
    <cellStyle name="Header2 2 16 6 3" xfId="50735"/>
    <cellStyle name="Header2 2 16 7" xfId="12315"/>
    <cellStyle name="Header2 2 16 8" xfId="50736"/>
    <cellStyle name="Header2 2 17" xfId="12316"/>
    <cellStyle name="Header2 2 17 2" xfId="12317"/>
    <cellStyle name="Header2 2 17 2 2" xfId="12318"/>
    <cellStyle name="Header2 2 17 2 3" xfId="12319"/>
    <cellStyle name="Header2 2 17 2 4" xfId="12320"/>
    <cellStyle name="Header2 2 17 2 5" xfId="12321"/>
    <cellStyle name="Header2 2 17 2 6" xfId="12322"/>
    <cellStyle name="Header2 2 17 3" xfId="12323"/>
    <cellStyle name="Header2 2 17 3 2" xfId="50737"/>
    <cellStyle name="Header2 2 17 3 3" xfId="50738"/>
    <cellStyle name="Header2 2 17 4" xfId="12324"/>
    <cellStyle name="Header2 2 17 4 2" xfId="50739"/>
    <cellStyle name="Header2 2 17 4 3" xfId="50740"/>
    <cellStyle name="Header2 2 17 5" xfId="12325"/>
    <cellStyle name="Header2 2 17 5 2" xfId="50741"/>
    <cellStyle name="Header2 2 17 5 3" xfId="50742"/>
    <cellStyle name="Header2 2 17 6" xfId="12326"/>
    <cellStyle name="Header2 2 17 6 2" xfId="50743"/>
    <cellStyle name="Header2 2 17 6 3" xfId="50744"/>
    <cellStyle name="Header2 2 17 7" xfId="12327"/>
    <cellStyle name="Header2 2 17 8" xfId="50745"/>
    <cellStyle name="Header2 2 18" xfId="12328"/>
    <cellStyle name="Header2 2 18 2" xfId="12329"/>
    <cellStyle name="Header2 2 18 2 2" xfId="12330"/>
    <cellStyle name="Header2 2 18 2 3" xfId="12331"/>
    <cellStyle name="Header2 2 18 2 4" xfId="12332"/>
    <cellStyle name="Header2 2 18 2 5" xfId="12333"/>
    <cellStyle name="Header2 2 18 2 6" xfId="12334"/>
    <cellStyle name="Header2 2 18 3" xfId="12335"/>
    <cellStyle name="Header2 2 18 3 2" xfId="50746"/>
    <cellStyle name="Header2 2 18 3 3" xfId="50747"/>
    <cellStyle name="Header2 2 18 4" xfId="12336"/>
    <cellStyle name="Header2 2 18 4 2" xfId="50748"/>
    <cellStyle name="Header2 2 18 4 3" xfId="50749"/>
    <cellStyle name="Header2 2 18 5" xfId="12337"/>
    <cellStyle name="Header2 2 18 5 2" xfId="50750"/>
    <cellStyle name="Header2 2 18 5 3" xfId="50751"/>
    <cellStyle name="Header2 2 18 6" xfId="12338"/>
    <cellStyle name="Header2 2 18 6 2" xfId="50752"/>
    <cellStyle name="Header2 2 18 6 3" xfId="50753"/>
    <cellStyle name="Header2 2 18 7" xfId="12339"/>
    <cellStyle name="Header2 2 18 8" xfId="50754"/>
    <cellStyle name="Header2 2 19" xfId="12340"/>
    <cellStyle name="Header2 2 19 2" xfId="12341"/>
    <cellStyle name="Header2 2 19 2 2" xfId="12342"/>
    <cellStyle name="Header2 2 19 2 3" xfId="12343"/>
    <cellStyle name="Header2 2 19 2 4" xfId="12344"/>
    <cellStyle name="Header2 2 19 2 5" xfId="12345"/>
    <cellStyle name="Header2 2 19 2 6" xfId="12346"/>
    <cellStyle name="Header2 2 19 3" xfId="12347"/>
    <cellStyle name="Header2 2 19 3 2" xfId="50755"/>
    <cellStyle name="Header2 2 19 3 3" xfId="50756"/>
    <cellStyle name="Header2 2 19 4" xfId="12348"/>
    <cellStyle name="Header2 2 19 4 2" xfId="50757"/>
    <cellStyle name="Header2 2 19 4 3" xfId="50758"/>
    <cellStyle name="Header2 2 19 5" xfId="12349"/>
    <cellStyle name="Header2 2 19 5 2" xfId="50759"/>
    <cellStyle name="Header2 2 19 5 3" xfId="50760"/>
    <cellStyle name="Header2 2 19 6" xfId="12350"/>
    <cellStyle name="Header2 2 19 6 2" xfId="50761"/>
    <cellStyle name="Header2 2 19 6 3" xfId="50762"/>
    <cellStyle name="Header2 2 19 7" xfId="12351"/>
    <cellStyle name="Header2 2 19 8" xfId="50763"/>
    <cellStyle name="Header2 2 2" xfId="12352"/>
    <cellStyle name="Header2 2 2 10" xfId="12353"/>
    <cellStyle name="Header2 2 2 10 2" xfId="12354"/>
    <cellStyle name="Header2 2 2 10 2 2" xfId="12355"/>
    <cellStyle name="Header2 2 2 10 2 3" xfId="12356"/>
    <cellStyle name="Header2 2 2 10 2 4" xfId="12357"/>
    <cellStyle name="Header2 2 2 10 2 5" xfId="12358"/>
    <cellStyle name="Header2 2 2 10 2 6" xfId="12359"/>
    <cellStyle name="Header2 2 2 10 3" xfId="12360"/>
    <cellStyle name="Header2 2 2 10 3 2" xfId="50764"/>
    <cellStyle name="Header2 2 2 10 3 3" xfId="50765"/>
    <cellStyle name="Header2 2 2 10 4" xfId="12361"/>
    <cellStyle name="Header2 2 2 10 4 2" xfId="50766"/>
    <cellStyle name="Header2 2 2 10 4 3" xfId="50767"/>
    <cellStyle name="Header2 2 2 10 5" xfId="12362"/>
    <cellStyle name="Header2 2 2 10 5 2" xfId="50768"/>
    <cellStyle name="Header2 2 2 10 5 3" xfId="50769"/>
    <cellStyle name="Header2 2 2 10 6" xfId="12363"/>
    <cellStyle name="Header2 2 2 10 6 2" xfId="50770"/>
    <cellStyle name="Header2 2 2 10 6 3" xfId="50771"/>
    <cellStyle name="Header2 2 2 10 7" xfId="12364"/>
    <cellStyle name="Header2 2 2 10 8" xfId="50772"/>
    <cellStyle name="Header2 2 2 11" xfId="12365"/>
    <cellStyle name="Header2 2 2 11 2" xfId="12366"/>
    <cellStyle name="Header2 2 2 11 2 2" xfId="12367"/>
    <cellStyle name="Header2 2 2 11 2 3" xfId="12368"/>
    <cellStyle name="Header2 2 2 11 2 4" xfId="12369"/>
    <cellStyle name="Header2 2 2 11 2 5" xfId="12370"/>
    <cellStyle name="Header2 2 2 11 2 6" xfId="12371"/>
    <cellStyle name="Header2 2 2 11 3" xfId="12372"/>
    <cellStyle name="Header2 2 2 11 3 2" xfId="50773"/>
    <cellStyle name="Header2 2 2 11 3 3" xfId="50774"/>
    <cellStyle name="Header2 2 2 11 4" xfId="12373"/>
    <cellStyle name="Header2 2 2 11 4 2" xfId="50775"/>
    <cellStyle name="Header2 2 2 11 4 3" xfId="50776"/>
    <cellStyle name="Header2 2 2 11 5" xfId="12374"/>
    <cellStyle name="Header2 2 2 11 5 2" xfId="50777"/>
    <cellStyle name="Header2 2 2 11 5 3" xfId="50778"/>
    <cellStyle name="Header2 2 2 11 6" xfId="12375"/>
    <cellStyle name="Header2 2 2 11 6 2" xfId="50779"/>
    <cellStyle name="Header2 2 2 11 6 3" xfId="50780"/>
    <cellStyle name="Header2 2 2 11 7" xfId="12376"/>
    <cellStyle name="Header2 2 2 11 8" xfId="50781"/>
    <cellStyle name="Header2 2 2 12" xfId="12377"/>
    <cellStyle name="Header2 2 2 12 2" xfId="12378"/>
    <cellStyle name="Header2 2 2 12 2 2" xfId="12379"/>
    <cellStyle name="Header2 2 2 12 2 3" xfId="12380"/>
    <cellStyle name="Header2 2 2 12 2 4" xfId="12381"/>
    <cellStyle name="Header2 2 2 12 2 5" xfId="12382"/>
    <cellStyle name="Header2 2 2 12 2 6" xfId="12383"/>
    <cellStyle name="Header2 2 2 12 3" xfId="12384"/>
    <cellStyle name="Header2 2 2 12 3 2" xfId="50782"/>
    <cellStyle name="Header2 2 2 12 3 3" xfId="50783"/>
    <cellStyle name="Header2 2 2 12 4" xfId="12385"/>
    <cellStyle name="Header2 2 2 12 4 2" xfId="50784"/>
    <cellStyle name="Header2 2 2 12 4 3" xfId="50785"/>
    <cellStyle name="Header2 2 2 12 5" xfId="12386"/>
    <cellStyle name="Header2 2 2 12 5 2" xfId="50786"/>
    <cellStyle name="Header2 2 2 12 5 3" xfId="50787"/>
    <cellStyle name="Header2 2 2 12 6" xfId="12387"/>
    <cellStyle name="Header2 2 2 12 6 2" xfId="50788"/>
    <cellStyle name="Header2 2 2 12 6 3" xfId="50789"/>
    <cellStyle name="Header2 2 2 12 7" xfId="12388"/>
    <cellStyle name="Header2 2 2 12 8" xfId="50790"/>
    <cellStyle name="Header2 2 2 13" xfId="12389"/>
    <cellStyle name="Header2 2 2 13 2" xfId="12390"/>
    <cellStyle name="Header2 2 2 13 2 2" xfId="12391"/>
    <cellStyle name="Header2 2 2 13 2 3" xfId="12392"/>
    <cellStyle name="Header2 2 2 13 2 4" xfId="12393"/>
    <cellStyle name="Header2 2 2 13 2 5" xfId="12394"/>
    <cellStyle name="Header2 2 2 13 2 6" xfId="12395"/>
    <cellStyle name="Header2 2 2 13 3" xfId="12396"/>
    <cellStyle name="Header2 2 2 13 3 2" xfId="50791"/>
    <cellStyle name="Header2 2 2 13 3 3" xfId="50792"/>
    <cellStyle name="Header2 2 2 13 4" xfId="12397"/>
    <cellStyle name="Header2 2 2 13 4 2" xfId="50793"/>
    <cellStyle name="Header2 2 2 13 4 3" xfId="50794"/>
    <cellStyle name="Header2 2 2 13 5" xfId="12398"/>
    <cellStyle name="Header2 2 2 13 5 2" xfId="50795"/>
    <cellStyle name="Header2 2 2 13 5 3" xfId="50796"/>
    <cellStyle name="Header2 2 2 13 6" xfId="12399"/>
    <cellStyle name="Header2 2 2 13 6 2" xfId="50797"/>
    <cellStyle name="Header2 2 2 13 6 3" xfId="50798"/>
    <cellStyle name="Header2 2 2 13 7" xfId="12400"/>
    <cellStyle name="Header2 2 2 13 8" xfId="50799"/>
    <cellStyle name="Header2 2 2 14" xfId="12401"/>
    <cellStyle name="Header2 2 2 14 2" xfId="12402"/>
    <cellStyle name="Header2 2 2 14 2 2" xfId="12403"/>
    <cellStyle name="Header2 2 2 14 2 3" xfId="12404"/>
    <cellStyle name="Header2 2 2 14 2 4" xfId="12405"/>
    <cellStyle name="Header2 2 2 14 2 5" xfId="12406"/>
    <cellStyle name="Header2 2 2 14 2 6" xfId="12407"/>
    <cellStyle name="Header2 2 2 14 3" xfId="12408"/>
    <cellStyle name="Header2 2 2 14 3 2" xfId="50800"/>
    <cellStyle name="Header2 2 2 14 3 3" xfId="50801"/>
    <cellStyle name="Header2 2 2 14 4" xfId="12409"/>
    <cellStyle name="Header2 2 2 14 4 2" xfId="50802"/>
    <cellStyle name="Header2 2 2 14 4 3" xfId="50803"/>
    <cellStyle name="Header2 2 2 14 5" xfId="12410"/>
    <cellStyle name="Header2 2 2 14 5 2" xfId="50804"/>
    <cellStyle name="Header2 2 2 14 5 3" xfId="50805"/>
    <cellStyle name="Header2 2 2 14 6" xfId="12411"/>
    <cellStyle name="Header2 2 2 14 6 2" xfId="50806"/>
    <cellStyle name="Header2 2 2 14 6 3" xfId="50807"/>
    <cellStyle name="Header2 2 2 14 7" xfId="12412"/>
    <cellStyle name="Header2 2 2 14 8" xfId="50808"/>
    <cellStyle name="Header2 2 2 15" xfId="12413"/>
    <cellStyle name="Header2 2 2 15 2" xfId="12414"/>
    <cellStyle name="Header2 2 2 15 2 2" xfId="12415"/>
    <cellStyle name="Header2 2 2 15 2 3" xfId="12416"/>
    <cellStyle name="Header2 2 2 15 2 4" xfId="12417"/>
    <cellStyle name="Header2 2 2 15 2 5" xfId="12418"/>
    <cellStyle name="Header2 2 2 15 2 6" xfId="12419"/>
    <cellStyle name="Header2 2 2 15 3" xfId="12420"/>
    <cellStyle name="Header2 2 2 15 3 2" xfId="50809"/>
    <cellStyle name="Header2 2 2 15 3 3" xfId="50810"/>
    <cellStyle name="Header2 2 2 15 4" xfId="12421"/>
    <cellStyle name="Header2 2 2 15 4 2" xfId="50811"/>
    <cellStyle name="Header2 2 2 15 4 3" xfId="50812"/>
    <cellStyle name="Header2 2 2 15 5" xfId="12422"/>
    <cellStyle name="Header2 2 2 15 5 2" xfId="50813"/>
    <cellStyle name="Header2 2 2 15 5 3" xfId="50814"/>
    <cellStyle name="Header2 2 2 15 6" xfId="12423"/>
    <cellStyle name="Header2 2 2 15 6 2" xfId="50815"/>
    <cellStyle name="Header2 2 2 15 6 3" xfId="50816"/>
    <cellStyle name="Header2 2 2 15 7" xfId="12424"/>
    <cellStyle name="Header2 2 2 15 8" xfId="50817"/>
    <cellStyle name="Header2 2 2 16" xfId="12425"/>
    <cellStyle name="Header2 2 2 16 2" xfId="12426"/>
    <cellStyle name="Header2 2 2 16 2 2" xfId="12427"/>
    <cellStyle name="Header2 2 2 16 2 3" xfId="12428"/>
    <cellStyle name="Header2 2 2 16 2 4" xfId="12429"/>
    <cellStyle name="Header2 2 2 16 2 5" xfId="12430"/>
    <cellStyle name="Header2 2 2 16 2 6" xfId="12431"/>
    <cellStyle name="Header2 2 2 16 3" xfId="12432"/>
    <cellStyle name="Header2 2 2 16 3 2" xfId="50818"/>
    <cellStyle name="Header2 2 2 16 3 3" xfId="50819"/>
    <cellStyle name="Header2 2 2 16 4" xfId="12433"/>
    <cellStyle name="Header2 2 2 16 4 2" xfId="50820"/>
    <cellStyle name="Header2 2 2 16 4 3" xfId="50821"/>
    <cellStyle name="Header2 2 2 16 5" xfId="12434"/>
    <cellStyle name="Header2 2 2 16 5 2" xfId="50822"/>
    <cellStyle name="Header2 2 2 16 5 3" xfId="50823"/>
    <cellStyle name="Header2 2 2 16 6" xfId="12435"/>
    <cellStyle name="Header2 2 2 16 6 2" xfId="50824"/>
    <cellStyle name="Header2 2 2 16 6 3" xfId="50825"/>
    <cellStyle name="Header2 2 2 16 7" xfId="12436"/>
    <cellStyle name="Header2 2 2 16 8" xfId="50826"/>
    <cellStyle name="Header2 2 2 17" xfId="12437"/>
    <cellStyle name="Header2 2 2 17 2" xfId="12438"/>
    <cellStyle name="Header2 2 2 17 2 2" xfId="12439"/>
    <cellStyle name="Header2 2 2 17 2 3" xfId="12440"/>
    <cellStyle name="Header2 2 2 17 2 4" xfId="12441"/>
    <cellStyle name="Header2 2 2 17 2 5" xfId="12442"/>
    <cellStyle name="Header2 2 2 17 2 6" xfId="12443"/>
    <cellStyle name="Header2 2 2 17 3" xfId="12444"/>
    <cellStyle name="Header2 2 2 17 3 2" xfId="50827"/>
    <cellStyle name="Header2 2 2 17 3 3" xfId="50828"/>
    <cellStyle name="Header2 2 2 17 4" xfId="12445"/>
    <cellStyle name="Header2 2 2 17 4 2" xfId="50829"/>
    <cellStyle name="Header2 2 2 17 4 3" xfId="50830"/>
    <cellStyle name="Header2 2 2 17 5" xfId="12446"/>
    <cellStyle name="Header2 2 2 17 5 2" xfId="50831"/>
    <cellStyle name="Header2 2 2 17 5 3" xfId="50832"/>
    <cellStyle name="Header2 2 2 17 6" xfId="12447"/>
    <cellStyle name="Header2 2 2 17 6 2" xfId="50833"/>
    <cellStyle name="Header2 2 2 17 6 3" xfId="50834"/>
    <cellStyle name="Header2 2 2 17 7" xfId="12448"/>
    <cellStyle name="Header2 2 2 17 8" xfId="50835"/>
    <cellStyle name="Header2 2 2 18" xfId="12449"/>
    <cellStyle name="Header2 2 2 18 2" xfId="12450"/>
    <cellStyle name="Header2 2 2 18 2 2" xfId="12451"/>
    <cellStyle name="Header2 2 2 18 2 3" xfId="12452"/>
    <cellStyle name="Header2 2 2 18 2 4" xfId="12453"/>
    <cellStyle name="Header2 2 2 18 2 5" xfId="12454"/>
    <cellStyle name="Header2 2 2 18 2 6" xfId="12455"/>
    <cellStyle name="Header2 2 2 18 3" xfId="12456"/>
    <cellStyle name="Header2 2 2 18 3 2" xfId="50836"/>
    <cellStyle name="Header2 2 2 18 3 3" xfId="50837"/>
    <cellStyle name="Header2 2 2 18 4" xfId="12457"/>
    <cellStyle name="Header2 2 2 18 4 2" xfId="50838"/>
    <cellStyle name="Header2 2 2 18 4 3" xfId="50839"/>
    <cellStyle name="Header2 2 2 18 5" xfId="12458"/>
    <cellStyle name="Header2 2 2 18 5 2" xfId="50840"/>
    <cellStyle name="Header2 2 2 18 5 3" xfId="50841"/>
    <cellStyle name="Header2 2 2 18 6" xfId="12459"/>
    <cellStyle name="Header2 2 2 18 6 2" xfId="50842"/>
    <cellStyle name="Header2 2 2 18 6 3" xfId="50843"/>
    <cellStyle name="Header2 2 2 18 7" xfId="12460"/>
    <cellStyle name="Header2 2 2 18 8" xfId="50844"/>
    <cellStyle name="Header2 2 2 19" xfId="12461"/>
    <cellStyle name="Header2 2 2 19 2" xfId="12462"/>
    <cellStyle name="Header2 2 2 19 2 2" xfId="12463"/>
    <cellStyle name="Header2 2 2 19 2 3" xfId="12464"/>
    <cellStyle name="Header2 2 2 19 2 4" xfId="12465"/>
    <cellStyle name="Header2 2 2 19 2 5" xfId="12466"/>
    <cellStyle name="Header2 2 2 19 2 6" xfId="12467"/>
    <cellStyle name="Header2 2 2 19 3" xfId="12468"/>
    <cellStyle name="Header2 2 2 19 3 2" xfId="50845"/>
    <cellStyle name="Header2 2 2 19 3 3" xfId="50846"/>
    <cellStyle name="Header2 2 2 19 4" xfId="12469"/>
    <cellStyle name="Header2 2 2 19 4 2" xfId="50847"/>
    <cellStyle name="Header2 2 2 19 4 3" xfId="50848"/>
    <cellStyle name="Header2 2 2 19 5" xfId="12470"/>
    <cellStyle name="Header2 2 2 19 5 2" xfId="50849"/>
    <cellStyle name="Header2 2 2 19 5 3" xfId="50850"/>
    <cellStyle name="Header2 2 2 19 6" xfId="12471"/>
    <cellStyle name="Header2 2 2 19 6 2" xfId="50851"/>
    <cellStyle name="Header2 2 2 19 6 3" xfId="50852"/>
    <cellStyle name="Header2 2 2 19 7" xfId="12472"/>
    <cellStyle name="Header2 2 2 19 8" xfId="50853"/>
    <cellStyle name="Header2 2 2 2" xfId="12473"/>
    <cellStyle name="Header2 2 2 2 2" xfId="12474"/>
    <cellStyle name="Header2 2 2 2 2 2" xfId="12475"/>
    <cellStyle name="Header2 2 2 2 2 3" xfId="12476"/>
    <cellStyle name="Header2 2 2 2 2 4" xfId="12477"/>
    <cellStyle name="Header2 2 2 2 2 5" xfId="12478"/>
    <cellStyle name="Header2 2 2 2 2 6" xfId="12479"/>
    <cellStyle name="Header2 2 2 2 3" xfId="12480"/>
    <cellStyle name="Header2 2 2 2 3 2" xfId="50854"/>
    <cellStyle name="Header2 2 2 2 3 3" xfId="50855"/>
    <cellStyle name="Header2 2 2 2 4" xfId="12481"/>
    <cellStyle name="Header2 2 2 2 4 2" xfId="50856"/>
    <cellStyle name="Header2 2 2 2 4 3" xfId="50857"/>
    <cellStyle name="Header2 2 2 2 5" xfId="12482"/>
    <cellStyle name="Header2 2 2 2 5 2" xfId="50858"/>
    <cellStyle name="Header2 2 2 2 5 3" xfId="50859"/>
    <cellStyle name="Header2 2 2 2 6" xfId="12483"/>
    <cellStyle name="Header2 2 2 2 6 2" xfId="50860"/>
    <cellStyle name="Header2 2 2 2 6 3" xfId="50861"/>
    <cellStyle name="Header2 2 2 2 7" xfId="12484"/>
    <cellStyle name="Header2 2 2 2 8" xfId="50862"/>
    <cellStyle name="Header2 2 2 20" xfId="12485"/>
    <cellStyle name="Header2 2 2 20 2" xfId="12486"/>
    <cellStyle name="Header2 2 2 20 2 2" xfId="12487"/>
    <cellStyle name="Header2 2 2 20 2 3" xfId="12488"/>
    <cellStyle name="Header2 2 2 20 2 4" xfId="12489"/>
    <cellStyle name="Header2 2 2 20 2 5" xfId="12490"/>
    <cellStyle name="Header2 2 2 20 2 6" xfId="12491"/>
    <cellStyle name="Header2 2 2 20 3" xfId="12492"/>
    <cellStyle name="Header2 2 2 20 3 2" xfId="50863"/>
    <cellStyle name="Header2 2 2 20 3 3" xfId="50864"/>
    <cellStyle name="Header2 2 2 20 4" xfId="12493"/>
    <cellStyle name="Header2 2 2 20 4 2" xfId="50865"/>
    <cellStyle name="Header2 2 2 20 4 3" xfId="50866"/>
    <cellStyle name="Header2 2 2 20 5" xfId="12494"/>
    <cellStyle name="Header2 2 2 20 5 2" xfId="50867"/>
    <cellStyle name="Header2 2 2 20 5 3" xfId="50868"/>
    <cellStyle name="Header2 2 2 20 6" xfId="12495"/>
    <cellStyle name="Header2 2 2 20 6 2" xfId="50869"/>
    <cellStyle name="Header2 2 2 20 6 3" xfId="50870"/>
    <cellStyle name="Header2 2 2 20 7" xfId="12496"/>
    <cellStyle name="Header2 2 2 20 8" xfId="50871"/>
    <cellStyle name="Header2 2 2 21" xfId="12497"/>
    <cellStyle name="Header2 2 2 21 2" xfId="12498"/>
    <cellStyle name="Header2 2 2 21 2 2" xfId="12499"/>
    <cellStyle name="Header2 2 2 21 2 3" xfId="12500"/>
    <cellStyle name="Header2 2 2 21 2 4" xfId="12501"/>
    <cellStyle name="Header2 2 2 21 2 5" xfId="12502"/>
    <cellStyle name="Header2 2 2 21 2 6" xfId="12503"/>
    <cellStyle name="Header2 2 2 21 3" xfId="12504"/>
    <cellStyle name="Header2 2 2 21 3 2" xfId="50872"/>
    <cellStyle name="Header2 2 2 21 3 3" xfId="50873"/>
    <cellStyle name="Header2 2 2 21 4" xfId="12505"/>
    <cellStyle name="Header2 2 2 21 4 2" xfId="50874"/>
    <cellStyle name="Header2 2 2 21 4 3" xfId="50875"/>
    <cellStyle name="Header2 2 2 21 5" xfId="12506"/>
    <cellStyle name="Header2 2 2 21 5 2" xfId="50876"/>
    <cellStyle name="Header2 2 2 21 5 3" xfId="50877"/>
    <cellStyle name="Header2 2 2 21 6" xfId="12507"/>
    <cellStyle name="Header2 2 2 21 6 2" xfId="50878"/>
    <cellStyle name="Header2 2 2 21 6 3" xfId="50879"/>
    <cellStyle name="Header2 2 2 21 7" xfId="12508"/>
    <cellStyle name="Header2 2 2 21 8" xfId="50880"/>
    <cellStyle name="Header2 2 2 22" xfId="12509"/>
    <cellStyle name="Header2 2 2 22 2" xfId="12510"/>
    <cellStyle name="Header2 2 2 22 2 2" xfId="12511"/>
    <cellStyle name="Header2 2 2 22 2 3" xfId="12512"/>
    <cellStyle name="Header2 2 2 22 2 4" xfId="12513"/>
    <cellStyle name="Header2 2 2 22 2 5" xfId="12514"/>
    <cellStyle name="Header2 2 2 22 2 6" xfId="12515"/>
    <cellStyle name="Header2 2 2 22 3" xfId="12516"/>
    <cellStyle name="Header2 2 2 22 3 2" xfId="50881"/>
    <cellStyle name="Header2 2 2 22 3 3" xfId="50882"/>
    <cellStyle name="Header2 2 2 22 4" xfId="12517"/>
    <cellStyle name="Header2 2 2 22 4 2" xfId="50883"/>
    <cellStyle name="Header2 2 2 22 4 3" xfId="50884"/>
    <cellStyle name="Header2 2 2 22 5" xfId="12518"/>
    <cellStyle name="Header2 2 2 22 5 2" xfId="50885"/>
    <cellStyle name="Header2 2 2 22 5 3" xfId="50886"/>
    <cellStyle name="Header2 2 2 22 6" xfId="12519"/>
    <cellStyle name="Header2 2 2 22 6 2" xfId="50887"/>
    <cellStyle name="Header2 2 2 22 6 3" xfId="50888"/>
    <cellStyle name="Header2 2 2 22 7" xfId="12520"/>
    <cellStyle name="Header2 2 2 22 8" xfId="50889"/>
    <cellStyle name="Header2 2 2 23" xfId="12521"/>
    <cellStyle name="Header2 2 2 23 2" xfId="12522"/>
    <cellStyle name="Header2 2 2 23 2 2" xfId="12523"/>
    <cellStyle name="Header2 2 2 23 2 3" xfId="12524"/>
    <cellStyle name="Header2 2 2 23 2 4" xfId="12525"/>
    <cellStyle name="Header2 2 2 23 2 5" xfId="12526"/>
    <cellStyle name="Header2 2 2 23 2 6" xfId="12527"/>
    <cellStyle name="Header2 2 2 23 3" xfId="12528"/>
    <cellStyle name="Header2 2 2 23 3 2" xfId="50890"/>
    <cellStyle name="Header2 2 2 23 3 3" xfId="50891"/>
    <cellStyle name="Header2 2 2 23 4" xfId="12529"/>
    <cellStyle name="Header2 2 2 23 4 2" xfId="50892"/>
    <cellStyle name="Header2 2 2 23 4 3" xfId="50893"/>
    <cellStyle name="Header2 2 2 23 5" xfId="12530"/>
    <cellStyle name="Header2 2 2 23 5 2" xfId="50894"/>
    <cellStyle name="Header2 2 2 23 5 3" xfId="50895"/>
    <cellStyle name="Header2 2 2 23 6" xfId="12531"/>
    <cellStyle name="Header2 2 2 23 6 2" xfId="50896"/>
    <cellStyle name="Header2 2 2 23 6 3" xfId="50897"/>
    <cellStyle name="Header2 2 2 23 7" xfId="12532"/>
    <cellStyle name="Header2 2 2 23 8" xfId="50898"/>
    <cellStyle name="Header2 2 2 24" xfId="12533"/>
    <cellStyle name="Header2 2 2 24 2" xfId="12534"/>
    <cellStyle name="Header2 2 2 24 2 2" xfId="12535"/>
    <cellStyle name="Header2 2 2 24 2 3" xfId="12536"/>
    <cellStyle name="Header2 2 2 24 2 4" xfId="12537"/>
    <cellStyle name="Header2 2 2 24 2 5" xfId="12538"/>
    <cellStyle name="Header2 2 2 24 2 6" xfId="12539"/>
    <cellStyle name="Header2 2 2 24 3" xfId="12540"/>
    <cellStyle name="Header2 2 2 24 3 2" xfId="50899"/>
    <cellStyle name="Header2 2 2 24 3 3" xfId="50900"/>
    <cellStyle name="Header2 2 2 24 4" xfId="12541"/>
    <cellStyle name="Header2 2 2 24 4 2" xfId="50901"/>
    <cellStyle name="Header2 2 2 24 4 3" xfId="50902"/>
    <cellStyle name="Header2 2 2 24 5" xfId="12542"/>
    <cellStyle name="Header2 2 2 24 5 2" xfId="50903"/>
    <cellStyle name="Header2 2 2 24 5 3" xfId="50904"/>
    <cellStyle name="Header2 2 2 24 6" xfId="12543"/>
    <cellStyle name="Header2 2 2 24 6 2" xfId="50905"/>
    <cellStyle name="Header2 2 2 24 6 3" xfId="50906"/>
    <cellStyle name="Header2 2 2 24 7" xfId="12544"/>
    <cellStyle name="Header2 2 2 24 8" xfId="50907"/>
    <cellStyle name="Header2 2 2 25" xfId="12545"/>
    <cellStyle name="Header2 2 2 25 2" xfId="12546"/>
    <cellStyle name="Header2 2 2 25 2 2" xfId="12547"/>
    <cellStyle name="Header2 2 2 25 2 3" xfId="12548"/>
    <cellStyle name="Header2 2 2 25 2 4" xfId="12549"/>
    <cellStyle name="Header2 2 2 25 2 5" xfId="12550"/>
    <cellStyle name="Header2 2 2 25 2 6" xfId="12551"/>
    <cellStyle name="Header2 2 2 25 3" xfId="12552"/>
    <cellStyle name="Header2 2 2 25 3 2" xfId="50908"/>
    <cellStyle name="Header2 2 2 25 3 3" xfId="50909"/>
    <cellStyle name="Header2 2 2 25 4" xfId="12553"/>
    <cellStyle name="Header2 2 2 25 4 2" xfId="50910"/>
    <cellStyle name="Header2 2 2 25 4 3" xfId="50911"/>
    <cellStyle name="Header2 2 2 25 5" xfId="12554"/>
    <cellStyle name="Header2 2 2 25 5 2" xfId="50912"/>
    <cellStyle name="Header2 2 2 25 5 3" xfId="50913"/>
    <cellStyle name="Header2 2 2 25 6" xfId="12555"/>
    <cellStyle name="Header2 2 2 25 6 2" xfId="50914"/>
    <cellStyle name="Header2 2 2 25 6 3" xfId="50915"/>
    <cellStyle name="Header2 2 2 25 7" xfId="12556"/>
    <cellStyle name="Header2 2 2 25 8" xfId="50916"/>
    <cellStyle name="Header2 2 2 26" xfId="12557"/>
    <cellStyle name="Header2 2 2 26 2" xfId="12558"/>
    <cellStyle name="Header2 2 2 26 2 2" xfId="12559"/>
    <cellStyle name="Header2 2 2 26 2 3" xfId="12560"/>
    <cellStyle name="Header2 2 2 26 2 4" xfId="12561"/>
    <cellStyle name="Header2 2 2 26 2 5" xfId="12562"/>
    <cellStyle name="Header2 2 2 26 2 6" xfId="12563"/>
    <cellStyle name="Header2 2 2 26 3" xfId="12564"/>
    <cellStyle name="Header2 2 2 26 3 2" xfId="50917"/>
    <cellStyle name="Header2 2 2 26 3 3" xfId="50918"/>
    <cellStyle name="Header2 2 2 26 4" xfId="12565"/>
    <cellStyle name="Header2 2 2 26 4 2" xfId="50919"/>
    <cellStyle name="Header2 2 2 26 4 3" xfId="50920"/>
    <cellStyle name="Header2 2 2 26 5" xfId="12566"/>
    <cellStyle name="Header2 2 2 26 5 2" xfId="50921"/>
    <cellStyle name="Header2 2 2 26 5 3" xfId="50922"/>
    <cellStyle name="Header2 2 2 26 6" xfId="12567"/>
    <cellStyle name="Header2 2 2 26 6 2" xfId="50923"/>
    <cellStyle name="Header2 2 2 26 6 3" xfId="50924"/>
    <cellStyle name="Header2 2 2 26 7" xfId="12568"/>
    <cellStyle name="Header2 2 2 26 8" xfId="50925"/>
    <cellStyle name="Header2 2 2 27" xfId="12569"/>
    <cellStyle name="Header2 2 2 27 2" xfId="12570"/>
    <cellStyle name="Header2 2 2 27 2 2" xfId="12571"/>
    <cellStyle name="Header2 2 2 27 2 3" xfId="12572"/>
    <cellStyle name="Header2 2 2 27 2 4" xfId="12573"/>
    <cellStyle name="Header2 2 2 27 2 5" xfId="12574"/>
    <cellStyle name="Header2 2 2 27 2 6" xfId="12575"/>
    <cellStyle name="Header2 2 2 27 3" xfId="12576"/>
    <cellStyle name="Header2 2 2 27 3 2" xfId="50926"/>
    <cellStyle name="Header2 2 2 27 3 3" xfId="50927"/>
    <cellStyle name="Header2 2 2 27 4" xfId="12577"/>
    <cellStyle name="Header2 2 2 27 4 2" xfId="50928"/>
    <cellStyle name="Header2 2 2 27 4 3" xfId="50929"/>
    <cellStyle name="Header2 2 2 27 5" xfId="12578"/>
    <cellStyle name="Header2 2 2 27 5 2" xfId="50930"/>
    <cellStyle name="Header2 2 2 27 5 3" xfId="50931"/>
    <cellStyle name="Header2 2 2 27 6" xfId="12579"/>
    <cellStyle name="Header2 2 2 27 6 2" xfId="50932"/>
    <cellStyle name="Header2 2 2 27 6 3" xfId="50933"/>
    <cellStyle name="Header2 2 2 27 7" xfId="12580"/>
    <cellStyle name="Header2 2 2 27 8" xfId="50934"/>
    <cellStyle name="Header2 2 2 28" xfId="12581"/>
    <cellStyle name="Header2 2 2 28 2" xfId="12582"/>
    <cellStyle name="Header2 2 2 28 2 2" xfId="12583"/>
    <cellStyle name="Header2 2 2 28 2 3" xfId="12584"/>
    <cellStyle name="Header2 2 2 28 2 4" xfId="12585"/>
    <cellStyle name="Header2 2 2 28 2 5" xfId="12586"/>
    <cellStyle name="Header2 2 2 28 2 6" xfId="12587"/>
    <cellStyle name="Header2 2 2 28 3" xfId="12588"/>
    <cellStyle name="Header2 2 2 28 3 2" xfId="50935"/>
    <cellStyle name="Header2 2 2 28 3 3" xfId="50936"/>
    <cellStyle name="Header2 2 2 28 4" xfId="12589"/>
    <cellStyle name="Header2 2 2 28 4 2" xfId="50937"/>
    <cellStyle name="Header2 2 2 28 4 3" xfId="50938"/>
    <cellStyle name="Header2 2 2 28 5" xfId="12590"/>
    <cellStyle name="Header2 2 2 28 5 2" xfId="50939"/>
    <cellStyle name="Header2 2 2 28 5 3" xfId="50940"/>
    <cellStyle name="Header2 2 2 28 6" xfId="12591"/>
    <cellStyle name="Header2 2 2 28 6 2" xfId="50941"/>
    <cellStyle name="Header2 2 2 28 6 3" xfId="50942"/>
    <cellStyle name="Header2 2 2 28 7" xfId="12592"/>
    <cellStyle name="Header2 2 2 28 8" xfId="50943"/>
    <cellStyle name="Header2 2 2 29" xfId="12593"/>
    <cellStyle name="Header2 2 2 29 2" xfId="12594"/>
    <cellStyle name="Header2 2 2 29 2 2" xfId="12595"/>
    <cellStyle name="Header2 2 2 29 2 3" xfId="12596"/>
    <cellStyle name="Header2 2 2 29 2 4" xfId="12597"/>
    <cellStyle name="Header2 2 2 29 2 5" xfId="12598"/>
    <cellStyle name="Header2 2 2 29 2 6" xfId="12599"/>
    <cellStyle name="Header2 2 2 29 3" xfId="12600"/>
    <cellStyle name="Header2 2 2 29 3 2" xfId="50944"/>
    <cellStyle name="Header2 2 2 29 3 3" xfId="50945"/>
    <cellStyle name="Header2 2 2 29 4" xfId="12601"/>
    <cellStyle name="Header2 2 2 29 4 2" xfId="50946"/>
    <cellStyle name="Header2 2 2 29 4 3" xfId="50947"/>
    <cellStyle name="Header2 2 2 29 5" xfId="12602"/>
    <cellStyle name="Header2 2 2 29 5 2" xfId="50948"/>
    <cellStyle name="Header2 2 2 29 5 3" xfId="50949"/>
    <cellStyle name="Header2 2 2 29 6" xfId="12603"/>
    <cellStyle name="Header2 2 2 29 6 2" xfId="50950"/>
    <cellStyle name="Header2 2 2 29 6 3" xfId="50951"/>
    <cellStyle name="Header2 2 2 29 7" xfId="12604"/>
    <cellStyle name="Header2 2 2 29 8" xfId="50952"/>
    <cellStyle name="Header2 2 2 3" xfId="12605"/>
    <cellStyle name="Header2 2 2 3 2" xfId="12606"/>
    <cellStyle name="Header2 2 2 3 2 2" xfId="12607"/>
    <cellStyle name="Header2 2 2 3 2 3" xfId="12608"/>
    <cellStyle name="Header2 2 2 3 2 4" xfId="12609"/>
    <cellStyle name="Header2 2 2 3 2 5" xfId="12610"/>
    <cellStyle name="Header2 2 2 3 2 6" xfId="12611"/>
    <cellStyle name="Header2 2 2 3 3" xfId="12612"/>
    <cellStyle name="Header2 2 2 3 3 2" xfId="50953"/>
    <cellStyle name="Header2 2 2 3 3 3" xfId="50954"/>
    <cellStyle name="Header2 2 2 3 4" xfId="12613"/>
    <cellStyle name="Header2 2 2 3 4 2" xfId="50955"/>
    <cellStyle name="Header2 2 2 3 4 3" xfId="50956"/>
    <cellStyle name="Header2 2 2 3 5" xfId="12614"/>
    <cellStyle name="Header2 2 2 3 5 2" xfId="50957"/>
    <cellStyle name="Header2 2 2 3 5 3" xfId="50958"/>
    <cellStyle name="Header2 2 2 3 6" xfId="12615"/>
    <cellStyle name="Header2 2 2 3 6 2" xfId="50959"/>
    <cellStyle name="Header2 2 2 3 6 3" xfId="50960"/>
    <cellStyle name="Header2 2 2 3 7" xfId="12616"/>
    <cellStyle name="Header2 2 2 3 8" xfId="50961"/>
    <cellStyle name="Header2 2 2 30" xfId="12617"/>
    <cellStyle name="Header2 2 2 30 2" xfId="12618"/>
    <cellStyle name="Header2 2 2 30 2 2" xfId="12619"/>
    <cellStyle name="Header2 2 2 30 2 3" xfId="12620"/>
    <cellStyle name="Header2 2 2 30 2 4" xfId="12621"/>
    <cellStyle name="Header2 2 2 30 2 5" xfId="12622"/>
    <cellStyle name="Header2 2 2 30 2 6" xfId="12623"/>
    <cellStyle name="Header2 2 2 30 3" xfId="12624"/>
    <cellStyle name="Header2 2 2 30 3 2" xfId="50962"/>
    <cellStyle name="Header2 2 2 30 3 3" xfId="50963"/>
    <cellStyle name="Header2 2 2 30 4" xfId="12625"/>
    <cellStyle name="Header2 2 2 30 4 2" xfId="50964"/>
    <cellStyle name="Header2 2 2 30 4 3" xfId="50965"/>
    <cellStyle name="Header2 2 2 30 5" xfId="12626"/>
    <cellStyle name="Header2 2 2 30 5 2" xfId="50966"/>
    <cellStyle name="Header2 2 2 30 5 3" xfId="50967"/>
    <cellStyle name="Header2 2 2 30 6" xfId="12627"/>
    <cellStyle name="Header2 2 2 30 6 2" xfId="50968"/>
    <cellStyle name="Header2 2 2 30 6 3" xfId="50969"/>
    <cellStyle name="Header2 2 2 30 7" xfId="12628"/>
    <cellStyle name="Header2 2 2 30 8" xfId="50970"/>
    <cellStyle name="Header2 2 2 31" xfId="12629"/>
    <cellStyle name="Header2 2 2 31 2" xfId="12630"/>
    <cellStyle name="Header2 2 2 31 2 2" xfId="12631"/>
    <cellStyle name="Header2 2 2 31 2 3" xfId="12632"/>
    <cellStyle name="Header2 2 2 31 2 4" xfId="12633"/>
    <cellStyle name="Header2 2 2 31 2 5" xfId="12634"/>
    <cellStyle name="Header2 2 2 31 2 6" xfId="12635"/>
    <cellStyle name="Header2 2 2 31 3" xfId="12636"/>
    <cellStyle name="Header2 2 2 31 3 2" xfId="50971"/>
    <cellStyle name="Header2 2 2 31 3 3" xfId="50972"/>
    <cellStyle name="Header2 2 2 31 4" xfId="12637"/>
    <cellStyle name="Header2 2 2 31 4 2" xfId="50973"/>
    <cellStyle name="Header2 2 2 31 4 3" xfId="50974"/>
    <cellStyle name="Header2 2 2 31 5" xfId="12638"/>
    <cellStyle name="Header2 2 2 31 5 2" xfId="50975"/>
    <cellStyle name="Header2 2 2 31 5 3" xfId="50976"/>
    <cellStyle name="Header2 2 2 31 6" xfId="12639"/>
    <cellStyle name="Header2 2 2 31 6 2" xfId="50977"/>
    <cellStyle name="Header2 2 2 31 6 3" xfId="50978"/>
    <cellStyle name="Header2 2 2 31 7" xfId="12640"/>
    <cellStyle name="Header2 2 2 31 8" xfId="50979"/>
    <cellStyle name="Header2 2 2 32" xfId="12641"/>
    <cellStyle name="Header2 2 2 32 2" xfId="12642"/>
    <cellStyle name="Header2 2 2 32 2 2" xfId="12643"/>
    <cellStyle name="Header2 2 2 32 2 3" xfId="12644"/>
    <cellStyle name="Header2 2 2 32 2 4" xfId="12645"/>
    <cellStyle name="Header2 2 2 32 2 5" xfId="12646"/>
    <cellStyle name="Header2 2 2 32 2 6" xfId="12647"/>
    <cellStyle name="Header2 2 2 32 3" xfId="12648"/>
    <cellStyle name="Header2 2 2 32 3 2" xfId="50980"/>
    <cellStyle name="Header2 2 2 32 3 3" xfId="50981"/>
    <cellStyle name="Header2 2 2 32 4" xfId="12649"/>
    <cellStyle name="Header2 2 2 32 4 2" xfId="50982"/>
    <cellStyle name="Header2 2 2 32 4 3" xfId="50983"/>
    <cellStyle name="Header2 2 2 32 5" xfId="12650"/>
    <cellStyle name="Header2 2 2 32 5 2" xfId="50984"/>
    <cellStyle name="Header2 2 2 32 5 3" xfId="50985"/>
    <cellStyle name="Header2 2 2 32 6" xfId="12651"/>
    <cellStyle name="Header2 2 2 32 6 2" xfId="50986"/>
    <cellStyle name="Header2 2 2 32 6 3" xfId="50987"/>
    <cellStyle name="Header2 2 2 32 7" xfId="12652"/>
    <cellStyle name="Header2 2 2 32 8" xfId="50988"/>
    <cellStyle name="Header2 2 2 33" xfId="12653"/>
    <cellStyle name="Header2 2 2 33 2" xfId="12654"/>
    <cellStyle name="Header2 2 2 33 2 2" xfId="12655"/>
    <cellStyle name="Header2 2 2 33 2 3" xfId="12656"/>
    <cellStyle name="Header2 2 2 33 2 4" xfId="12657"/>
    <cellStyle name="Header2 2 2 33 2 5" xfId="12658"/>
    <cellStyle name="Header2 2 2 33 2 6" xfId="12659"/>
    <cellStyle name="Header2 2 2 33 3" xfId="12660"/>
    <cellStyle name="Header2 2 2 33 3 2" xfId="50989"/>
    <cellStyle name="Header2 2 2 33 3 3" xfId="50990"/>
    <cellStyle name="Header2 2 2 33 4" xfId="12661"/>
    <cellStyle name="Header2 2 2 33 4 2" xfId="50991"/>
    <cellStyle name="Header2 2 2 33 4 3" xfId="50992"/>
    <cellStyle name="Header2 2 2 33 5" xfId="12662"/>
    <cellStyle name="Header2 2 2 33 5 2" xfId="50993"/>
    <cellStyle name="Header2 2 2 33 5 3" xfId="50994"/>
    <cellStyle name="Header2 2 2 33 6" xfId="12663"/>
    <cellStyle name="Header2 2 2 33 6 2" xfId="50995"/>
    <cellStyle name="Header2 2 2 33 6 3" xfId="50996"/>
    <cellStyle name="Header2 2 2 33 7" xfId="12664"/>
    <cellStyle name="Header2 2 2 33 8" xfId="50997"/>
    <cellStyle name="Header2 2 2 34" xfId="12665"/>
    <cellStyle name="Header2 2 2 34 2" xfId="12666"/>
    <cellStyle name="Header2 2 2 34 2 2" xfId="12667"/>
    <cellStyle name="Header2 2 2 34 2 3" xfId="12668"/>
    <cellStyle name="Header2 2 2 34 2 4" xfId="12669"/>
    <cellStyle name="Header2 2 2 34 2 5" xfId="12670"/>
    <cellStyle name="Header2 2 2 34 2 6" xfId="12671"/>
    <cellStyle name="Header2 2 2 34 3" xfId="12672"/>
    <cellStyle name="Header2 2 2 34 3 2" xfId="50998"/>
    <cellStyle name="Header2 2 2 34 3 3" xfId="50999"/>
    <cellStyle name="Header2 2 2 34 4" xfId="12673"/>
    <cellStyle name="Header2 2 2 34 4 2" xfId="51000"/>
    <cellStyle name="Header2 2 2 34 4 3" xfId="51001"/>
    <cellStyle name="Header2 2 2 34 5" xfId="12674"/>
    <cellStyle name="Header2 2 2 34 5 2" xfId="51002"/>
    <cellStyle name="Header2 2 2 34 5 3" xfId="51003"/>
    <cellStyle name="Header2 2 2 34 6" xfId="12675"/>
    <cellStyle name="Header2 2 2 34 6 2" xfId="51004"/>
    <cellStyle name="Header2 2 2 34 6 3" xfId="51005"/>
    <cellStyle name="Header2 2 2 34 7" xfId="12676"/>
    <cellStyle name="Header2 2 2 34 8" xfId="51006"/>
    <cellStyle name="Header2 2 2 35" xfId="12677"/>
    <cellStyle name="Header2 2 2 35 2" xfId="12678"/>
    <cellStyle name="Header2 2 2 35 3" xfId="12679"/>
    <cellStyle name="Header2 2 2 35 4" xfId="12680"/>
    <cellStyle name="Header2 2 2 35 5" xfId="12681"/>
    <cellStyle name="Header2 2 2 35 6" xfId="12682"/>
    <cellStyle name="Header2 2 2 36" xfId="12683"/>
    <cellStyle name="Header2 2 2 36 2" xfId="51007"/>
    <cellStyle name="Header2 2 2 36 3" xfId="51008"/>
    <cellStyle name="Header2 2 2 37" xfId="12684"/>
    <cellStyle name="Header2 2 2 37 2" xfId="51009"/>
    <cellStyle name="Header2 2 2 37 3" xfId="51010"/>
    <cellStyle name="Header2 2 2 38" xfId="12685"/>
    <cellStyle name="Header2 2 2 38 2" xfId="51011"/>
    <cellStyle name="Header2 2 2 38 3" xfId="51012"/>
    <cellStyle name="Header2 2 2 39" xfId="12686"/>
    <cellStyle name="Header2 2 2 39 2" xfId="51013"/>
    <cellStyle name="Header2 2 2 39 3" xfId="51014"/>
    <cellStyle name="Header2 2 2 4" xfId="12687"/>
    <cellStyle name="Header2 2 2 4 2" xfId="12688"/>
    <cellStyle name="Header2 2 2 4 2 2" xfId="12689"/>
    <cellStyle name="Header2 2 2 4 2 3" xfId="12690"/>
    <cellStyle name="Header2 2 2 4 2 4" xfId="12691"/>
    <cellStyle name="Header2 2 2 4 2 5" xfId="12692"/>
    <cellStyle name="Header2 2 2 4 2 6" xfId="12693"/>
    <cellStyle name="Header2 2 2 4 3" xfId="12694"/>
    <cellStyle name="Header2 2 2 4 3 2" xfId="51015"/>
    <cellStyle name="Header2 2 2 4 3 3" xfId="51016"/>
    <cellStyle name="Header2 2 2 4 4" xfId="12695"/>
    <cellStyle name="Header2 2 2 4 4 2" xfId="51017"/>
    <cellStyle name="Header2 2 2 4 4 3" xfId="51018"/>
    <cellStyle name="Header2 2 2 4 5" xfId="12696"/>
    <cellStyle name="Header2 2 2 4 5 2" xfId="51019"/>
    <cellStyle name="Header2 2 2 4 5 3" xfId="51020"/>
    <cellStyle name="Header2 2 2 4 6" xfId="12697"/>
    <cellStyle name="Header2 2 2 4 6 2" xfId="51021"/>
    <cellStyle name="Header2 2 2 4 6 3" xfId="51022"/>
    <cellStyle name="Header2 2 2 4 7" xfId="12698"/>
    <cellStyle name="Header2 2 2 4 8" xfId="51023"/>
    <cellStyle name="Header2 2 2 40" xfId="12699"/>
    <cellStyle name="Header2 2 2 41" xfId="51024"/>
    <cellStyle name="Header2 2 2 5" xfId="12700"/>
    <cellStyle name="Header2 2 2 5 2" xfId="12701"/>
    <cellStyle name="Header2 2 2 5 2 2" xfId="12702"/>
    <cellStyle name="Header2 2 2 5 2 3" xfId="12703"/>
    <cellStyle name="Header2 2 2 5 2 4" xfId="12704"/>
    <cellStyle name="Header2 2 2 5 2 5" xfId="12705"/>
    <cellStyle name="Header2 2 2 5 2 6" xfId="12706"/>
    <cellStyle name="Header2 2 2 5 3" xfId="12707"/>
    <cellStyle name="Header2 2 2 5 3 2" xfId="51025"/>
    <cellStyle name="Header2 2 2 5 3 3" xfId="51026"/>
    <cellStyle name="Header2 2 2 5 4" xfId="12708"/>
    <cellStyle name="Header2 2 2 5 4 2" xfId="51027"/>
    <cellStyle name="Header2 2 2 5 4 3" xfId="51028"/>
    <cellStyle name="Header2 2 2 5 5" xfId="12709"/>
    <cellStyle name="Header2 2 2 5 5 2" xfId="51029"/>
    <cellStyle name="Header2 2 2 5 5 3" xfId="51030"/>
    <cellStyle name="Header2 2 2 5 6" xfId="12710"/>
    <cellStyle name="Header2 2 2 5 6 2" xfId="51031"/>
    <cellStyle name="Header2 2 2 5 6 3" xfId="51032"/>
    <cellStyle name="Header2 2 2 5 7" xfId="12711"/>
    <cellStyle name="Header2 2 2 5 8" xfId="51033"/>
    <cellStyle name="Header2 2 2 6" xfId="12712"/>
    <cellStyle name="Header2 2 2 6 2" xfId="12713"/>
    <cellStyle name="Header2 2 2 6 2 2" xfId="12714"/>
    <cellStyle name="Header2 2 2 6 2 3" xfId="12715"/>
    <cellStyle name="Header2 2 2 6 2 4" xfId="12716"/>
    <cellStyle name="Header2 2 2 6 2 5" xfId="12717"/>
    <cellStyle name="Header2 2 2 6 2 6" xfId="12718"/>
    <cellStyle name="Header2 2 2 6 3" xfId="12719"/>
    <cellStyle name="Header2 2 2 6 3 2" xfId="51034"/>
    <cellStyle name="Header2 2 2 6 3 3" xfId="51035"/>
    <cellStyle name="Header2 2 2 6 4" xfId="12720"/>
    <cellStyle name="Header2 2 2 6 4 2" xfId="51036"/>
    <cellStyle name="Header2 2 2 6 4 3" xfId="51037"/>
    <cellStyle name="Header2 2 2 6 5" xfId="12721"/>
    <cellStyle name="Header2 2 2 6 5 2" xfId="51038"/>
    <cellStyle name="Header2 2 2 6 5 3" xfId="51039"/>
    <cellStyle name="Header2 2 2 6 6" xfId="12722"/>
    <cellStyle name="Header2 2 2 6 6 2" xfId="51040"/>
    <cellStyle name="Header2 2 2 6 6 3" xfId="51041"/>
    <cellStyle name="Header2 2 2 6 7" xfId="12723"/>
    <cellStyle name="Header2 2 2 6 8" xfId="51042"/>
    <cellStyle name="Header2 2 2 7" xfId="12724"/>
    <cellStyle name="Header2 2 2 7 2" xfId="12725"/>
    <cellStyle name="Header2 2 2 7 2 2" xfId="12726"/>
    <cellStyle name="Header2 2 2 7 2 3" xfId="12727"/>
    <cellStyle name="Header2 2 2 7 2 4" xfId="12728"/>
    <cellStyle name="Header2 2 2 7 2 5" xfId="12729"/>
    <cellStyle name="Header2 2 2 7 2 6" xfId="12730"/>
    <cellStyle name="Header2 2 2 7 3" xfId="12731"/>
    <cellStyle name="Header2 2 2 7 3 2" xfId="51043"/>
    <cellStyle name="Header2 2 2 7 3 3" xfId="51044"/>
    <cellStyle name="Header2 2 2 7 4" xfId="12732"/>
    <cellStyle name="Header2 2 2 7 4 2" xfId="51045"/>
    <cellStyle name="Header2 2 2 7 4 3" xfId="51046"/>
    <cellStyle name="Header2 2 2 7 5" xfId="12733"/>
    <cellStyle name="Header2 2 2 7 5 2" xfId="51047"/>
    <cellStyle name="Header2 2 2 7 5 3" xfId="51048"/>
    <cellStyle name="Header2 2 2 7 6" xfId="12734"/>
    <cellStyle name="Header2 2 2 7 6 2" xfId="51049"/>
    <cellStyle name="Header2 2 2 7 6 3" xfId="51050"/>
    <cellStyle name="Header2 2 2 7 7" xfId="12735"/>
    <cellStyle name="Header2 2 2 7 8" xfId="51051"/>
    <cellStyle name="Header2 2 2 8" xfId="12736"/>
    <cellStyle name="Header2 2 2 8 2" xfId="12737"/>
    <cellStyle name="Header2 2 2 8 2 2" xfId="12738"/>
    <cellStyle name="Header2 2 2 8 2 3" xfId="12739"/>
    <cellStyle name="Header2 2 2 8 2 4" xfId="12740"/>
    <cellStyle name="Header2 2 2 8 2 5" xfId="12741"/>
    <cellStyle name="Header2 2 2 8 2 6" xfId="12742"/>
    <cellStyle name="Header2 2 2 8 3" xfId="12743"/>
    <cellStyle name="Header2 2 2 8 3 2" xfId="51052"/>
    <cellStyle name="Header2 2 2 8 3 3" xfId="51053"/>
    <cellStyle name="Header2 2 2 8 4" xfId="12744"/>
    <cellStyle name="Header2 2 2 8 4 2" xfId="51054"/>
    <cellStyle name="Header2 2 2 8 4 3" xfId="51055"/>
    <cellStyle name="Header2 2 2 8 5" xfId="12745"/>
    <cellStyle name="Header2 2 2 8 5 2" xfId="51056"/>
    <cellStyle name="Header2 2 2 8 5 3" xfId="51057"/>
    <cellStyle name="Header2 2 2 8 6" xfId="12746"/>
    <cellStyle name="Header2 2 2 8 6 2" xfId="51058"/>
    <cellStyle name="Header2 2 2 8 6 3" xfId="51059"/>
    <cellStyle name="Header2 2 2 8 7" xfId="12747"/>
    <cellStyle name="Header2 2 2 8 8" xfId="51060"/>
    <cellStyle name="Header2 2 2 9" xfId="12748"/>
    <cellStyle name="Header2 2 2 9 2" xfId="12749"/>
    <cellStyle name="Header2 2 2 9 2 2" xfId="12750"/>
    <cellStyle name="Header2 2 2 9 2 3" xfId="12751"/>
    <cellStyle name="Header2 2 2 9 2 4" xfId="12752"/>
    <cellStyle name="Header2 2 2 9 2 5" xfId="12753"/>
    <cellStyle name="Header2 2 2 9 2 6" xfId="12754"/>
    <cellStyle name="Header2 2 2 9 3" xfId="12755"/>
    <cellStyle name="Header2 2 2 9 3 2" xfId="51061"/>
    <cellStyle name="Header2 2 2 9 3 3" xfId="51062"/>
    <cellStyle name="Header2 2 2 9 4" xfId="12756"/>
    <cellStyle name="Header2 2 2 9 4 2" xfId="51063"/>
    <cellStyle name="Header2 2 2 9 4 3" xfId="51064"/>
    <cellStyle name="Header2 2 2 9 5" xfId="12757"/>
    <cellStyle name="Header2 2 2 9 5 2" xfId="51065"/>
    <cellStyle name="Header2 2 2 9 5 3" xfId="51066"/>
    <cellStyle name="Header2 2 2 9 6" xfId="12758"/>
    <cellStyle name="Header2 2 2 9 6 2" xfId="51067"/>
    <cellStyle name="Header2 2 2 9 6 3" xfId="51068"/>
    <cellStyle name="Header2 2 2 9 7" xfId="12759"/>
    <cellStyle name="Header2 2 2 9 8" xfId="51069"/>
    <cellStyle name="Header2 2 20" xfId="12760"/>
    <cellStyle name="Header2 2 20 2" xfId="12761"/>
    <cellStyle name="Header2 2 20 2 2" xfId="12762"/>
    <cellStyle name="Header2 2 20 2 3" xfId="12763"/>
    <cellStyle name="Header2 2 20 2 4" xfId="12764"/>
    <cellStyle name="Header2 2 20 2 5" xfId="12765"/>
    <cellStyle name="Header2 2 20 2 6" xfId="12766"/>
    <cellStyle name="Header2 2 20 3" xfId="12767"/>
    <cellStyle name="Header2 2 20 3 2" xfId="51070"/>
    <cellStyle name="Header2 2 20 3 3" xfId="51071"/>
    <cellStyle name="Header2 2 20 4" xfId="12768"/>
    <cellStyle name="Header2 2 20 4 2" xfId="51072"/>
    <cellStyle name="Header2 2 20 4 3" xfId="51073"/>
    <cellStyle name="Header2 2 20 5" xfId="12769"/>
    <cellStyle name="Header2 2 20 5 2" xfId="51074"/>
    <cellStyle name="Header2 2 20 5 3" xfId="51075"/>
    <cellStyle name="Header2 2 20 6" xfId="12770"/>
    <cellStyle name="Header2 2 20 6 2" xfId="51076"/>
    <cellStyle name="Header2 2 20 6 3" xfId="51077"/>
    <cellStyle name="Header2 2 20 7" xfId="12771"/>
    <cellStyle name="Header2 2 20 8" xfId="51078"/>
    <cellStyle name="Header2 2 21" xfId="12772"/>
    <cellStyle name="Header2 2 21 2" xfId="12773"/>
    <cellStyle name="Header2 2 21 2 2" xfId="12774"/>
    <cellStyle name="Header2 2 21 2 3" xfId="12775"/>
    <cellStyle name="Header2 2 21 2 4" xfId="12776"/>
    <cellStyle name="Header2 2 21 2 5" xfId="12777"/>
    <cellStyle name="Header2 2 21 2 6" xfId="12778"/>
    <cellStyle name="Header2 2 21 3" xfId="12779"/>
    <cellStyle name="Header2 2 21 3 2" xfId="51079"/>
    <cellStyle name="Header2 2 21 3 3" xfId="51080"/>
    <cellStyle name="Header2 2 21 4" xfId="12780"/>
    <cellStyle name="Header2 2 21 4 2" xfId="51081"/>
    <cellStyle name="Header2 2 21 4 3" xfId="51082"/>
    <cellStyle name="Header2 2 21 5" xfId="12781"/>
    <cellStyle name="Header2 2 21 5 2" xfId="51083"/>
    <cellStyle name="Header2 2 21 5 3" xfId="51084"/>
    <cellStyle name="Header2 2 21 6" xfId="12782"/>
    <cellStyle name="Header2 2 21 6 2" xfId="51085"/>
    <cellStyle name="Header2 2 21 6 3" xfId="51086"/>
    <cellStyle name="Header2 2 21 7" xfId="12783"/>
    <cellStyle name="Header2 2 21 8" xfId="51087"/>
    <cellStyle name="Header2 2 22" xfId="12784"/>
    <cellStyle name="Header2 2 22 2" xfId="12785"/>
    <cellStyle name="Header2 2 22 2 2" xfId="12786"/>
    <cellStyle name="Header2 2 22 2 3" xfId="12787"/>
    <cellStyle name="Header2 2 22 2 4" xfId="12788"/>
    <cellStyle name="Header2 2 22 2 5" xfId="12789"/>
    <cellStyle name="Header2 2 22 2 6" xfId="12790"/>
    <cellStyle name="Header2 2 22 3" xfId="12791"/>
    <cellStyle name="Header2 2 22 3 2" xfId="51088"/>
    <cellStyle name="Header2 2 22 3 3" xfId="51089"/>
    <cellStyle name="Header2 2 22 4" xfId="12792"/>
    <cellStyle name="Header2 2 22 4 2" xfId="51090"/>
    <cellStyle name="Header2 2 22 4 3" xfId="51091"/>
    <cellStyle name="Header2 2 22 5" xfId="12793"/>
    <cellStyle name="Header2 2 22 5 2" xfId="51092"/>
    <cellStyle name="Header2 2 22 5 3" xfId="51093"/>
    <cellStyle name="Header2 2 22 6" xfId="12794"/>
    <cellStyle name="Header2 2 22 6 2" xfId="51094"/>
    <cellStyle name="Header2 2 22 6 3" xfId="51095"/>
    <cellStyle name="Header2 2 22 7" xfId="12795"/>
    <cellStyle name="Header2 2 22 8" xfId="51096"/>
    <cellStyle name="Header2 2 23" xfId="12796"/>
    <cellStyle name="Header2 2 23 2" xfId="12797"/>
    <cellStyle name="Header2 2 23 2 2" xfId="12798"/>
    <cellStyle name="Header2 2 23 2 3" xfId="12799"/>
    <cellStyle name="Header2 2 23 2 4" xfId="12800"/>
    <cellStyle name="Header2 2 23 2 5" xfId="12801"/>
    <cellStyle name="Header2 2 23 2 6" xfId="12802"/>
    <cellStyle name="Header2 2 23 3" xfId="12803"/>
    <cellStyle name="Header2 2 23 3 2" xfId="51097"/>
    <cellStyle name="Header2 2 23 3 3" xfId="51098"/>
    <cellStyle name="Header2 2 23 4" xfId="12804"/>
    <cellStyle name="Header2 2 23 4 2" xfId="51099"/>
    <cellStyle name="Header2 2 23 4 3" xfId="51100"/>
    <cellStyle name="Header2 2 23 5" xfId="12805"/>
    <cellStyle name="Header2 2 23 5 2" xfId="51101"/>
    <cellStyle name="Header2 2 23 5 3" xfId="51102"/>
    <cellStyle name="Header2 2 23 6" xfId="12806"/>
    <cellStyle name="Header2 2 23 6 2" xfId="51103"/>
    <cellStyle name="Header2 2 23 6 3" xfId="51104"/>
    <cellStyle name="Header2 2 23 7" xfId="12807"/>
    <cellStyle name="Header2 2 23 8" xfId="51105"/>
    <cellStyle name="Header2 2 24" xfId="12808"/>
    <cellStyle name="Header2 2 24 2" xfId="12809"/>
    <cellStyle name="Header2 2 24 2 2" xfId="12810"/>
    <cellStyle name="Header2 2 24 2 3" xfId="12811"/>
    <cellStyle name="Header2 2 24 2 4" xfId="12812"/>
    <cellStyle name="Header2 2 24 2 5" xfId="12813"/>
    <cellStyle name="Header2 2 24 2 6" xfId="12814"/>
    <cellStyle name="Header2 2 24 3" xfId="12815"/>
    <cellStyle name="Header2 2 24 3 2" xfId="51106"/>
    <cellStyle name="Header2 2 24 3 3" xfId="51107"/>
    <cellStyle name="Header2 2 24 4" xfId="12816"/>
    <cellStyle name="Header2 2 24 4 2" xfId="51108"/>
    <cellStyle name="Header2 2 24 4 3" xfId="51109"/>
    <cellStyle name="Header2 2 24 5" xfId="12817"/>
    <cellStyle name="Header2 2 24 5 2" xfId="51110"/>
    <cellStyle name="Header2 2 24 5 3" xfId="51111"/>
    <cellStyle name="Header2 2 24 6" xfId="12818"/>
    <cellStyle name="Header2 2 24 6 2" xfId="51112"/>
    <cellStyle name="Header2 2 24 6 3" xfId="51113"/>
    <cellStyle name="Header2 2 24 7" xfId="12819"/>
    <cellStyle name="Header2 2 24 8" xfId="51114"/>
    <cellStyle name="Header2 2 25" xfId="12820"/>
    <cellStyle name="Header2 2 25 2" xfId="12821"/>
    <cellStyle name="Header2 2 25 2 2" xfId="12822"/>
    <cellStyle name="Header2 2 25 2 3" xfId="12823"/>
    <cellStyle name="Header2 2 25 2 4" xfId="12824"/>
    <cellStyle name="Header2 2 25 2 5" xfId="12825"/>
    <cellStyle name="Header2 2 25 2 6" xfId="12826"/>
    <cellStyle name="Header2 2 25 3" xfId="12827"/>
    <cellStyle name="Header2 2 25 3 2" xfId="51115"/>
    <cellStyle name="Header2 2 25 3 3" xfId="51116"/>
    <cellStyle name="Header2 2 25 4" xfId="12828"/>
    <cellStyle name="Header2 2 25 4 2" xfId="51117"/>
    <cellStyle name="Header2 2 25 4 3" xfId="51118"/>
    <cellStyle name="Header2 2 25 5" xfId="12829"/>
    <cellStyle name="Header2 2 25 5 2" xfId="51119"/>
    <cellStyle name="Header2 2 25 5 3" xfId="51120"/>
    <cellStyle name="Header2 2 25 6" xfId="12830"/>
    <cellStyle name="Header2 2 25 6 2" xfId="51121"/>
    <cellStyle name="Header2 2 25 6 3" xfId="51122"/>
    <cellStyle name="Header2 2 25 7" xfId="12831"/>
    <cellStyle name="Header2 2 25 8" xfId="51123"/>
    <cellStyle name="Header2 2 26" xfId="12832"/>
    <cellStyle name="Header2 2 26 2" xfId="12833"/>
    <cellStyle name="Header2 2 26 2 2" xfId="12834"/>
    <cellStyle name="Header2 2 26 2 3" xfId="12835"/>
    <cellStyle name="Header2 2 26 2 4" xfId="12836"/>
    <cellStyle name="Header2 2 26 2 5" xfId="12837"/>
    <cellStyle name="Header2 2 26 2 6" xfId="12838"/>
    <cellStyle name="Header2 2 26 3" xfId="12839"/>
    <cellStyle name="Header2 2 26 3 2" xfId="51124"/>
    <cellStyle name="Header2 2 26 3 3" xfId="51125"/>
    <cellStyle name="Header2 2 26 4" xfId="12840"/>
    <cellStyle name="Header2 2 26 4 2" xfId="51126"/>
    <cellStyle name="Header2 2 26 4 3" xfId="51127"/>
    <cellStyle name="Header2 2 26 5" xfId="12841"/>
    <cellStyle name="Header2 2 26 5 2" xfId="51128"/>
    <cellStyle name="Header2 2 26 5 3" xfId="51129"/>
    <cellStyle name="Header2 2 26 6" xfId="12842"/>
    <cellStyle name="Header2 2 26 6 2" xfId="51130"/>
    <cellStyle name="Header2 2 26 6 3" xfId="51131"/>
    <cellStyle name="Header2 2 26 7" xfId="12843"/>
    <cellStyle name="Header2 2 26 8" xfId="51132"/>
    <cellStyle name="Header2 2 27" xfId="12844"/>
    <cellStyle name="Header2 2 27 2" xfId="12845"/>
    <cellStyle name="Header2 2 27 2 2" xfId="12846"/>
    <cellStyle name="Header2 2 27 2 3" xfId="12847"/>
    <cellStyle name="Header2 2 27 2 4" xfId="12848"/>
    <cellStyle name="Header2 2 27 2 5" xfId="12849"/>
    <cellStyle name="Header2 2 27 2 6" xfId="12850"/>
    <cellStyle name="Header2 2 27 3" xfId="12851"/>
    <cellStyle name="Header2 2 27 3 2" xfId="51133"/>
    <cellStyle name="Header2 2 27 3 3" xfId="51134"/>
    <cellStyle name="Header2 2 27 4" xfId="12852"/>
    <cellStyle name="Header2 2 27 4 2" xfId="51135"/>
    <cellStyle name="Header2 2 27 4 3" xfId="51136"/>
    <cellStyle name="Header2 2 27 5" xfId="12853"/>
    <cellStyle name="Header2 2 27 5 2" xfId="51137"/>
    <cellStyle name="Header2 2 27 5 3" xfId="51138"/>
    <cellStyle name="Header2 2 27 6" xfId="12854"/>
    <cellStyle name="Header2 2 27 6 2" xfId="51139"/>
    <cellStyle name="Header2 2 27 6 3" xfId="51140"/>
    <cellStyle name="Header2 2 27 7" xfId="12855"/>
    <cellStyle name="Header2 2 27 8" xfId="51141"/>
    <cellStyle name="Header2 2 28" xfId="12856"/>
    <cellStyle name="Header2 2 28 2" xfId="12857"/>
    <cellStyle name="Header2 2 28 2 2" xfId="12858"/>
    <cellStyle name="Header2 2 28 2 3" xfId="12859"/>
    <cellStyle name="Header2 2 28 2 4" xfId="12860"/>
    <cellStyle name="Header2 2 28 2 5" xfId="12861"/>
    <cellStyle name="Header2 2 28 2 6" xfId="12862"/>
    <cellStyle name="Header2 2 28 3" xfId="12863"/>
    <cellStyle name="Header2 2 28 3 2" xfId="51142"/>
    <cellStyle name="Header2 2 28 3 3" xfId="51143"/>
    <cellStyle name="Header2 2 28 4" xfId="12864"/>
    <cellStyle name="Header2 2 28 4 2" xfId="51144"/>
    <cellStyle name="Header2 2 28 4 3" xfId="51145"/>
    <cellStyle name="Header2 2 28 5" xfId="12865"/>
    <cellStyle name="Header2 2 28 5 2" xfId="51146"/>
    <cellStyle name="Header2 2 28 5 3" xfId="51147"/>
    <cellStyle name="Header2 2 28 6" xfId="12866"/>
    <cellStyle name="Header2 2 28 6 2" xfId="51148"/>
    <cellStyle name="Header2 2 28 6 3" xfId="51149"/>
    <cellStyle name="Header2 2 28 7" xfId="12867"/>
    <cellStyle name="Header2 2 28 8" xfId="51150"/>
    <cellStyle name="Header2 2 29" xfId="12868"/>
    <cellStyle name="Header2 2 29 2" xfId="12869"/>
    <cellStyle name="Header2 2 29 2 2" xfId="12870"/>
    <cellStyle name="Header2 2 29 2 3" xfId="12871"/>
    <cellStyle name="Header2 2 29 2 4" xfId="12872"/>
    <cellStyle name="Header2 2 29 2 5" xfId="12873"/>
    <cellStyle name="Header2 2 29 2 6" xfId="12874"/>
    <cellStyle name="Header2 2 29 3" xfId="12875"/>
    <cellStyle name="Header2 2 29 3 2" xfId="51151"/>
    <cellStyle name="Header2 2 29 3 3" xfId="51152"/>
    <cellStyle name="Header2 2 29 4" xfId="12876"/>
    <cellStyle name="Header2 2 29 4 2" xfId="51153"/>
    <cellStyle name="Header2 2 29 4 3" xfId="51154"/>
    <cellStyle name="Header2 2 29 5" xfId="12877"/>
    <cellStyle name="Header2 2 29 5 2" xfId="51155"/>
    <cellStyle name="Header2 2 29 5 3" xfId="51156"/>
    <cellStyle name="Header2 2 29 6" xfId="12878"/>
    <cellStyle name="Header2 2 29 6 2" xfId="51157"/>
    <cellStyle name="Header2 2 29 6 3" xfId="51158"/>
    <cellStyle name="Header2 2 29 7" xfId="12879"/>
    <cellStyle name="Header2 2 29 8" xfId="51159"/>
    <cellStyle name="Header2 2 3" xfId="12880"/>
    <cellStyle name="Header2 2 3 2" xfId="12881"/>
    <cellStyle name="Header2 2 3 2 2" xfId="12882"/>
    <cellStyle name="Header2 2 3 2 3" xfId="12883"/>
    <cellStyle name="Header2 2 3 2 4" xfId="12884"/>
    <cellStyle name="Header2 2 3 2 5" xfId="12885"/>
    <cellStyle name="Header2 2 3 2 6" xfId="12886"/>
    <cellStyle name="Header2 2 3 3" xfId="12887"/>
    <cellStyle name="Header2 2 3 3 2" xfId="51160"/>
    <cellStyle name="Header2 2 3 3 3" xfId="51161"/>
    <cellStyle name="Header2 2 3 4" xfId="12888"/>
    <cellStyle name="Header2 2 3 4 2" xfId="51162"/>
    <cellStyle name="Header2 2 3 4 3" xfId="51163"/>
    <cellStyle name="Header2 2 3 5" xfId="12889"/>
    <cellStyle name="Header2 2 3 5 2" xfId="51164"/>
    <cellStyle name="Header2 2 3 5 3" xfId="51165"/>
    <cellStyle name="Header2 2 3 6" xfId="12890"/>
    <cellStyle name="Header2 2 3 6 2" xfId="51166"/>
    <cellStyle name="Header2 2 3 6 3" xfId="51167"/>
    <cellStyle name="Header2 2 3 7" xfId="12891"/>
    <cellStyle name="Header2 2 3 8" xfId="51168"/>
    <cellStyle name="Header2 2 30" xfId="12892"/>
    <cellStyle name="Header2 2 30 2" xfId="12893"/>
    <cellStyle name="Header2 2 30 2 2" xfId="12894"/>
    <cellStyle name="Header2 2 30 2 3" xfId="12895"/>
    <cellStyle name="Header2 2 30 2 4" xfId="12896"/>
    <cellStyle name="Header2 2 30 2 5" xfId="12897"/>
    <cellStyle name="Header2 2 30 2 6" xfId="12898"/>
    <cellStyle name="Header2 2 30 3" xfId="12899"/>
    <cellStyle name="Header2 2 30 3 2" xfId="51169"/>
    <cellStyle name="Header2 2 30 3 3" xfId="51170"/>
    <cellStyle name="Header2 2 30 4" xfId="12900"/>
    <cellStyle name="Header2 2 30 4 2" xfId="51171"/>
    <cellStyle name="Header2 2 30 4 3" xfId="51172"/>
    <cellStyle name="Header2 2 30 5" xfId="12901"/>
    <cellStyle name="Header2 2 30 5 2" xfId="51173"/>
    <cellStyle name="Header2 2 30 5 3" xfId="51174"/>
    <cellStyle name="Header2 2 30 6" xfId="12902"/>
    <cellStyle name="Header2 2 30 6 2" xfId="51175"/>
    <cellStyle name="Header2 2 30 6 3" xfId="51176"/>
    <cellStyle name="Header2 2 30 7" xfId="12903"/>
    <cellStyle name="Header2 2 30 8" xfId="51177"/>
    <cellStyle name="Header2 2 31" xfId="12904"/>
    <cellStyle name="Header2 2 31 2" xfId="12905"/>
    <cellStyle name="Header2 2 31 2 2" xfId="12906"/>
    <cellStyle name="Header2 2 31 2 3" xfId="12907"/>
    <cellStyle name="Header2 2 31 2 4" xfId="12908"/>
    <cellStyle name="Header2 2 31 2 5" xfId="12909"/>
    <cellStyle name="Header2 2 31 2 6" xfId="12910"/>
    <cellStyle name="Header2 2 31 3" xfId="12911"/>
    <cellStyle name="Header2 2 31 3 2" xfId="51178"/>
    <cellStyle name="Header2 2 31 3 3" xfId="51179"/>
    <cellStyle name="Header2 2 31 4" xfId="12912"/>
    <cellStyle name="Header2 2 31 4 2" xfId="51180"/>
    <cellStyle name="Header2 2 31 4 3" xfId="51181"/>
    <cellStyle name="Header2 2 31 5" xfId="12913"/>
    <cellStyle name="Header2 2 31 5 2" xfId="51182"/>
    <cellStyle name="Header2 2 31 5 3" xfId="51183"/>
    <cellStyle name="Header2 2 31 6" xfId="12914"/>
    <cellStyle name="Header2 2 31 6 2" xfId="51184"/>
    <cellStyle name="Header2 2 31 6 3" xfId="51185"/>
    <cellStyle name="Header2 2 31 7" xfId="12915"/>
    <cellStyle name="Header2 2 31 8" xfId="51186"/>
    <cellStyle name="Header2 2 32" xfId="12916"/>
    <cellStyle name="Header2 2 32 2" xfId="12917"/>
    <cellStyle name="Header2 2 32 2 2" xfId="12918"/>
    <cellStyle name="Header2 2 32 2 3" xfId="12919"/>
    <cellStyle name="Header2 2 32 2 4" xfId="12920"/>
    <cellStyle name="Header2 2 32 2 5" xfId="12921"/>
    <cellStyle name="Header2 2 32 2 6" xfId="12922"/>
    <cellStyle name="Header2 2 32 3" xfId="12923"/>
    <cellStyle name="Header2 2 32 3 2" xfId="51187"/>
    <cellStyle name="Header2 2 32 3 3" xfId="51188"/>
    <cellStyle name="Header2 2 32 4" xfId="12924"/>
    <cellStyle name="Header2 2 32 4 2" xfId="51189"/>
    <cellStyle name="Header2 2 32 4 3" xfId="51190"/>
    <cellStyle name="Header2 2 32 5" xfId="12925"/>
    <cellStyle name="Header2 2 32 5 2" xfId="51191"/>
    <cellStyle name="Header2 2 32 5 3" xfId="51192"/>
    <cellStyle name="Header2 2 32 6" xfId="12926"/>
    <cellStyle name="Header2 2 32 6 2" xfId="51193"/>
    <cellStyle name="Header2 2 32 6 3" xfId="51194"/>
    <cellStyle name="Header2 2 32 7" xfId="12927"/>
    <cellStyle name="Header2 2 32 8" xfId="51195"/>
    <cellStyle name="Header2 2 33" xfId="12928"/>
    <cellStyle name="Header2 2 33 2" xfId="12929"/>
    <cellStyle name="Header2 2 33 2 2" xfId="12930"/>
    <cellStyle name="Header2 2 33 2 3" xfId="12931"/>
    <cellStyle name="Header2 2 33 2 4" xfId="12932"/>
    <cellStyle name="Header2 2 33 2 5" xfId="12933"/>
    <cellStyle name="Header2 2 33 2 6" xfId="12934"/>
    <cellStyle name="Header2 2 33 3" xfId="12935"/>
    <cellStyle name="Header2 2 33 3 2" xfId="51196"/>
    <cellStyle name="Header2 2 33 3 3" xfId="51197"/>
    <cellStyle name="Header2 2 33 4" xfId="12936"/>
    <cellStyle name="Header2 2 33 4 2" xfId="51198"/>
    <cellStyle name="Header2 2 33 4 3" xfId="51199"/>
    <cellStyle name="Header2 2 33 5" xfId="12937"/>
    <cellStyle name="Header2 2 33 5 2" xfId="51200"/>
    <cellStyle name="Header2 2 33 5 3" xfId="51201"/>
    <cellStyle name="Header2 2 33 6" xfId="12938"/>
    <cellStyle name="Header2 2 33 6 2" xfId="51202"/>
    <cellStyle name="Header2 2 33 6 3" xfId="51203"/>
    <cellStyle name="Header2 2 33 7" xfId="12939"/>
    <cellStyle name="Header2 2 33 8" xfId="51204"/>
    <cellStyle name="Header2 2 34" xfId="12940"/>
    <cellStyle name="Header2 2 34 2" xfId="12941"/>
    <cellStyle name="Header2 2 34 2 2" xfId="12942"/>
    <cellStyle name="Header2 2 34 2 3" xfId="12943"/>
    <cellStyle name="Header2 2 34 2 4" xfId="12944"/>
    <cellStyle name="Header2 2 34 2 5" xfId="12945"/>
    <cellStyle name="Header2 2 34 2 6" xfId="12946"/>
    <cellStyle name="Header2 2 34 3" xfId="12947"/>
    <cellStyle name="Header2 2 34 3 2" xfId="51205"/>
    <cellStyle name="Header2 2 34 3 3" xfId="51206"/>
    <cellStyle name="Header2 2 34 4" xfId="12948"/>
    <cellStyle name="Header2 2 34 4 2" xfId="51207"/>
    <cellStyle name="Header2 2 34 4 3" xfId="51208"/>
    <cellStyle name="Header2 2 34 5" xfId="12949"/>
    <cellStyle name="Header2 2 34 5 2" xfId="51209"/>
    <cellStyle name="Header2 2 34 5 3" xfId="51210"/>
    <cellStyle name="Header2 2 34 6" xfId="12950"/>
    <cellStyle name="Header2 2 34 6 2" xfId="51211"/>
    <cellStyle name="Header2 2 34 6 3" xfId="51212"/>
    <cellStyle name="Header2 2 34 7" xfId="12951"/>
    <cellStyle name="Header2 2 34 8" xfId="51213"/>
    <cellStyle name="Header2 2 35" xfId="12952"/>
    <cellStyle name="Header2 2 35 2" xfId="12953"/>
    <cellStyle name="Header2 2 35 2 2" xfId="12954"/>
    <cellStyle name="Header2 2 35 2 3" xfId="12955"/>
    <cellStyle name="Header2 2 35 2 4" xfId="12956"/>
    <cellStyle name="Header2 2 35 2 5" xfId="12957"/>
    <cellStyle name="Header2 2 35 2 6" xfId="12958"/>
    <cellStyle name="Header2 2 35 3" xfId="12959"/>
    <cellStyle name="Header2 2 35 3 2" xfId="51214"/>
    <cellStyle name="Header2 2 35 3 3" xfId="51215"/>
    <cellStyle name="Header2 2 35 4" xfId="12960"/>
    <cellStyle name="Header2 2 35 4 2" xfId="51216"/>
    <cellStyle name="Header2 2 35 4 3" xfId="51217"/>
    <cellStyle name="Header2 2 35 5" xfId="12961"/>
    <cellStyle name="Header2 2 35 5 2" xfId="51218"/>
    <cellStyle name="Header2 2 35 5 3" xfId="51219"/>
    <cellStyle name="Header2 2 35 6" xfId="12962"/>
    <cellStyle name="Header2 2 35 6 2" xfId="51220"/>
    <cellStyle name="Header2 2 35 6 3" xfId="51221"/>
    <cellStyle name="Header2 2 35 7" xfId="12963"/>
    <cellStyle name="Header2 2 35 8" xfId="51222"/>
    <cellStyle name="Header2 2 36" xfId="12964"/>
    <cellStyle name="Header2 2 36 2" xfId="12965"/>
    <cellStyle name="Header2 2 36 3" xfId="12966"/>
    <cellStyle name="Header2 2 36 4" xfId="12967"/>
    <cellStyle name="Header2 2 36 5" xfId="12968"/>
    <cellStyle name="Header2 2 36 6" xfId="12969"/>
    <cellStyle name="Header2 2 37" xfId="12970"/>
    <cellStyle name="Header2 2 37 2" xfId="51223"/>
    <cellStyle name="Header2 2 37 3" xfId="51224"/>
    <cellStyle name="Header2 2 38" xfId="12971"/>
    <cellStyle name="Header2 2 38 2" xfId="51225"/>
    <cellStyle name="Header2 2 38 3" xfId="51226"/>
    <cellStyle name="Header2 2 39" xfId="12972"/>
    <cellStyle name="Header2 2 39 2" xfId="51227"/>
    <cellStyle name="Header2 2 39 3" xfId="51228"/>
    <cellStyle name="Header2 2 4" xfId="12973"/>
    <cellStyle name="Header2 2 4 2" xfId="12974"/>
    <cellStyle name="Header2 2 4 2 2" xfId="12975"/>
    <cellStyle name="Header2 2 4 2 3" xfId="12976"/>
    <cellStyle name="Header2 2 4 2 4" xfId="12977"/>
    <cellStyle name="Header2 2 4 2 5" xfId="12978"/>
    <cellStyle name="Header2 2 4 2 6" xfId="12979"/>
    <cellStyle name="Header2 2 4 3" xfId="12980"/>
    <cellStyle name="Header2 2 4 3 2" xfId="51229"/>
    <cellStyle name="Header2 2 4 3 3" xfId="51230"/>
    <cellStyle name="Header2 2 4 4" xfId="12981"/>
    <cellStyle name="Header2 2 4 4 2" xfId="51231"/>
    <cellStyle name="Header2 2 4 4 3" xfId="51232"/>
    <cellStyle name="Header2 2 4 5" xfId="12982"/>
    <cellStyle name="Header2 2 4 5 2" xfId="51233"/>
    <cellStyle name="Header2 2 4 5 3" xfId="51234"/>
    <cellStyle name="Header2 2 4 6" xfId="12983"/>
    <cellStyle name="Header2 2 4 6 2" xfId="51235"/>
    <cellStyle name="Header2 2 4 6 3" xfId="51236"/>
    <cellStyle name="Header2 2 4 7" xfId="12984"/>
    <cellStyle name="Header2 2 4 8" xfId="51237"/>
    <cellStyle name="Header2 2 40" xfId="12985"/>
    <cellStyle name="Header2 2 40 2" xfId="51238"/>
    <cellStyle name="Header2 2 40 3" xfId="51239"/>
    <cellStyle name="Header2 2 41" xfId="12986"/>
    <cellStyle name="Header2 2 42" xfId="51240"/>
    <cellStyle name="Header2 2 5" xfId="12987"/>
    <cellStyle name="Header2 2 5 2" xfId="12988"/>
    <cellStyle name="Header2 2 5 2 2" xfId="12989"/>
    <cellStyle name="Header2 2 5 2 3" xfId="12990"/>
    <cellStyle name="Header2 2 5 2 4" xfId="12991"/>
    <cellStyle name="Header2 2 5 2 5" xfId="12992"/>
    <cellStyle name="Header2 2 5 2 6" xfId="12993"/>
    <cellStyle name="Header2 2 5 3" xfId="12994"/>
    <cellStyle name="Header2 2 5 3 2" xfId="51241"/>
    <cellStyle name="Header2 2 5 3 3" xfId="51242"/>
    <cellStyle name="Header2 2 5 4" xfId="12995"/>
    <cellStyle name="Header2 2 5 4 2" xfId="51243"/>
    <cellStyle name="Header2 2 5 4 3" xfId="51244"/>
    <cellStyle name="Header2 2 5 5" xfId="12996"/>
    <cellStyle name="Header2 2 5 5 2" xfId="51245"/>
    <cellStyle name="Header2 2 5 5 3" xfId="51246"/>
    <cellStyle name="Header2 2 5 6" xfId="12997"/>
    <cellStyle name="Header2 2 5 6 2" xfId="51247"/>
    <cellStyle name="Header2 2 5 6 3" xfId="51248"/>
    <cellStyle name="Header2 2 5 7" xfId="12998"/>
    <cellStyle name="Header2 2 5 8" xfId="51249"/>
    <cellStyle name="Header2 2 6" xfId="12999"/>
    <cellStyle name="Header2 2 6 2" xfId="13000"/>
    <cellStyle name="Header2 2 6 2 2" xfId="13001"/>
    <cellStyle name="Header2 2 6 2 3" xfId="13002"/>
    <cellStyle name="Header2 2 6 2 4" xfId="13003"/>
    <cellStyle name="Header2 2 6 2 5" xfId="13004"/>
    <cellStyle name="Header2 2 6 2 6" xfId="13005"/>
    <cellStyle name="Header2 2 6 3" xfId="13006"/>
    <cellStyle name="Header2 2 6 3 2" xfId="51250"/>
    <cellStyle name="Header2 2 6 3 3" xfId="51251"/>
    <cellStyle name="Header2 2 6 4" xfId="13007"/>
    <cellStyle name="Header2 2 6 4 2" xfId="51252"/>
    <cellStyle name="Header2 2 6 4 3" xfId="51253"/>
    <cellStyle name="Header2 2 6 5" xfId="13008"/>
    <cellStyle name="Header2 2 6 5 2" xfId="51254"/>
    <cellStyle name="Header2 2 6 5 3" xfId="51255"/>
    <cellStyle name="Header2 2 6 6" xfId="13009"/>
    <cellStyle name="Header2 2 6 6 2" xfId="51256"/>
    <cellStyle name="Header2 2 6 6 3" xfId="51257"/>
    <cellStyle name="Header2 2 6 7" xfId="13010"/>
    <cellStyle name="Header2 2 6 8" xfId="51258"/>
    <cellStyle name="Header2 2 7" xfId="13011"/>
    <cellStyle name="Header2 2 7 2" xfId="13012"/>
    <cellStyle name="Header2 2 7 2 2" xfId="13013"/>
    <cellStyle name="Header2 2 7 2 3" xfId="13014"/>
    <cellStyle name="Header2 2 7 2 4" xfId="13015"/>
    <cellStyle name="Header2 2 7 2 5" xfId="13016"/>
    <cellStyle name="Header2 2 7 2 6" xfId="13017"/>
    <cellStyle name="Header2 2 7 3" xfId="13018"/>
    <cellStyle name="Header2 2 7 3 2" xfId="51259"/>
    <cellStyle name="Header2 2 7 3 3" xfId="51260"/>
    <cellStyle name="Header2 2 7 4" xfId="13019"/>
    <cellStyle name="Header2 2 7 4 2" xfId="51261"/>
    <cellStyle name="Header2 2 7 4 3" xfId="51262"/>
    <cellStyle name="Header2 2 7 5" xfId="13020"/>
    <cellStyle name="Header2 2 7 5 2" xfId="51263"/>
    <cellStyle name="Header2 2 7 5 3" xfId="51264"/>
    <cellStyle name="Header2 2 7 6" xfId="13021"/>
    <cellStyle name="Header2 2 7 6 2" xfId="51265"/>
    <cellStyle name="Header2 2 7 6 3" xfId="51266"/>
    <cellStyle name="Header2 2 7 7" xfId="13022"/>
    <cellStyle name="Header2 2 7 8" xfId="51267"/>
    <cellStyle name="Header2 2 8" xfId="13023"/>
    <cellStyle name="Header2 2 8 2" xfId="13024"/>
    <cellStyle name="Header2 2 8 2 2" xfId="13025"/>
    <cellStyle name="Header2 2 8 2 3" xfId="13026"/>
    <cellStyle name="Header2 2 8 2 4" xfId="13027"/>
    <cellStyle name="Header2 2 8 2 5" xfId="13028"/>
    <cellStyle name="Header2 2 8 2 6" xfId="13029"/>
    <cellStyle name="Header2 2 8 3" xfId="13030"/>
    <cellStyle name="Header2 2 8 3 2" xfId="51268"/>
    <cellStyle name="Header2 2 8 3 3" xfId="51269"/>
    <cellStyle name="Header2 2 8 4" xfId="13031"/>
    <cellStyle name="Header2 2 8 4 2" xfId="51270"/>
    <cellStyle name="Header2 2 8 4 3" xfId="51271"/>
    <cellStyle name="Header2 2 8 5" xfId="13032"/>
    <cellStyle name="Header2 2 8 5 2" xfId="51272"/>
    <cellStyle name="Header2 2 8 5 3" xfId="51273"/>
    <cellStyle name="Header2 2 8 6" xfId="13033"/>
    <cellStyle name="Header2 2 8 6 2" xfId="51274"/>
    <cellStyle name="Header2 2 8 6 3" xfId="51275"/>
    <cellStyle name="Header2 2 8 7" xfId="13034"/>
    <cellStyle name="Header2 2 8 8" xfId="51276"/>
    <cellStyle name="Header2 2 9" xfId="13035"/>
    <cellStyle name="Header2 2 9 2" xfId="13036"/>
    <cellStyle name="Header2 2 9 2 2" xfId="13037"/>
    <cellStyle name="Header2 2 9 2 3" xfId="13038"/>
    <cellStyle name="Header2 2 9 2 4" xfId="13039"/>
    <cellStyle name="Header2 2 9 2 5" xfId="13040"/>
    <cellStyle name="Header2 2 9 2 6" xfId="13041"/>
    <cellStyle name="Header2 2 9 3" xfId="13042"/>
    <cellStyle name="Header2 2 9 3 2" xfId="51277"/>
    <cellStyle name="Header2 2 9 3 3" xfId="51278"/>
    <cellStyle name="Header2 2 9 4" xfId="13043"/>
    <cellStyle name="Header2 2 9 4 2" xfId="51279"/>
    <cellStyle name="Header2 2 9 4 3" xfId="51280"/>
    <cellStyle name="Header2 2 9 5" xfId="13044"/>
    <cellStyle name="Header2 2 9 5 2" xfId="51281"/>
    <cellStyle name="Header2 2 9 5 3" xfId="51282"/>
    <cellStyle name="Header2 2 9 6" xfId="13045"/>
    <cellStyle name="Header2 2 9 6 2" xfId="51283"/>
    <cellStyle name="Header2 2 9 6 3" xfId="51284"/>
    <cellStyle name="Header2 2 9 7" xfId="13046"/>
    <cellStyle name="Header2 2 9 8" xfId="51285"/>
    <cellStyle name="Header2 20" xfId="13047"/>
    <cellStyle name="Header2 20 2" xfId="13048"/>
    <cellStyle name="Header2 20 2 2" xfId="13049"/>
    <cellStyle name="Header2 20 2 3" xfId="13050"/>
    <cellStyle name="Header2 20 2 4" xfId="13051"/>
    <cellStyle name="Header2 20 2 5" xfId="13052"/>
    <cellStyle name="Header2 20 2 6" xfId="13053"/>
    <cellStyle name="Header2 20 3" xfId="13054"/>
    <cellStyle name="Header2 20 3 2" xfId="51286"/>
    <cellStyle name="Header2 20 3 3" xfId="51287"/>
    <cellStyle name="Header2 20 4" xfId="13055"/>
    <cellStyle name="Header2 20 4 2" xfId="51288"/>
    <cellStyle name="Header2 20 4 3" xfId="51289"/>
    <cellStyle name="Header2 20 5" xfId="13056"/>
    <cellStyle name="Header2 20 5 2" xfId="51290"/>
    <cellStyle name="Header2 20 5 3" xfId="51291"/>
    <cellStyle name="Header2 20 6" xfId="13057"/>
    <cellStyle name="Header2 20 6 2" xfId="51292"/>
    <cellStyle name="Header2 20 6 3" xfId="51293"/>
    <cellStyle name="Header2 20 7" xfId="13058"/>
    <cellStyle name="Header2 20 8" xfId="51294"/>
    <cellStyle name="Header2 21" xfId="13059"/>
    <cellStyle name="Header2 21 2" xfId="13060"/>
    <cellStyle name="Header2 21 2 2" xfId="13061"/>
    <cellStyle name="Header2 21 2 3" xfId="13062"/>
    <cellStyle name="Header2 21 2 4" xfId="13063"/>
    <cellStyle name="Header2 21 2 5" xfId="13064"/>
    <cellStyle name="Header2 21 2 6" xfId="13065"/>
    <cellStyle name="Header2 21 3" xfId="13066"/>
    <cellStyle name="Header2 21 3 2" xfId="51295"/>
    <cellStyle name="Header2 21 3 3" xfId="51296"/>
    <cellStyle name="Header2 21 4" xfId="13067"/>
    <cellStyle name="Header2 21 4 2" xfId="51297"/>
    <cellStyle name="Header2 21 4 3" xfId="51298"/>
    <cellStyle name="Header2 21 5" xfId="13068"/>
    <cellStyle name="Header2 21 5 2" xfId="51299"/>
    <cellStyle name="Header2 21 5 3" xfId="51300"/>
    <cellStyle name="Header2 21 6" xfId="13069"/>
    <cellStyle name="Header2 21 6 2" xfId="51301"/>
    <cellStyle name="Header2 21 6 3" xfId="51302"/>
    <cellStyle name="Header2 21 7" xfId="13070"/>
    <cellStyle name="Header2 21 8" xfId="51303"/>
    <cellStyle name="Header2 22" xfId="13071"/>
    <cellStyle name="Header2 22 2" xfId="13072"/>
    <cellStyle name="Header2 22 2 2" xfId="13073"/>
    <cellStyle name="Header2 22 2 3" xfId="13074"/>
    <cellStyle name="Header2 22 2 4" xfId="13075"/>
    <cellStyle name="Header2 22 2 5" xfId="13076"/>
    <cellStyle name="Header2 22 2 6" xfId="13077"/>
    <cellStyle name="Header2 22 3" xfId="13078"/>
    <cellStyle name="Header2 22 3 2" xfId="51304"/>
    <cellStyle name="Header2 22 3 3" xfId="51305"/>
    <cellStyle name="Header2 22 4" xfId="13079"/>
    <cellStyle name="Header2 22 4 2" xfId="51306"/>
    <cellStyle name="Header2 22 4 3" xfId="51307"/>
    <cellStyle name="Header2 22 5" xfId="13080"/>
    <cellStyle name="Header2 22 5 2" xfId="51308"/>
    <cellStyle name="Header2 22 5 3" xfId="51309"/>
    <cellStyle name="Header2 22 6" xfId="13081"/>
    <cellStyle name="Header2 22 6 2" xfId="51310"/>
    <cellStyle name="Header2 22 6 3" xfId="51311"/>
    <cellStyle name="Header2 22 7" xfId="13082"/>
    <cellStyle name="Header2 22 8" xfId="51312"/>
    <cellStyle name="Header2 23" xfId="13083"/>
    <cellStyle name="Header2 23 2" xfId="13084"/>
    <cellStyle name="Header2 23 2 2" xfId="13085"/>
    <cellStyle name="Header2 23 2 3" xfId="13086"/>
    <cellStyle name="Header2 23 2 4" xfId="13087"/>
    <cellStyle name="Header2 23 2 5" xfId="13088"/>
    <cellStyle name="Header2 23 2 6" xfId="13089"/>
    <cellStyle name="Header2 23 3" xfId="13090"/>
    <cellStyle name="Header2 23 3 2" xfId="51313"/>
    <cellStyle name="Header2 23 3 3" xfId="51314"/>
    <cellStyle name="Header2 23 4" xfId="13091"/>
    <cellStyle name="Header2 23 4 2" xfId="51315"/>
    <cellStyle name="Header2 23 4 3" xfId="51316"/>
    <cellStyle name="Header2 23 5" xfId="13092"/>
    <cellStyle name="Header2 23 5 2" xfId="51317"/>
    <cellStyle name="Header2 23 5 3" xfId="51318"/>
    <cellStyle name="Header2 23 6" xfId="13093"/>
    <cellStyle name="Header2 23 6 2" xfId="51319"/>
    <cellStyle name="Header2 23 6 3" xfId="51320"/>
    <cellStyle name="Header2 23 7" xfId="13094"/>
    <cellStyle name="Header2 23 8" xfId="51321"/>
    <cellStyle name="Header2 24" xfId="13095"/>
    <cellStyle name="Header2 24 2" xfId="13096"/>
    <cellStyle name="Header2 24 2 2" xfId="13097"/>
    <cellStyle name="Header2 24 2 3" xfId="13098"/>
    <cellStyle name="Header2 24 2 4" xfId="13099"/>
    <cellStyle name="Header2 24 2 5" xfId="13100"/>
    <cellStyle name="Header2 24 2 6" xfId="13101"/>
    <cellStyle name="Header2 24 3" xfId="13102"/>
    <cellStyle name="Header2 24 3 2" xfId="51322"/>
    <cellStyle name="Header2 24 3 3" xfId="51323"/>
    <cellStyle name="Header2 24 4" xfId="13103"/>
    <cellStyle name="Header2 24 4 2" xfId="51324"/>
    <cellStyle name="Header2 24 4 3" xfId="51325"/>
    <cellStyle name="Header2 24 5" xfId="13104"/>
    <cellStyle name="Header2 24 5 2" xfId="51326"/>
    <cellStyle name="Header2 24 5 3" xfId="51327"/>
    <cellStyle name="Header2 24 6" xfId="13105"/>
    <cellStyle name="Header2 24 6 2" xfId="51328"/>
    <cellStyle name="Header2 24 6 3" xfId="51329"/>
    <cellStyle name="Header2 24 7" xfId="13106"/>
    <cellStyle name="Header2 24 8" xfId="51330"/>
    <cellStyle name="Header2 25" xfId="13107"/>
    <cellStyle name="Header2 25 2" xfId="13108"/>
    <cellStyle name="Header2 25 2 2" xfId="13109"/>
    <cellStyle name="Header2 25 2 3" xfId="13110"/>
    <cellStyle name="Header2 25 2 4" xfId="13111"/>
    <cellStyle name="Header2 25 2 5" xfId="13112"/>
    <cellStyle name="Header2 25 2 6" xfId="13113"/>
    <cellStyle name="Header2 25 3" xfId="13114"/>
    <cellStyle name="Header2 25 3 2" xfId="51331"/>
    <cellStyle name="Header2 25 3 3" xfId="51332"/>
    <cellStyle name="Header2 25 4" xfId="13115"/>
    <cellStyle name="Header2 25 4 2" xfId="51333"/>
    <cellStyle name="Header2 25 4 3" xfId="51334"/>
    <cellStyle name="Header2 25 5" xfId="13116"/>
    <cellStyle name="Header2 25 5 2" xfId="51335"/>
    <cellStyle name="Header2 25 5 3" xfId="51336"/>
    <cellStyle name="Header2 25 6" xfId="13117"/>
    <cellStyle name="Header2 25 6 2" xfId="51337"/>
    <cellStyle name="Header2 25 6 3" xfId="51338"/>
    <cellStyle name="Header2 25 7" xfId="13118"/>
    <cellStyle name="Header2 25 8" xfId="51339"/>
    <cellStyle name="Header2 26" xfId="13119"/>
    <cellStyle name="Header2 26 2" xfId="13120"/>
    <cellStyle name="Header2 26 2 2" xfId="13121"/>
    <cellStyle name="Header2 26 2 3" xfId="13122"/>
    <cellStyle name="Header2 26 2 4" xfId="13123"/>
    <cellStyle name="Header2 26 2 5" xfId="13124"/>
    <cellStyle name="Header2 26 2 6" xfId="13125"/>
    <cellStyle name="Header2 26 3" xfId="13126"/>
    <cellStyle name="Header2 26 3 2" xfId="51340"/>
    <cellStyle name="Header2 26 3 3" xfId="51341"/>
    <cellStyle name="Header2 26 4" xfId="13127"/>
    <cellStyle name="Header2 26 4 2" xfId="51342"/>
    <cellStyle name="Header2 26 4 3" xfId="51343"/>
    <cellStyle name="Header2 26 5" xfId="13128"/>
    <cellStyle name="Header2 26 5 2" xfId="51344"/>
    <cellStyle name="Header2 26 5 3" xfId="51345"/>
    <cellStyle name="Header2 26 6" xfId="13129"/>
    <cellStyle name="Header2 26 6 2" xfId="51346"/>
    <cellStyle name="Header2 26 6 3" xfId="51347"/>
    <cellStyle name="Header2 26 7" xfId="13130"/>
    <cellStyle name="Header2 26 8" xfId="51348"/>
    <cellStyle name="Header2 27" xfId="13131"/>
    <cellStyle name="Header2 27 2" xfId="13132"/>
    <cellStyle name="Header2 27 2 2" xfId="13133"/>
    <cellStyle name="Header2 27 2 3" xfId="13134"/>
    <cellStyle name="Header2 27 2 4" xfId="13135"/>
    <cellStyle name="Header2 27 2 5" xfId="13136"/>
    <cellStyle name="Header2 27 2 6" xfId="13137"/>
    <cellStyle name="Header2 27 3" xfId="13138"/>
    <cellStyle name="Header2 27 3 2" xfId="51349"/>
    <cellStyle name="Header2 27 3 3" xfId="51350"/>
    <cellStyle name="Header2 27 4" xfId="13139"/>
    <cellStyle name="Header2 27 4 2" xfId="51351"/>
    <cellStyle name="Header2 27 4 3" xfId="51352"/>
    <cellStyle name="Header2 27 5" xfId="13140"/>
    <cellStyle name="Header2 27 5 2" xfId="51353"/>
    <cellStyle name="Header2 27 5 3" xfId="51354"/>
    <cellStyle name="Header2 27 6" xfId="13141"/>
    <cellStyle name="Header2 27 6 2" xfId="51355"/>
    <cellStyle name="Header2 27 6 3" xfId="51356"/>
    <cellStyle name="Header2 27 7" xfId="13142"/>
    <cellStyle name="Header2 27 8" xfId="51357"/>
    <cellStyle name="Header2 28" xfId="13143"/>
    <cellStyle name="Header2 28 2" xfId="13144"/>
    <cellStyle name="Header2 28 2 2" xfId="13145"/>
    <cellStyle name="Header2 28 2 3" xfId="13146"/>
    <cellStyle name="Header2 28 2 4" xfId="13147"/>
    <cellStyle name="Header2 28 2 5" xfId="13148"/>
    <cellStyle name="Header2 28 2 6" xfId="13149"/>
    <cellStyle name="Header2 28 3" xfId="13150"/>
    <cellStyle name="Header2 28 3 2" xfId="51358"/>
    <cellStyle name="Header2 28 3 3" xfId="51359"/>
    <cellStyle name="Header2 28 4" xfId="13151"/>
    <cellStyle name="Header2 28 4 2" xfId="51360"/>
    <cellStyle name="Header2 28 4 3" xfId="51361"/>
    <cellStyle name="Header2 28 5" xfId="13152"/>
    <cellStyle name="Header2 28 5 2" xfId="51362"/>
    <cellStyle name="Header2 28 5 3" xfId="51363"/>
    <cellStyle name="Header2 28 6" xfId="13153"/>
    <cellStyle name="Header2 28 6 2" xfId="51364"/>
    <cellStyle name="Header2 28 6 3" xfId="51365"/>
    <cellStyle name="Header2 28 7" xfId="13154"/>
    <cellStyle name="Header2 28 8" xfId="51366"/>
    <cellStyle name="Header2 29" xfId="13155"/>
    <cellStyle name="Header2 29 2" xfId="13156"/>
    <cellStyle name="Header2 29 2 2" xfId="13157"/>
    <cellStyle name="Header2 29 2 3" xfId="13158"/>
    <cellStyle name="Header2 29 2 4" xfId="13159"/>
    <cellStyle name="Header2 29 2 5" xfId="13160"/>
    <cellStyle name="Header2 29 2 6" xfId="13161"/>
    <cellStyle name="Header2 29 3" xfId="13162"/>
    <cellStyle name="Header2 29 3 2" xfId="51367"/>
    <cellStyle name="Header2 29 3 3" xfId="51368"/>
    <cellStyle name="Header2 29 4" xfId="13163"/>
    <cellStyle name="Header2 29 4 2" xfId="51369"/>
    <cellStyle name="Header2 29 4 3" xfId="51370"/>
    <cellStyle name="Header2 29 5" xfId="13164"/>
    <cellStyle name="Header2 29 5 2" xfId="51371"/>
    <cellStyle name="Header2 29 5 3" xfId="51372"/>
    <cellStyle name="Header2 29 6" xfId="13165"/>
    <cellStyle name="Header2 29 6 2" xfId="51373"/>
    <cellStyle name="Header2 29 6 3" xfId="51374"/>
    <cellStyle name="Header2 29 7" xfId="13166"/>
    <cellStyle name="Header2 29 8" xfId="51375"/>
    <cellStyle name="Header2 3" xfId="13167"/>
    <cellStyle name="Header2 3 10" xfId="13168"/>
    <cellStyle name="Header2 3 10 2" xfId="13169"/>
    <cellStyle name="Header2 3 10 2 2" xfId="13170"/>
    <cellStyle name="Header2 3 10 2 3" xfId="13171"/>
    <cellStyle name="Header2 3 10 2 4" xfId="13172"/>
    <cellStyle name="Header2 3 10 2 5" xfId="13173"/>
    <cellStyle name="Header2 3 10 2 6" xfId="13174"/>
    <cellStyle name="Header2 3 10 3" xfId="13175"/>
    <cellStyle name="Header2 3 10 3 2" xfId="51376"/>
    <cellStyle name="Header2 3 10 3 3" xfId="51377"/>
    <cellStyle name="Header2 3 10 4" xfId="13176"/>
    <cellStyle name="Header2 3 10 4 2" xfId="51378"/>
    <cellStyle name="Header2 3 10 4 3" xfId="51379"/>
    <cellStyle name="Header2 3 10 5" xfId="13177"/>
    <cellStyle name="Header2 3 10 5 2" xfId="51380"/>
    <cellStyle name="Header2 3 10 5 3" xfId="51381"/>
    <cellStyle name="Header2 3 10 6" xfId="13178"/>
    <cellStyle name="Header2 3 10 6 2" xfId="51382"/>
    <cellStyle name="Header2 3 10 6 3" xfId="51383"/>
    <cellStyle name="Header2 3 10 7" xfId="13179"/>
    <cellStyle name="Header2 3 10 8" xfId="51384"/>
    <cellStyle name="Header2 3 11" xfId="13180"/>
    <cellStyle name="Header2 3 11 2" xfId="13181"/>
    <cellStyle name="Header2 3 11 2 2" xfId="13182"/>
    <cellStyle name="Header2 3 11 2 3" xfId="13183"/>
    <cellStyle name="Header2 3 11 2 4" xfId="13184"/>
    <cellStyle name="Header2 3 11 2 5" xfId="13185"/>
    <cellStyle name="Header2 3 11 2 6" xfId="13186"/>
    <cellStyle name="Header2 3 11 3" xfId="13187"/>
    <cellStyle name="Header2 3 11 3 2" xfId="51385"/>
    <cellStyle name="Header2 3 11 3 3" xfId="51386"/>
    <cellStyle name="Header2 3 11 4" xfId="13188"/>
    <cellStyle name="Header2 3 11 4 2" xfId="51387"/>
    <cellStyle name="Header2 3 11 4 3" xfId="51388"/>
    <cellStyle name="Header2 3 11 5" xfId="13189"/>
    <cellStyle name="Header2 3 11 5 2" xfId="51389"/>
    <cellStyle name="Header2 3 11 5 3" xfId="51390"/>
    <cellStyle name="Header2 3 11 6" xfId="13190"/>
    <cellStyle name="Header2 3 11 6 2" xfId="51391"/>
    <cellStyle name="Header2 3 11 6 3" xfId="51392"/>
    <cellStyle name="Header2 3 11 7" xfId="13191"/>
    <cellStyle name="Header2 3 11 8" xfId="51393"/>
    <cellStyle name="Header2 3 12" xfId="13192"/>
    <cellStyle name="Header2 3 12 2" xfId="13193"/>
    <cellStyle name="Header2 3 12 2 2" xfId="13194"/>
    <cellStyle name="Header2 3 12 2 3" xfId="13195"/>
    <cellStyle name="Header2 3 12 2 4" xfId="13196"/>
    <cellStyle name="Header2 3 12 2 5" xfId="13197"/>
    <cellStyle name="Header2 3 12 2 6" xfId="13198"/>
    <cellStyle name="Header2 3 12 3" xfId="13199"/>
    <cellStyle name="Header2 3 12 3 2" xfId="51394"/>
    <cellStyle name="Header2 3 12 3 3" xfId="51395"/>
    <cellStyle name="Header2 3 12 4" xfId="13200"/>
    <cellStyle name="Header2 3 12 4 2" xfId="51396"/>
    <cellStyle name="Header2 3 12 4 3" xfId="51397"/>
    <cellStyle name="Header2 3 12 5" xfId="13201"/>
    <cellStyle name="Header2 3 12 5 2" xfId="51398"/>
    <cellStyle name="Header2 3 12 5 3" xfId="51399"/>
    <cellStyle name="Header2 3 12 6" xfId="13202"/>
    <cellStyle name="Header2 3 12 6 2" xfId="51400"/>
    <cellStyle name="Header2 3 12 6 3" xfId="51401"/>
    <cellStyle name="Header2 3 12 7" xfId="13203"/>
    <cellStyle name="Header2 3 12 8" xfId="51402"/>
    <cellStyle name="Header2 3 13" xfId="13204"/>
    <cellStyle name="Header2 3 13 2" xfId="13205"/>
    <cellStyle name="Header2 3 13 2 2" xfId="13206"/>
    <cellStyle name="Header2 3 13 2 3" xfId="13207"/>
    <cellStyle name="Header2 3 13 2 4" xfId="13208"/>
    <cellStyle name="Header2 3 13 2 5" xfId="13209"/>
    <cellStyle name="Header2 3 13 2 6" xfId="13210"/>
    <cellStyle name="Header2 3 13 3" xfId="13211"/>
    <cellStyle name="Header2 3 13 3 2" xfId="51403"/>
    <cellStyle name="Header2 3 13 3 3" xfId="51404"/>
    <cellStyle name="Header2 3 13 4" xfId="13212"/>
    <cellStyle name="Header2 3 13 4 2" xfId="51405"/>
    <cellStyle name="Header2 3 13 4 3" xfId="51406"/>
    <cellStyle name="Header2 3 13 5" xfId="13213"/>
    <cellStyle name="Header2 3 13 5 2" xfId="51407"/>
    <cellStyle name="Header2 3 13 5 3" xfId="51408"/>
    <cellStyle name="Header2 3 13 6" xfId="13214"/>
    <cellStyle name="Header2 3 13 6 2" xfId="51409"/>
    <cellStyle name="Header2 3 13 6 3" xfId="51410"/>
    <cellStyle name="Header2 3 13 7" xfId="13215"/>
    <cellStyle name="Header2 3 13 8" xfId="51411"/>
    <cellStyle name="Header2 3 14" xfId="13216"/>
    <cellStyle name="Header2 3 14 2" xfId="13217"/>
    <cellStyle name="Header2 3 14 2 2" xfId="13218"/>
    <cellStyle name="Header2 3 14 2 3" xfId="13219"/>
    <cellStyle name="Header2 3 14 2 4" xfId="13220"/>
    <cellStyle name="Header2 3 14 2 5" xfId="13221"/>
    <cellStyle name="Header2 3 14 2 6" xfId="13222"/>
    <cellStyle name="Header2 3 14 3" xfId="13223"/>
    <cellStyle name="Header2 3 14 3 2" xfId="51412"/>
    <cellStyle name="Header2 3 14 3 3" xfId="51413"/>
    <cellStyle name="Header2 3 14 4" xfId="13224"/>
    <cellStyle name="Header2 3 14 4 2" xfId="51414"/>
    <cellStyle name="Header2 3 14 4 3" xfId="51415"/>
    <cellStyle name="Header2 3 14 5" xfId="13225"/>
    <cellStyle name="Header2 3 14 5 2" xfId="51416"/>
    <cellStyle name="Header2 3 14 5 3" xfId="51417"/>
    <cellStyle name="Header2 3 14 6" xfId="13226"/>
    <cellStyle name="Header2 3 14 6 2" xfId="51418"/>
    <cellStyle name="Header2 3 14 6 3" xfId="51419"/>
    <cellStyle name="Header2 3 14 7" xfId="13227"/>
    <cellStyle name="Header2 3 14 8" xfId="51420"/>
    <cellStyle name="Header2 3 15" xfId="13228"/>
    <cellStyle name="Header2 3 15 2" xfId="13229"/>
    <cellStyle name="Header2 3 15 2 2" xfId="13230"/>
    <cellStyle name="Header2 3 15 2 3" xfId="13231"/>
    <cellStyle name="Header2 3 15 2 4" xfId="13232"/>
    <cellStyle name="Header2 3 15 2 5" xfId="13233"/>
    <cellStyle name="Header2 3 15 2 6" xfId="13234"/>
    <cellStyle name="Header2 3 15 3" xfId="13235"/>
    <cellStyle name="Header2 3 15 3 2" xfId="51421"/>
    <cellStyle name="Header2 3 15 3 3" xfId="51422"/>
    <cellStyle name="Header2 3 15 4" xfId="13236"/>
    <cellStyle name="Header2 3 15 4 2" xfId="51423"/>
    <cellStyle name="Header2 3 15 4 3" xfId="51424"/>
    <cellStyle name="Header2 3 15 5" xfId="13237"/>
    <cellStyle name="Header2 3 15 5 2" xfId="51425"/>
    <cellStyle name="Header2 3 15 5 3" xfId="51426"/>
    <cellStyle name="Header2 3 15 6" xfId="13238"/>
    <cellStyle name="Header2 3 15 6 2" xfId="51427"/>
    <cellStyle name="Header2 3 15 6 3" xfId="51428"/>
    <cellStyle name="Header2 3 15 7" xfId="13239"/>
    <cellStyle name="Header2 3 15 8" xfId="51429"/>
    <cellStyle name="Header2 3 16" xfId="13240"/>
    <cellStyle name="Header2 3 16 2" xfId="13241"/>
    <cellStyle name="Header2 3 16 2 2" xfId="13242"/>
    <cellStyle name="Header2 3 16 2 3" xfId="13243"/>
    <cellStyle name="Header2 3 16 2 4" xfId="13244"/>
    <cellStyle name="Header2 3 16 2 5" xfId="13245"/>
    <cellStyle name="Header2 3 16 2 6" xfId="13246"/>
    <cellStyle name="Header2 3 16 3" xfId="13247"/>
    <cellStyle name="Header2 3 16 3 2" xfId="51430"/>
    <cellStyle name="Header2 3 16 3 3" xfId="51431"/>
    <cellStyle name="Header2 3 16 4" xfId="13248"/>
    <cellStyle name="Header2 3 16 4 2" xfId="51432"/>
    <cellStyle name="Header2 3 16 4 3" xfId="51433"/>
    <cellStyle name="Header2 3 16 5" xfId="13249"/>
    <cellStyle name="Header2 3 16 5 2" xfId="51434"/>
    <cellStyle name="Header2 3 16 5 3" xfId="51435"/>
    <cellStyle name="Header2 3 16 6" xfId="13250"/>
    <cellStyle name="Header2 3 16 6 2" xfId="51436"/>
    <cellStyle name="Header2 3 16 6 3" xfId="51437"/>
    <cellStyle name="Header2 3 16 7" xfId="13251"/>
    <cellStyle name="Header2 3 16 8" xfId="51438"/>
    <cellStyle name="Header2 3 17" xfId="13252"/>
    <cellStyle name="Header2 3 17 2" xfId="13253"/>
    <cellStyle name="Header2 3 17 2 2" xfId="13254"/>
    <cellStyle name="Header2 3 17 2 3" xfId="13255"/>
    <cellStyle name="Header2 3 17 2 4" xfId="13256"/>
    <cellStyle name="Header2 3 17 2 5" xfId="13257"/>
    <cellStyle name="Header2 3 17 2 6" xfId="13258"/>
    <cellStyle name="Header2 3 17 3" xfId="13259"/>
    <cellStyle name="Header2 3 17 3 2" xfId="51439"/>
    <cellStyle name="Header2 3 17 3 3" xfId="51440"/>
    <cellStyle name="Header2 3 17 4" xfId="13260"/>
    <cellStyle name="Header2 3 17 4 2" xfId="51441"/>
    <cellStyle name="Header2 3 17 4 3" xfId="51442"/>
    <cellStyle name="Header2 3 17 5" xfId="13261"/>
    <cellStyle name="Header2 3 17 5 2" xfId="51443"/>
    <cellStyle name="Header2 3 17 5 3" xfId="51444"/>
    <cellStyle name="Header2 3 17 6" xfId="13262"/>
    <cellStyle name="Header2 3 17 6 2" xfId="51445"/>
    <cellStyle name="Header2 3 17 6 3" xfId="51446"/>
    <cellStyle name="Header2 3 17 7" xfId="13263"/>
    <cellStyle name="Header2 3 17 8" xfId="51447"/>
    <cellStyle name="Header2 3 18" xfId="13264"/>
    <cellStyle name="Header2 3 18 2" xfId="13265"/>
    <cellStyle name="Header2 3 18 2 2" xfId="13266"/>
    <cellStyle name="Header2 3 18 2 3" xfId="13267"/>
    <cellStyle name="Header2 3 18 2 4" xfId="13268"/>
    <cellStyle name="Header2 3 18 2 5" xfId="13269"/>
    <cellStyle name="Header2 3 18 2 6" xfId="13270"/>
    <cellStyle name="Header2 3 18 3" xfId="13271"/>
    <cellStyle name="Header2 3 18 3 2" xfId="51448"/>
    <cellStyle name="Header2 3 18 3 3" xfId="51449"/>
    <cellStyle name="Header2 3 18 4" xfId="13272"/>
    <cellStyle name="Header2 3 18 4 2" xfId="51450"/>
    <cellStyle name="Header2 3 18 4 3" xfId="51451"/>
    <cellStyle name="Header2 3 18 5" xfId="13273"/>
    <cellStyle name="Header2 3 18 5 2" xfId="51452"/>
    <cellStyle name="Header2 3 18 5 3" xfId="51453"/>
    <cellStyle name="Header2 3 18 6" xfId="13274"/>
    <cellStyle name="Header2 3 18 6 2" xfId="51454"/>
    <cellStyle name="Header2 3 18 6 3" xfId="51455"/>
    <cellStyle name="Header2 3 18 7" xfId="13275"/>
    <cellStyle name="Header2 3 18 8" xfId="51456"/>
    <cellStyle name="Header2 3 19" xfId="13276"/>
    <cellStyle name="Header2 3 19 2" xfId="13277"/>
    <cellStyle name="Header2 3 19 2 2" xfId="13278"/>
    <cellStyle name="Header2 3 19 2 3" xfId="13279"/>
    <cellStyle name="Header2 3 19 2 4" xfId="13280"/>
    <cellStyle name="Header2 3 19 2 5" xfId="13281"/>
    <cellStyle name="Header2 3 19 2 6" xfId="13282"/>
    <cellStyle name="Header2 3 19 3" xfId="13283"/>
    <cellStyle name="Header2 3 19 3 2" xfId="51457"/>
    <cellStyle name="Header2 3 19 3 3" xfId="51458"/>
    <cellStyle name="Header2 3 19 4" xfId="13284"/>
    <cellStyle name="Header2 3 19 4 2" xfId="51459"/>
    <cellStyle name="Header2 3 19 4 3" xfId="51460"/>
    <cellStyle name="Header2 3 19 5" xfId="13285"/>
    <cellStyle name="Header2 3 19 5 2" xfId="51461"/>
    <cellStyle name="Header2 3 19 5 3" xfId="51462"/>
    <cellStyle name="Header2 3 19 6" xfId="13286"/>
    <cellStyle name="Header2 3 19 6 2" xfId="51463"/>
    <cellStyle name="Header2 3 19 6 3" xfId="51464"/>
    <cellStyle name="Header2 3 19 7" xfId="13287"/>
    <cellStyle name="Header2 3 19 8" xfId="51465"/>
    <cellStyle name="Header2 3 2" xfId="13288"/>
    <cellStyle name="Header2 3 2 10" xfId="13289"/>
    <cellStyle name="Header2 3 2 10 2" xfId="13290"/>
    <cellStyle name="Header2 3 2 10 2 2" xfId="13291"/>
    <cellStyle name="Header2 3 2 10 2 3" xfId="13292"/>
    <cellStyle name="Header2 3 2 10 2 4" xfId="13293"/>
    <cellStyle name="Header2 3 2 10 2 5" xfId="13294"/>
    <cellStyle name="Header2 3 2 10 2 6" xfId="13295"/>
    <cellStyle name="Header2 3 2 10 3" xfId="13296"/>
    <cellStyle name="Header2 3 2 10 3 2" xfId="51466"/>
    <cellStyle name="Header2 3 2 10 3 3" xfId="51467"/>
    <cellStyle name="Header2 3 2 10 4" xfId="13297"/>
    <cellStyle name="Header2 3 2 10 4 2" xfId="51468"/>
    <cellStyle name="Header2 3 2 10 4 3" xfId="51469"/>
    <cellStyle name="Header2 3 2 10 5" xfId="13298"/>
    <cellStyle name="Header2 3 2 10 5 2" xfId="51470"/>
    <cellStyle name="Header2 3 2 10 5 3" xfId="51471"/>
    <cellStyle name="Header2 3 2 10 6" xfId="13299"/>
    <cellStyle name="Header2 3 2 10 6 2" xfId="51472"/>
    <cellStyle name="Header2 3 2 10 6 3" xfId="51473"/>
    <cellStyle name="Header2 3 2 10 7" xfId="13300"/>
    <cellStyle name="Header2 3 2 10 8" xfId="51474"/>
    <cellStyle name="Header2 3 2 11" xfId="13301"/>
    <cellStyle name="Header2 3 2 11 2" xfId="13302"/>
    <cellStyle name="Header2 3 2 11 2 2" xfId="13303"/>
    <cellStyle name="Header2 3 2 11 2 3" xfId="13304"/>
    <cellStyle name="Header2 3 2 11 2 4" xfId="13305"/>
    <cellStyle name="Header2 3 2 11 2 5" xfId="13306"/>
    <cellStyle name="Header2 3 2 11 2 6" xfId="13307"/>
    <cellStyle name="Header2 3 2 11 3" xfId="13308"/>
    <cellStyle name="Header2 3 2 11 3 2" xfId="51475"/>
    <cellStyle name="Header2 3 2 11 3 3" xfId="51476"/>
    <cellStyle name="Header2 3 2 11 4" xfId="13309"/>
    <cellStyle name="Header2 3 2 11 4 2" xfId="51477"/>
    <cellStyle name="Header2 3 2 11 4 3" xfId="51478"/>
    <cellStyle name="Header2 3 2 11 5" xfId="13310"/>
    <cellStyle name="Header2 3 2 11 5 2" xfId="51479"/>
    <cellStyle name="Header2 3 2 11 5 3" xfId="51480"/>
    <cellStyle name="Header2 3 2 11 6" xfId="13311"/>
    <cellStyle name="Header2 3 2 11 6 2" xfId="51481"/>
    <cellStyle name="Header2 3 2 11 6 3" xfId="51482"/>
    <cellStyle name="Header2 3 2 11 7" xfId="13312"/>
    <cellStyle name="Header2 3 2 11 8" xfId="51483"/>
    <cellStyle name="Header2 3 2 12" xfId="13313"/>
    <cellStyle name="Header2 3 2 12 2" xfId="13314"/>
    <cellStyle name="Header2 3 2 12 2 2" xfId="13315"/>
    <cellStyle name="Header2 3 2 12 2 3" xfId="13316"/>
    <cellStyle name="Header2 3 2 12 2 4" xfId="13317"/>
    <cellStyle name="Header2 3 2 12 2 5" xfId="13318"/>
    <cellStyle name="Header2 3 2 12 2 6" xfId="13319"/>
    <cellStyle name="Header2 3 2 12 3" xfId="13320"/>
    <cellStyle name="Header2 3 2 12 3 2" xfId="51484"/>
    <cellStyle name="Header2 3 2 12 3 3" xfId="51485"/>
    <cellStyle name="Header2 3 2 12 4" xfId="13321"/>
    <cellStyle name="Header2 3 2 12 4 2" xfId="51486"/>
    <cellStyle name="Header2 3 2 12 4 3" xfId="51487"/>
    <cellStyle name="Header2 3 2 12 5" xfId="13322"/>
    <cellStyle name="Header2 3 2 12 5 2" xfId="51488"/>
    <cellStyle name="Header2 3 2 12 5 3" xfId="51489"/>
    <cellStyle name="Header2 3 2 12 6" xfId="13323"/>
    <cellStyle name="Header2 3 2 12 6 2" xfId="51490"/>
    <cellStyle name="Header2 3 2 12 6 3" xfId="51491"/>
    <cellStyle name="Header2 3 2 12 7" xfId="13324"/>
    <cellStyle name="Header2 3 2 12 8" xfId="51492"/>
    <cellStyle name="Header2 3 2 13" xfId="13325"/>
    <cellStyle name="Header2 3 2 13 2" xfId="13326"/>
    <cellStyle name="Header2 3 2 13 2 2" xfId="13327"/>
    <cellStyle name="Header2 3 2 13 2 3" xfId="13328"/>
    <cellStyle name="Header2 3 2 13 2 4" xfId="13329"/>
    <cellStyle name="Header2 3 2 13 2 5" xfId="13330"/>
    <cellStyle name="Header2 3 2 13 2 6" xfId="13331"/>
    <cellStyle name="Header2 3 2 13 3" xfId="13332"/>
    <cellStyle name="Header2 3 2 13 3 2" xfId="51493"/>
    <cellStyle name="Header2 3 2 13 3 3" xfId="51494"/>
    <cellStyle name="Header2 3 2 13 4" xfId="13333"/>
    <cellStyle name="Header2 3 2 13 4 2" xfId="51495"/>
    <cellStyle name="Header2 3 2 13 4 3" xfId="51496"/>
    <cellStyle name="Header2 3 2 13 5" xfId="13334"/>
    <cellStyle name="Header2 3 2 13 5 2" xfId="51497"/>
    <cellStyle name="Header2 3 2 13 5 3" xfId="51498"/>
    <cellStyle name="Header2 3 2 13 6" xfId="13335"/>
    <cellStyle name="Header2 3 2 13 6 2" xfId="51499"/>
    <cellStyle name="Header2 3 2 13 6 3" xfId="51500"/>
    <cellStyle name="Header2 3 2 13 7" xfId="13336"/>
    <cellStyle name="Header2 3 2 13 8" xfId="51501"/>
    <cellStyle name="Header2 3 2 14" xfId="13337"/>
    <cellStyle name="Header2 3 2 14 2" xfId="13338"/>
    <cellStyle name="Header2 3 2 14 2 2" xfId="13339"/>
    <cellStyle name="Header2 3 2 14 2 3" xfId="13340"/>
    <cellStyle name="Header2 3 2 14 2 4" xfId="13341"/>
    <cellStyle name="Header2 3 2 14 2 5" xfId="13342"/>
    <cellStyle name="Header2 3 2 14 2 6" xfId="13343"/>
    <cellStyle name="Header2 3 2 14 3" xfId="13344"/>
    <cellStyle name="Header2 3 2 14 3 2" xfId="51502"/>
    <cellStyle name="Header2 3 2 14 3 3" xfId="51503"/>
    <cellStyle name="Header2 3 2 14 4" xfId="13345"/>
    <cellStyle name="Header2 3 2 14 4 2" xfId="51504"/>
    <cellStyle name="Header2 3 2 14 4 3" xfId="51505"/>
    <cellStyle name="Header2 3 2 14 5" xfId="13346"/>
    <cellStyle name="Header2 3 2 14 5 2" xfId="51506"/>
    <cellStyle name="Header2 3 2 14 5 3" xfId="51507"/>
    <cellStyle name="Header2 3 2 14 6" xfId="13347"/>
    <cellStyle name="Header2 3 2 14 6 2" xfId="51508"/>
    <cellStyle name="Header2 3 2 14 6 3" xfId="51509"/>
    <cellStyle name="Header2 3 2 14 7" xfId="13348"/>
    <cellStyle name="Header2 3 2 14 8" xfId="51510"/>
    <cellStyle name="Header2 3 2 15" xfId="13349"/>
    <cellStyle name="Header2 3 2 15 2" xfId="13350"/>
    <cellStyle name="Header2 3 2 15 2 2" xfId="13351"/>
    <cellStyle name="Header2 3 2 15 2 3" xfId="13352"/>
    <cellStyle name="Header2 3 2 15 2 4" xfId="13353"/>
    <cellStyle name="Header2 3 2 15 2 5" xfId="13354"/>
    <cellStyle name="Header2 3 2 15 2 6" xfId="13355"/>
    <cellStyle name="Header2 3 2 15 3" xfId="13356"/>
    <cellStyle name="Header2 3 2 15 3 2" xfId="51511"/>
    <cellStyle name="Header2 3 2 15 3 3" xfId="51512"/>
    <cellStyle name="Header2 3 2 15 4" xfId="13357"/>
    <cellStyle name="Header2 3 2 15 4 2" xfId="51513"/>
    <cellStyle name="Header2 3 2 15 4 3" xfId="51514"/>
    <cellStyle name="Header2 3 2 15 5" xfId="13358"/>
    <cellStyle name="Header2 3 2 15 5 2" xfId="51515"/>
    <cellStyle name="Header2 3 2 15 5 3" xfId="51516"/>
    <cellStyle name="Header2 3 2 15 6" xfId="13359"/>
    <cellStyle name="Header2 3 2 15 6 2" xfId="51517"/>
    <cellStyle name="Header2 3 2 15 6 3" xfId="51518"/>
    <cellStyle name="Header2 3 2 15 7" xfId="13360"/>
    <cellStyle name="Header2 3 2 15 8" xfId="51519"/>
    <cellStyle name="Header2 3 2 16" xfId="13361"/>
    <cellStyle name="Header2 3 2 16 2" xfId="13362"/>
    <cellStyle name="Header2 3 2 16 2 2" xfId="13363"/>
    <cellStyle name="Header2 3 2 16 2 3" xfId="13364"/>
    <cellStyle name="Header2 3 2 16 2 4" xfId="13365"/>
    <cellStyle name="Header2 3 2 16 2 5" xfId="13366"/>
    <cellStyle name="Header2 3 2 16 2 6" xfId="13367"/>
    <cellStyle name="Header2 3 2 16 3" xfId="13368"/>
    <cellStyle name="Header2 3 2 16 3 2" xfId="51520"/>
    <cellStyle name="Header2 3 2 16 3 3" xfId="51521"/>
    <cellStyle name="Header2 3 2 16 4" xfId="13369"/>
    <cellStyle name="Header2 3 2 16 4 2" xfId="51522"/>
    <cellStyle name="Header2 3 2 16 4 3" xfId="51523"/>
    <cellStyle name="Header2 3 2 16 5" xfId="13370"/>
    <cellStyle name="Header2 3 2 16 5 2" xfId="51524"/>
    <cellStyle name="Header2 3 2 16 5 3" xfId="51525"/>
    <cellStyle name="Header2 3 2 16 6" xfId="13371"/>
    <cellStyle name="Header2 3 2 16 6 2" xfId="51526"/>
    <cellStyle name="Header2 3 2 16 6 3" xfId="51527"/>
    <cellStyle name="Header2 3 2 16 7" xfId="13372"/>
    <cellStyle name="Header2 3 2 16 8" xfId="51528"/>
    <cellStyle name="Header2 3 2 17" xfId="13373"/>
    <cellStyle name="Header2 3 2 17 2" xfId="13374"/>
    <cellStyle name="Header2 3 2 17 2 2" xfId="13375"/>
    <cellStyle name="Header2 3 2 17 2 3" xfId="13376"/>
    <cellStyle name="Header2 3 2 17 2 4" xfId="13377"/>
    <cellStyle name="Header2 3 2 17 2 5" xfId="13378"/>
    <cellStyle name="Header2 3 2 17 2 6" xfId="13379"/>
    <cellStyle name="Header2 3 2 17 3" xfId="13380"/>
    <cellStyle name="Header2 3 2 17 3 2" xfId="51529"/>
    <cellStyle name="Header2 3 2 17 3 3" xfId="51530"/>
    <cellStyle name="Header2 3 2 17 4" xfId="13381"/>
    <cellStyle name="Header2 3 2 17 4 2" xfId="51531"/>
    <cellStyle name="Header2 3 2 17 4 3" xfId="51532"/>
    <cellStyle name="Header2 3 2 17 5" xfId="13382"/>
    <cellStyle name="Header2 3 2 17 5 2" xfId="51533"/>
    <cellStyle name="Header2 3 2 17 5 3" xfId="51534"/>
    <cellStyle name="Header2 3 2 17 6" xfId="13383"/>
    <cellStyle name="Header2 3 2 17 6 2" xfId="51535"/>
    <cellStyle name="Header2 3 2 17 6 3" xfId="51536"/>
    <cellStyle name="Header2 3 2 17 7" xfId="13384"/>
    <cellStyle name="Header2 3 2 17 8" xfId="51537"/>
    <cellStyle name="Header2 3 2 18" xfId="13385"/>
    <cellStyle name="Header2 3 2 18 2" xfId="13386"/>
    <cellStyle name="Header2 3 2 18 2 2" xfId="13387"/>
    <cellStyle name="Header2 3 2 18 2 3" xfId="13388"/>
    <cellStyle name="Header2 3 2 18 2 4" xfId="13389"/>
    <cellStyle name="Header2 3 2 18 2 5" xfId="13390"/>
    <cellStyle name="Header2 3 2 18 2 6" xfId="13391"/>
    <cellStyle name="Header2 3 2 18 3" xfId="13392"/>
    <cellStyle name="Header2 3 2 18 3 2" xfId="51538"/>
    <cellStyle name="Header2 3 2 18 3 3" xfId="51539"/>
    <cellStyle name="Header2 3 2 18 4" xfId="13393"/>
    <cellStyle name="Header2 3 2 18 4 2" xfId="51540"/>
    <cellStyle name="Header2 3 2 18 4 3" xfId="51541"/>
    <cellStyle name="Header2 3 2 18 5" xfId="13394"/>
    <cellStyle name="Header2 3 2 18 5 2" xfId="51542"/>
    <cellStyle name="Header2 3 2 18 5 3" xfId="51543"/>
    <cellStyle name="Header2 3 2 18 6" xfId="13395"/>
    <cellStyle name="Header2 3 2 18 6 2" xfId="51544"/>
    <cellStyle name="Header2 3 2 18 6 3" xfId="51545"/>
    <cellStyle name="Header2 3 2 18 7" xfId="13396"/>
    <cellStyle name="Header2 3 2 18 8" xfId="51546"/>
    <cellStyle name="Header2 3 2 19" xfId="13397"/>
    <cellStyle name="Header2 3 2 19 2" xfId="13398"/>
    <cellStyle name="Header2 3 2 19 2 2" xfId="13399"/>
    <cellStyle name="Header2 3 2 19 2 3" xfId="13400"/>
    <cellStyle name="Header2 3 2 19 2 4" xfId="13401"/>
    <cellStyle name="Header2 3 2 19 2 5" xfId="13402"/>
    <cellStyle name="Header2 3 2 19 2 6" xfId="13403"/>
    <cellStyle name="Header2 3 2 19 3" xfId="13404"/>
    <cellStyle name="Header2 3 2 19 3 2" xfId="51547"/>
    <cellStyle name="Header2 3 2 19 3 3" xfId="51548"/>
    <cellStyle name="Header2 3 2 19 4" xfId="13405"/>
    <cellStyle name="Header2 3 2 19 4 2" xfId="51549"/>
    <cellStyle name="Header2 3 2 19 4 3" xfId="51550"/>
    <cellStyle name="Header2 3 2 19 5" xfId="13406"/>
    <cellStyle name="Header2 3 2 19 5 2" xfId="51551"/>
    <cellStyle name="Header2 3 2 19 5 3" xfId="51552"/>
    <cellStyle name="Header2 3 2 19 6" xfId="13407"/>
    <cellStyle name="Header2 3 2 19 6 2" xfId="51553"/>
    <cellStyle name="Header2 3 2 19 6 3" xfId="51554"/>
    <cellStyle name="Header2 3 2 19 7" xfId="13408"/>
    <cellStyle name="Header2 3 2 19 8" xfId="51555"/>
    <cellStyle name="Header2 3 2 2" xfId="13409"/>
    <cellStyle name="Header2 3 2 2 2" xfId="13410"/>
    <cellStyle name="Header2 3 2 2 2 2" xfId="13411"/>
    <cellStyle name="Header2 3 2 2 2 3" xfId="13412"/>
    <cellStyle name="Header2 3 2 2 2 4" xfId="13413"/>
    <cellStyle name="Header2 3 2 2 2 5" xfId="13414"/>
    <cellStyle name="Header2 3 2 2 2 6" xfId="13415"/>
    <cellStyle name="Header2 3 2 2 3" xfId="13416"/>
    <cellStyle name="Header2 3 2 2 3 2" xfId="51556"/>
    <cellStyle name="Header2 3 2 2 3 3" xfId="51557"/>
    <cellStyle name="Header2 3 2 2 4" xfId="13417"/>
    <cellStyle name="Header2 3 2 2 4 2" xfId="51558"/>
    <cellStyle name="Header2 3 2 2 4 3" xfId="51559"/>
    <cellStyle name="Header2 3 2 2 5" xfId="13418"/>
    <cellStyle name="Header2 3 2 2 5 2" xfId="51560"/>
    <cellStyle name="Header2 3 2 2 5 3" xfId="51561"/>
    <cellStyle name="Header2 3 2 2 6" xfId="13419"/>
    <cellStyle name="Header2 3 2 2 6 2" xfId="51562"/>
    <cellStyle name="Header2 3 2 2 6 3" xfId="51563"/>
    <cellStyle name="Header2 3 2 2 7" xfId="13420"/>
    <cellStyle name="Header2 3 2 2 8" xfId="51564"/>
    <cellStyle name="Header2 3 2 20" xfId="13421"/>
    <cellStyle name="Header2 3 2 20 2" xfId="13422"/>
    <cellStyle name="Header2 3 2 20 2 2" xfId="13423"/>
    <cellStyle name="Header2 3 2 20 2 3" xfId="13424"/>
    <cellStyle name="Header2 3 2 20 2 4" xfId="13425"/>
    <cellStyle name="Header2 3 2 20 2 5" xfId="13426"/>
    <cellStyle name="Header2 3 2 20 2 6" xfId="13427"/>
    <cellStyle name="Header2 3 2 20 3" xfId="13428"/>
    <cellStyle name="Header2 3 2 20 3 2" xfId="51565"/>
    <cellStyle name="Header2 3 2 20 3 3" xfId="51566"/>
    <cellStyle name="Header2 3 2 20 4" xfId="13429"/>
    <cellStyle name="Header2 3 2 20 4 2" xfId="51567"/>
    <cellStyle name="Header2 3 2 20 4 3" xfId="51568"/>
    <cellStyle name="Header2 3 2 20 5" xfId="13430"/>
    <cellStyle name="Header2 3 2 20 5 2" xfId="51569"/>
    <cellStyle name="Header2 3 2 20 5 3" xfId="51570"/>
    <cellStyle name="Header2 3 2 20 6" xfId="13431"/>
    <cellStyle name="Header2 3 2 20 6 2" xfId="51571"/>
    <cellStyle name="Header2 3 2 20 6 3" xfId="51572"/>
    <cellStyle name="Header2 3 2 20 7" xfId="13432"/>
    <cellStyle name="Header2 3 2 20 8" xfId="51573"/>
    <cellStyle name="Header2 3 2 21" xfId="13433"/>
    <cellStyle name="Header2 3 2 21 2" xfId="13434"/>
    <cellStyle name="Header2 3 2 21 2 2" xfId="13435"/>
    <cellStyle name="Header2 3 2 21 2 3" xfId="13436"/>
    <cellStyle name="Header2 3 2 21 2 4" xfId="13437"/>
    <cellStyle name="Header2 3 2 21 2 5" xfId="13438"/>
    <cellStyle name="Header2 3 2 21 2 6" xfId="13439"/>
    <cellStyle name="Header2 3 2 21 3" xfId="13440"/>
    <cellStyle name="Header2 3 2 21 3 2" xfId="51574"/>
    <cellStyle name="Header2 3 2 21 3 3" xfId="51575"/>
    <cellStyle name="Header2 3 2 21 4" xfId="13441"/>
    <cellStyle name="Header2 3 2 21 4 2" xfId="51576"/>
    <cellStyle name="Header2 3 2 21 4 3" xfId="51577"/>
    <cellStyle name="Header2 3 2 21 5" xfId="13442"/>
    <cellStyle name="Header2 3 2 21 5 2" xfId="51578"/>
    <cellStyle name="Header2 3 2 21 5 3" xfId="51579"/>
    <cellStyle name="Header2 3 2 21 6" xfId="13443"/>
    <cellStyle name="Header2 3 2 21 6 2" xfId="51580"/>
    <cellStyle name="Header2 3 2 21 6 3" xfId="51581"/>
    <cellStyle name="Header2 3 2 21 7" xfId="13444"/>
    <cellStyle name="Header2 3 2 21 8" xfId="51582"/>
    <cellStyle name="Header2 3 2 22" xfId="13445"/>
    <cellStyle name="Header2 3 2 22 2" xfId="13446"/>
    <cellStyle name="Header2 3 2 22 2 2" xfId="13447"/>
    <cellStyle name="Header2 3 2 22 2 3" xfId="13448"/>
    <cellStyle name="Header2 3 2 22 2 4" xfId="13449"/>
    <cellStyle name="Header2 3 2 22 2 5" xfId="13450"/>
    <cellStyle name="Header2 3 2 22 2 6" xfId="13451"/>
    <cellStyle name="Header2 3 2 22 3" xfId="13452"/>
    <cellStyle name="Header2 3 2 22 3 2" xfId="51583"/>
    <cellStyle name="Header2 3 2 22 3 3" xfId="51584"/>
    <cellStyle name="Header2 3 2 22 4" xfId="13453"/>
    <cellStyle name="Header2 3 2 22 4 2" xfId="51585"/>
    <cellStyle name="Header2 3 2 22 4 3" xfId="51586"/>
    <cellStyle name="Header2 3 2 22 5" xfId="13454"/>
    <cellStyle name="Header2 3 2 22 5 2" xfId="51587"/>
    <cellStyle name="Header2 3 2 22 5 3" xfId="51588"/>
    <cellStyle name="Header2 3 2 22 6" xfId="13455"/>
    <cellStyle name="Header2 3 2 22 6 2" xfId="51589"/>
    <cellStyle name="Header2 3 2 22 6 3" xfId="51590"/>
    <cellStyle name="Header2 3 2 22 7" xfId="13456"/>
    <cellStyle name="Header2 3 2 22 8" xfId="51591"/>
    <cellStyle name="Header2 3 2 23" xfId="13457"/>
    <cellStyle name="Header2 3 2 23 2" xfId="13458"/>
    <cellStyle name="Header2 3 2 23 2 2" xfId="13459"/>
    <cellStyle name="Header2 3 2 23 2 3" xfId="13460"/>
    <cellStyle name="Header2 3 2 23 2 4" xfId="13461"/>
    <cellStyle name="Header2 3 2 23 2 5" xfId="13462"/>
    <cellStyle name="Header2 3 2 23 2 6" xfId="13463"/>
    <cellStyle name="Header2 3 2 23 3" xfId="13464"/>
    <cellStyle name="Header2 3 2 23 3 2" xfId="51592"/>
    <cellStyle name="Header2 3 2 23 3 3" xfId="51593"/>
    <cellStyle name="Header2 3 2 23 4" xfId="13465"/>
    <cellStyle name="Header2 3 2 23 4 2" xfId="51594"/>
    <cellStyle name="Header2 3 2 23 4 3" xfId="51595"/>
    <cellStyle name="Header2 3 2 23 5" xfId="13466"/>
    <cellStyle name="Header2 3 2 23 5 2" xfId="51596"/>
    <cellStyle name="Header2 3 2 23 5 3" xfId="51597"/>
    <cellStyle name="Header2 3 2 23 6" xfId="13467"/>
    <cellStyle name="Header2 3 2 23 6 2" xfId="51598"/>
    <cellStyle name="Header2 3 2 23 6 3" xfId="51599"/>
    <cellStyle name="Header2 3 2 23 7" xfId="13468"/>
    <cellStyle name="Header2 3 2 23 8" xfId="51600"/>
    <cellStyle name="Header2 3 2 24" xfId="13469"/>
    <cellStyle name="Header2 3 2 24 2" xfId="13470"/>
    <cellStyle name="Header2 3 2 24 2 2" xfId="13471"/>
    <cellStyle name="Header2 3 2 24 2 3" xfId="13472"/>
    <cellStyle name="Header2 3 2 24 2 4" xfId="13473"/>
    <cellStyle name="Header2 3 2 24 2 5" xfId="13474"/>
    <cellStyle name="Header2 3 2 24 2 6" xfId="13475"/>
    <cellStyle name="Header2 3 2 24 3" xfId="13476"/>
    <cellStyle name="Header2 3 2 24 3 2" xfId="51601"/>
    <cellStyle name="Header2 3 2 24 3 3" xfId="51602"/>
    <cellStyle name="Header2 3 2 24 4" xfId="13477"/>
    <cellStyle name="Header2 3 2 24 4 2" xfId="51603"/>
    <cellStyle name="Header2 3 2 24 4 3" xfId="51604"/>
    <cellStyle name="Header2 3 2 24 5" xfId="13478"/>
    <cellStyle name="Header2 3 2 24 5 2" xfId="51605"/>
    <cellStyle name="Header2 3 2 24 5 3" xfId="51606"/>
    <cellStyle name="Header2 3 2 24 6" xfId="13479"/>
    <cellStyle name="Header2 3 2 24 6 2" xfId="51607"/>
    <cellStyle name="Header2 3 2 24 6 3" xfId="51608"/>
    <cellStyle name="Header2 3 2 24 7" xfId="13480"/>
    <cellStyle name="Header2 3 2 24 8" xfId="51609"/>
    <cellStyle name="Header2 3 2 25" xfId="13481"/>
    <cellStyle name="Header2 3 2 25 2" xfId="13482"/>
    <cellStyle name="Header2 3 2 25 2 2" xfId="13483"/>
    <cellStyle name="Header2 3 2 25 2 3" xfId="13484"/>
    <cellStyle name="Header2 3 2 25 2 4" xfId="13485"/>
    <cellStyle name="Header2 3 2 25 2 5" xfId="13486"/>
    <cellStyle name="Header2 3 2 25 2 6" xfId="13487"/>
    <cellStyle name="Header2 3 2 25 3" xfId="13488"/>
    <cellStyle name="Header2 3 2 25 3 2" xfId="51610"/>
    <cellStyle name="Header2 3 2 25 3 3" xfId="51611"/>
    <cellStyle name="Header2 3 2 25 4" xfId="13489"/>
    <cellStyle name="Header2 3 2 25 4 2" xfId="51612"/>
    <cellStyle name="Header2 3 2 25 4 3" xfId="51613"/>
    <cellStyle name="Header2 3 2 25 5" xfId="13490"/>
    <cellStyle name="Header2 3 2 25 5 2" xfId="51614"/>
    <cellStyle name="Header2 3 2 25 5 3" xfId="51615"/>
    <cellStyle name="Header2 3 2 25 6" xfId="13491"/>
    <cellStyle name="Header2 3 2 25 6 2" xfId="51616"/>
    <cellStyle name="Header2 3 2 25 6 3" xfId="51617"/>
    <cellStyle name="Header2 3 2 25 7" xfId="13492"/>
    <cellStyle name="Header2 3 2 25 8" xfId="51618"/>
    <cellStyle name="Header2 3 2 26" xfId="13493"/>
    <cellStyle name="Header2 3 2 26 2" xfId="13494"/>
    <cellStyle name="Header2 3 2 26 2 2" xfId="13495"/>
    <cellStyle name="Header2 3 2 26 2 3" xfId="13496"/>
    <cellStyle name="Header2 3 2 26 2 4" xfId="13497"/>
    <cellStyle name="Header2 3 2 26 2 5" xfId="13498"/>
    <cellStyle name="Header2 3 2 26 2 6" xfId="13499"/>
    <cellStyle name="Header2 3 2 26 3" xfId="13500"/>
    <cellStyle name="Header2 3 2 26 3 2" xfId="51619"/>
    <cellStyle name="Header2 3 2 26 3 3" xfId="51620"/>
    <cellStyle name="Header2 3 2 26 4" xfId="13501"/>
    <cellStyle name="Header2 3 2 26 4 2" xfId="51621"/>
    <cellStyle name="Header2 3 2 26 4 3" xfId="51622"/>
    <cellStyle name="Header2 3 2 26 5" xfId="13502"/>
    <cellStyle name="Header2 3 2 26 5 2" xfId="51623"/>
    <cellStyle name="Header2 3 2 26 5 3" xfId="51624"/>
    <cellStyle name="Header2 3 2 26 6" xfId="13503"/>
    <cellStyle name="Header2 3 2 26 6 2" xfId="51625"/>
    <cellStyle name="Header2 3 2 26 6 3" xfId="51626"/>
    <cellStyle name="Header2 3 2 26 7" xfId="13504"/>
    <cellStyle name="Header2 3 2 26 8" xfId="51627"/>
    <cellStyle name="Header2 3 2 27" xfId="13505"/>
    <cellStyle name="Header2 3 2 27 2" xfId="13506"/>
    <cellStyle name="Header2 3 2 27 2 2" xfId="13507"/>
    <cellStyle name="Header2 3 2 27 2 3" xfId="13508"/>
    <cellStyle name="Header2 3 2 27 2 4" xfId="13509"/>
    <cellStyle name="Header2 3 2 27 2 5" xfId="13510"/>
    <cellStyle name="Header2 3 2 27 2 6" xfId="13511"/>
    <cellStyle name="Header2 3 2 27 3" xfId="13512"/>
    <cellStyle name="Header2 3 2 27 3 2" xfId="51628"/>
    <cellStyle name="Header2 3 2 27 3 3" xfId="51629"/>
    <cellStyle name="Header2 3 2 27 4" xfId="13513"/>
    <cellStyle name="Header2 3 2 27 4 2" xfId="51630"/>
    <cellStyle name="Header2 3 2 27 4 3" xfId="51631"/>
    <cellStyle name="Header2 3 2 27 5" xfId="13514"/>
    <cellStyle name="Header2 3 2 27 5 2" xfId="51632"/>
    <cellStyle name="Header2 3 2 27 5 3" xfId="51633"/>
    <cellStyle name="Header2 3 2 27 6" xfId="13515"/>
    <cellStyle name="Header2 3 2 27 6 2" xfId="51634"/>
    <cellStyle name="Header2 3 2 27 6 3" xfId="51635"/>
    <cellStyle name="Header2 3 2 27 7" xfId="13516"/>
    <cellStyle name="Header2 3 2 27 8" xfId="51636"/>
    <cellStyle name="Header2 3 2 28" xfId="13517"/>
    <cellStyle name="Header2 3 2 28 2" xfId="13518"/>
    <cellStyle name="Header2 3 2 28 2 2" xfId="13519"/>
    <cellStyle name="Header2 3 2 28 2 3" xfId="13520"/>
    <cellStyle name="Header2 3 2 28 2 4" xfId="13521"/>
    <cellStyle name="Header2 3 2 28 2 5" xfId="13522"/>
    <cellStyle name="Header2 3 2 28 2 6" xfId="13523"/>
    <cellStyle name="Header2 3 2 28 3" xfId="13524"/>
    <cellStyle name="Header2 3 2 28 3 2" xfId="51637"/>
    <cellStyle name="Header2 3 2 28 3 3" xfId="51638"/>
    <cellStyle name="Header2 3 2 28 4" xfId="13525"/>
    <cellStyle name="Header2 3 2 28 4 2" xfId="51639"/>
    <cellStyle name="Header2 3 2 28 4 3" xfId="51640"/>
    <cellStyle name="Header2 3 2 28 5" xfId="13526"/>
    <cellStyle name="Header2 3 2 28 5 2" xfId="51641"/>
    <cellStyle name="Header2 3 2 28 5 3" xfId="51642"/>
    <cellStyle name="Header2 3 2 28 6" xfId="13527"/>
    <cellStyle name="Header2 3 2 28 6 2" xfId="51643"/>
    <cellStyle name="Header2 3 2 28 6 3" xfId="51644"/>
    <cellStyle name="Header2 3 2 28 7" xfId="13528"/>
    <cellStyle name="Header2 3 2 28 8" xfId="51645"/>
    <cellStyle name="Header2 3 2 29" xfId="13529"/>
    <cellStyle name="Header2 3 2 29 2" xfId="13530"/>
    <cellStyle name="Header2 3 2 29 2 2" xfId="13531"/>
    <cellStyle name="Header2 3 2 29 2 3" xfId="13532"/>
    <cellStyle name="Header2 3 2 29 2 4" xfId="13533"/>
    <cellStyle name="Header2 3 2 29 2 5" xfId="13534"/>
    <cellStyle name="Header2 3 2 29 2 6" xfId="13535"/>
    <cellStyle name="Header2 3 2 29 3" xfId="13536"/>
    <cellStyle name="Header2 3 2 29 3 2" xfId="51646"/>
    <cellStyle name="Header2 3 2 29 3 3" xfId="51647"/>
    <cellStyle name="Header2 3 2 29 4" xfId="13537"/>
    <cellStyle name="Header2 3 2 29 4 2" xfId="51648"/>
    <cellStyle name="Header2 3 2 29 4 3" xfId="51649"/>
    <cellStyle name="Header2 3 2 29 5" xfId="13538"/>
    <cellStyle name="Header2 3 2 29 5 2" xfId="51650"/>
    <cellStyle name="Header2 3 2 29 5 3" xfId="51651"/>
    <cellStyle name="Header2 3 2 29 6" xfId="13539"/>
    <cellStyle name="Header2 3 2 29 6 2" xfId="51652"/>
    <cellStyle name="Header2 3 2 29 6 3" xfId="51653"/>
    <cellStyle name="Header2 3 2 29 7" xfId="13540"/>
    <cellStyle name="Header2 3 2 29 8" xfId="51654"/>
    <cellStyle name="Header2 3 2 3" xfId="13541"/>
    <cellStyle name="Header2 3 2 3 2" xfId="13542"/>
    <cellStyle name="Header2 3 2 3 2 2" xfId="13543"/>
    <cellStyle name="Header2 3 2 3 2 3" xfId="13544"/>
    <cellStyle name="Header2 3 2 3 2 4" xfId="13545"/>
    <cellStyle name="Header2 3 2 3 2 5" xfId="13546"/>
    <cellStyle name="Header2 3 2 3 2 6" xfId="13547"/>
    <cellStyle name="Header2 3 2 3 3" xfId="13548"/>
    <cellStyle name="Header2 3 2 3 3 2" xfId="51655"/>
    <cellStyle name="Header2 3 2 3 3 3" xfId="51656"/>
    <cellStyle name="Header2 3 2 3 4" xfId="13549"/>
    <cellStyle name="Header2 3 2 3 4 2" xfId="51657"/>
    <cellStyle name="Header2 3 2 3 4 3" xfId="51658"/>
    <cellStyle name="Header2 3 2 3 5" xfId="13550"/>
    <cellStyle name="Header2 3 2 3 5 2" xfId="51659"/>
    <cellStyle name="Header2 3 2 3 5 3" xfId="51660"/>
    <cellStyle name="Header2 3 2 3 6" xfId="13551"/>
    <cellStyle name="Header2 3 2 3 6 2" xfId="51661"/>
    <cellStyle name="Header2 3 2 3 6 3" xfId="51662"/>
    <cellStyle name="Header2 3 2 3 7" xfId="13552"/>
    <cellStyle name="Header2 3 2 3 8" xfId="51663"/>
    <cellStyle name="Header2 3 2 30" xfId="13553"/>
    <cellStyle name="Header2 3 2 30 2" xfId="13554"/>
    <cellStyle name="Header2 3 2 30 2 2" xfId="13555"/>
    <cellStyle name="Header2 3 2 30 2 3" xfId="13556"/>
    <cellStyle name="Header2 3 2 30 2 4" xfId="13557"/>
    <cellStyle name="Header2 3 2 30 2 5" xfId="13558"/>
    <cellStyle name="Header2 3 2 30 2 6" xfId="13559"/>
    <cellStyle name="Header2 3 2 30 3" xfId="13560"/>
    <cellStyle name="Header2 3 2 30 3 2" xfId="51664"/>
    <cellStyle name="Header2 3 2 30 3 3" xfId="51665"/>
    <cellStyle name="Header2 3 2 30 4" xfId="13561"/>
    <cellStyle name="Header2 3 2 30 4 2" xfId="51666"/>
    <cellStyle name="Header2 3 2 30 4 3" xfId="51667"/>
    <cellStyle name="Header2 3 2 30 5" xfId="13562"/>
    <cellStyle name="Header2 3 2 30 5 2" xfId="51668"/>
    <cellStyle name="Header2 3 2 30 5 3" xfId="51669"/>
    <cellStyle name="Header2 3 2 30 6" xfId="13563"/>
    <cellStyle name="Header2 3 2 30 6 2" xfId="51670"/>
    <cellStyle name="Header2 3 2 30 6 3" xfId="51671"/>
    <cellStyle name="Header2 3 2 30 7" xfId="13564"/>
    <cellStyle name="Header2 3 2 30 8" xfId="51672"/>
    <cellStyle name="Header2 3 2 31" xfId="13565"/>
    <cellStyle name="Header2 3 2 31 2" xfId="13566"/>
    <cellStyle name="Header2 3 2 31 2 2" xfId="13567"/>
    <cellStyle name="Header2 3 2 31 2 3" xfId="13568"/>
    <cellStyle name="Header2 3 2 31 2 4" xfId="13569"/>
    <cellStyle name="Header2 3 2 31 2 5" xfId="13570"/>
    <cellStyle name="Header2 3 2 31 2 6" xfId="13571"/>
    <cellStyle name="Header2 3 2 31 3" xfId="13572"/>
    <cellStyle name="Header2 3 2 31 3 2" xfId="51673"/>
    <cellStyle name="Header2 3 2 31 3 3" xfId="51674"/>
    <cellStyle name="Header2 3 2 31 4" xfId="13573"/>
    <cellStyle name="Header2 3 2 31 4 2" xfId="51675"/>
    <cellStyle name="Header2 3 2 31 4 3" xfId="51676"/>
    <cellStyle name="Header2 3 2 31 5" xfId="13574"/>
    <cellStyle name="Header2 3 2 31 5 2" xfId="51677"/>
    <cellStyle name="Header2 3 2 31 5 3" xfId="51678"/>
    <cellStyle name="Header2 3 2 31 6" xfId="13575"/>
    <cellStyle name="Header2 3 2 31 6 2" xfId="51679"/>
    <cellStyle name="Header2 3 2 31 6 3" xfId="51680"/>
    <cellStyle name="Header2 3 2 31 7" xfId="13576"/>
    <cellStyle name="Header2 3 2 31 8" xfId="51681"/>
    <cellStyle name="Header2 3 2 32" xfId="13577"/>
    <cellStyle name="Header2 3 2 32 2" xfId="13578"/>
    <cellStyle name="Header2 3 2 32 2 2" xfId="13579"/>
    <cellStyle name="Header2 3 2 32 2 3" xfId="13580"/>
    <cellStyle name="Header2 3 2 32 2 4" xfId="13581"/>
    <cellStyle name="Header2 3 2 32 2 5" xfId="13582"/>
    <cellStyle name="Header2 3 2 32 2 6" xfId="13583"/>
    <cellStyle name="Header2 3 2 32 3" xfId="13584"/>
    <cellStyle name="Header2 3 2 32 3 2" xfId="51682"/>
    <cellStyle name="Header2 3 2 32 3 3" xfId="51683"/>
    <cellStyle name="Header2 3 2 32 4" xfId="13585"/>
    <cellStyle name="Header2 3 2 32 4 2" xfId="51684"/>
    <cellStyle name="Header2 3 2 32 4 3" xfId="51685"/>
    <cellStyle name="Header2 3 2 32 5" xfId="13586"/>
    <cellStyle name="Header2 3 2 32 5 2" xfId="51686"/>
    <cellStyle name="Header2 3 2 32 5 3" xfId="51687"/>
    <cellStyle name="Header2 3 2 32 6" xfId="13587"/>
    <cellStyle name="Header2 3 2 32 6 2" xfId="51688"/>
    <cellStyle name="Header2 3 2 32 6 3" xfId="51689"/>
    <cellStyle name="Header2 3 2 32 7" xfId="13588"/>
    <cellStyle name="Header2 3 2 32 8" xfId="51690"/>
    <cellStyle name="Header2 3 2 33" xfId="13589"/>
    <cellStyle name="Header2 3 2 33 2" xfId="13590"/>
    <cellStyle name="Header2 3 2 33 2 2" xfId="13591"/>
    <cellStyle name="Header2 3 2 33 2 3" xfId="13592"/>
    <cellStyle name="Header2 3 2 33 2 4" xfId="13593"/>
    <cellStyle name="Header2 3 2 33 2 5" xfId="13594"/>
    <cellStyle name="Header2 3 2 33 2 6" xfId="13595"/>
    <cellStyle name="Header2 3 2 33 3" xfId="13596"/>
    <cellStyle name="Header2 3 2 33 3 2" xfId="51691"/>
    <cellStyle name="Header2 3 2 33 3 3" xfId="51692"/>
    <cellStyle name="Header2 3 2 33 4" xfId="13597"/>
    <cellStyle name="Header2 3 2 33 4 2" xfId="51693"/>
    <cellStyle name="Header2 3 2 33 4 3" xfId="51694"/>
    <cellStyle name="Header2 3 2 33 5" xfId="13598"/>
    <cellStyle name="Header2 3 2 33 5 2" xfId="51695"/>
    <cellStyle name="Header2 3 2 33 5 3" xfId="51696"/>
    <cellStyle name="Header2 3 2 33 6" xfId="13599"/>
    <cellStyle name="Header2 3 2 33 6 2" xfId="51697"/>
    <cellStyle name="Header2 3 2 33 6 3" xfId="51698"/>
    <cellStyle name="Header2 3 2 33 7" xfId="13600"/>
    <cellStyle name="Header2 3 2 33 8" xfId="51699"/>
    <cellStyle name="Header2 3 2 34" xfId="13601"/>
    <cellStyle name="Header2 3 2 34 2" xfId="13602"/>
    <cellStyle name="Header2 3 2 34 2 2" xfId="13603"/>
    <cellStyle name="Header2 3 2 34 2 3" xfId="13604"/>
    <cellStyle name="Header2 3 2 34 2 4" xfId="13605"/>
    <cellStyle name="Header2 3 2 34 2 5" xfId="13606"/>
    <cellStyle name="Header2 3 2 34 2 6" xfId="13607"/>
    <cellStyle name="Header2 3 2 34 3" xfId="13608"/>
    <cellStyle name="Header2 3 2 34 3 2" xfId="51700"/>
    <cellStyle name="Header2 3 2 34 3 3" xfId="51701"/>
    <cellStyle name="Header2 3 2 34 4" xfId="13609"/>
    <cellStyle name="Header2 3 2 34 4 2" xfId="51702"/>
    <cellStyle name="Header2 3 2 34 4 3" xfId="51703"/>
    <cellStyle name="Header2 3 2 34 5" xfId="13610"/>
    <cellStyle name="Header2 3 2 34 5 2" xfId="51704"/>
    <cellStyle name="Header2 3 2 34 5 3" xfId="51705"/>
    <cellStyle name="Header2 3 2 34 6" xfId="13611"/>
    <cellStyle name="Header2 3 2 34 6 2" xfId="51706"/>
    <cellStyle name="Header2 3 2 34 6 3" xfId="51707"/>
    <cellStyle name="Header2 3 2 34 7" xfId="13612"/>
    <cellStyle name="Header2 3 2 34 8" xfId="51708"/>
    <cellStyle name="Header2 3 2 35" xfId="13613"/>
    <cellStyle name="Header2 3 2 35 2" xfId="13614"/>
    <cellStyle name="Header2 3 2 35 3" xfId="13615"/>
    <cellStyle name="Header2 3 2 35 4" xfId="13616"/>
    <cellStyle name="Header2 3 2 35 5" xfId="13617"/>
    <cellStyle name="Header2 3 2 35 6" xfId="13618"/>
    <cellStyle name="Header2 3 2 36" xfId="13619"/>
    <cellStyle name="Header2 3 2 36 2" xfId="51709"/>
    <cellStyle name="Header2 3 2 36 3" xfId="51710"/>
    <cellStyle name="Header2 3 2 37" xfId="13620"/>
    <cellStyle name="Header2 3 2 37 2" xfId="51711"/>
    <cellStyle name="Header2 3 2 37 3" xfId="51712"/>
    <cellStyle name="Header2 3 2 38" xfId="13621"/>
    <cellStyle name="Header2 3 2 38 2" xfId="51713"/>
    <cellStyle name="Header2 3 2 38 3" xfId="51714"/>
    <cellStyle name="Header2 3 2 39" xfId="13622"/>
    <cellStyle name="Header2 3 2 39 2" xfId="51715"/>
    <cellStyle name="Header2 3 2 39 3" xfId="51716"/>
    <cellStyle name="Header2 3 2 4" xfId="13623"/>
    <cellStyle name="Header2 3 2 4 2" xfId="13624"/>
    <cellStyle name="Header2 3 2 4 2 2" xfId="13625"/>
    <cellStyle name="Header2 3 2 4 2 3" xfId="13626"/>
    <cellStyle name="Header2 3 2 4 2 4" xfId="13627"/>
    <cellStyle name="Header2 3 2 4 2 5" xfId="13628"/>
    <cellStyle name="Header2 3 2 4 2 6" xfId="13629"/>
    <cellStyle name="Header2 3 2 4 3" xfId="13630"/>
    <cellStyle name="Header2 3 2 4 3 2" xfId="51717"/>
    <cellStyle name="Header2 3 2 4 3 3" xfId="51718"/>
    <cellStyle name="Header2 3 2 4 4" xfId="13631"/>
    <cellStyle name="Header2 3 2 4 4 2" xfId="51719"/>
    <cellStyle name="Header2 3 2 4 4 3" xfId="51720"/>
    <cellStyle name="Header2 3 2 4 5" xfId="13632"/>
    <cellStyle name="Header2 3 2 4 5 2" xfId="51721"/>
    <cellStyle name="Header2 3 2 4 5 3" xfId="51722"/>
    <cellStyle name="Header2 3 2 4 6" xfId="13633"/>
    <cellStyle name="Header2 3 2 4 6 2" xfId="51723"/>
    <cellStyle name="Header2 3 2 4 6 3" xfId="51724"/>
    <cellStyle name="Header2 3 2 4 7" xfId="13634"/>
    <cellStyle name="Header2 3 2 4 8" xfId="51725"/>
    <cellStyle name="Header2 3 2 40" xfId="13635"/>
    <cellStyle name="Header2 3 2 41" xfId="51726"/>
    <cellStyle name="Header2 3 2 5" xfId="13636"/>
    <cellStyle name="Header2 3 2 5 2" xfId="13637"/>
    <cellStyle name="Header2 3 2 5 2 2" xfId="13638"/>
    <cellStyle name="Header2 3 2 5 2 3" xfId="13639"/>
    <cellStyle name="Header2 3 2 5 2 4" xfId="13640"/>
    <cellStyle name="Header2 3 2 5 2 5" xfId="13641"/>
    <cellStyle name="Header2 3 2 5 2 6" xfId="13642"/>
    <cellStyle name="Header2 3 2 5 3" xfId="13643"/>
    <cellStyle name="Header2 3 2 5 3 2" xfId="51727"/>
    <cellStyle name="Header2 3 2 5 3 3" xfId="51728"/>
    <cellStyle name="Header2 3 2 5 4" xfId="13644"/>
    <cellStyle name="Header2 3 2 5 4 2" xfId="51729"/>
    <cellStyle name="Header2 3 2 5 4 3" xfId="51730"/>
    <cellStyle name="Header2 3 2 5 5" xfId="13645"/>
    <cellStyle name="Header2 3 2 5 5 2" xfId="51731"/>
    <cellStyle name="Header2 3 2 5 5 3" xfId="51732"/>
    <cellStyle name="Header2 3 2 5 6" xfId="13646"/>
    <cellStyle name="Header2 3 2 5 6 2" xfId="51733"/>
    <cellStyle name="Header2 3 2 5 6 3" xfId="51734"/>
    <cellStyle name="Header2 3 2 5 7" xfId="13647"/>
    <cellStyle name="Header2 3 2 5 8" xfId="51735"/>
    <cellStyle name="Header2 3 2 6" xfId="13648"/>
    <cellStyle name="Header2 3 2 6 2" xfId="13649"/>
    <cellStyle name="Header2 3 2 6 2 2" xfId="13650"/>
    <cellStyle name="Header2 3 2 6 2 3" xfId="13651"/>
    <cellStyle name="Header2 3 2 6 2 4" xfId="13652"/>
    <cellStyle name="Header2 3 2 6 2 5" xfId="13653"/>
    <cellStyle name="Header2 3 2 6 2 6" xfId="13654"/>
    <cellStyle name="Header2 3 2 6 3" xfId="13655"/>
    <cellStyle name="Header2 3 2 6 3 2" xfId="51736"/>
    <cellStyle name="Header2 3 2 6 3 3" xfId="51737"/>
    <cellStyle name="Header2 3 2 6 4" xfId="13656"/>
    <cellStyle name="Header2 3 2 6 4 2" xfId="51738"/>
    <cellStyle name="Header2 3 2 6 4 3" xfId="51739"/>
    <cellStyle name="Header2 3 2 6 5" xfId="13657"/>
    <cellStyle name="Header2 3 2 6 5 2" xfId="51740"/>
    <cellStyle name="Header2 3 2 6 5 3" xfId="51741"/>
    <cellStyle name="Header2 3 2 6 6" xfId="13658"/>
    <cellStyle name="Header2 3 2 6 6 2" xfId="51742"/>
    <cellStyle name="Header2 3 2 6 6 3" xfId="51743"/>
    <cellStyle name="Header2 3 2 6 7" xfId="13659"/>
    <cellStyle name="Header2 3 2 6 8" xfId="51744"/>
    <cellStyle name="Header2 3 2 7" xfId="13660"/>
    <cellStyle name="Header2 3 2 7 2" xfId="13661"/>
    <cellStyle name="Header2 3 2 7 2 2" xfId="13662"/>
    <cellStyle name="Header2 3 2 7 2 3" xfId="13663"/>
    <cellStyle name="Header2 3 2 7 2 4" xfId="13664"/>
    <cellStyle name="Header2 3 2 7 2 5" xfId="13665"/>
    <cellStyle name="Header2 3 2 7 2 6" xfId="13666"/>
    <cellStyle name="Header2 3 2 7 3" xfId="13667"/>
    <cellStyle name="Header2 3 2 7 3 2" xfId="51745"/>
    <cellStyle name="Header2 3 2 7 3 3" xfId="51746"/>
    <cellStyle name="Header2 3 2 7 4" xfId="13668"/>
    <cellStyle name="Header2 3 2 7 4 2" xfId="51747"/>
    <cellStyle name="Header2 3 2 7 4 3" xfId="51748"/>
    <cellStyle name="Header2 3 2 7 5" xfId="13669"/>
    <cellStyle name="Header2 3 2 7 5 2" xfId="51749"/>
    <cellStyle name="Header2 3 2 7 5 3" xfId="51750"/>
    <cellStyle name="Header2 3 2 7 6" xfId="13670"/>
    <cellStyle name="Header2 3 2 7 6 2" xfId="51751"/>
    <cellStyle name="Header2 3 2 7 6 3" xfId="51752"/>
    <cellStyle name="Header2 3 2 7 7" xfId="13671"/>
    <cellStyle name="Header2 3 2 7 8" xfId="51753"/>
    <cellStyle name="Header2 3 2 8" xfId="13672"/>
    <cellStyle name="Header2 3 2 8 2" xfId="13673"/>
    <cellStyle name="Header2 3 2 8 2 2" xfId="13674"/>
    <cellStyle name="Header2 3 2 8 2 3" xfId="13675"/>
    <cellStyle name="Header2 3 2 8 2 4" xfId="13676"/>
    <cellStyle name="Header2 3 2 8 2 5" xfId="13677"/>
    <cellStyle name="Header2 3 2 8 2 6" xfId="13678"/>
    <cellStyle name="Header2 3 2 8 3" xfId="13679"/>
    <cellStyle name="Header2 3 2 8 3 2" xfId="51754"/>
    <cellStyle name="Header2 3 2 8 3 3" xfId="51755"/>
    <cellStyle name="Header2 3 2 8 4" xfId="13680"/>
    <cellStyle name="Header2 3 2 8 4 2" xfId="51756"/>
    <cellStyle name="Header2 3 2 8 4 3" xfId="51757"/>
    <cellStyle name="Header2 3 2 8 5" xfId="13681"/>
    <cellStyle name="Header2 3 2 8 5 2" xfId="51758"/>
    <cellStyle name="Header2 3 2 8 5 3" xfId="51759"/>
    <cellStyle name="Header2 3 2 8 6" xfId="13682"/>
    <cellStyle name="Header2 3 2 8 6 2" xfId="51760"/>
    <cellStyle name="Header2 3 2 8 6 3" xfId="51761"/>
    <cellStyle name="Header2 3 2 8 7" xfId="13683"/>
    <cellStyle name="Header2 3 2 8 8" xfId="51762"/>
    <cellStyle name="Header2 3 2 9" xfId="13684"/>
    <cellStyle name="Header2 3 2 9 2" xfId="13685"/>
    <cellStyle name="Header2 3 2 9 2 2" xfId="13686"/>
    <cellStyle name="Header2 3 2 9 2 3" xfId="13687"/>
    <cellStyle name="Header2 3 2 9 2 4" xfId="13688"/>
    <cellStyle name="Header2 3 2 9 2 5" xfId="13689"/>
    <cellStyle name="Header2 3 2 9 2 6" xfId="13690"/>
    <cellStyle name="Header2 3 2 9 3" xfId="13691"/>
    <cellStyle name="Header2 3 2 9 3 2" xfId="51763"/>
    <cellStyle name="Header2 3 2 9 3 3" xfId="51764"/>
    <cellStyle name="Header2 3 2 9 4" xfId="13692"/>
    <cellStyle name="Header2 3 2 9 4 2" xfId="51765"/>
    <cellStyle name="Header2 3 2 9 4 3" xfId="51766"/>
    <cellStyle name="Header2 3 2 9 5" xfId="13693"/>
    <cellStyle name="Header2 3 2 9 5 2" xfId="51767"/>
    <cellStyle name="Header2 3 2 9 5 3" xfId="51768"/>
    <cellStyle name="Header2 3 2 9 6" xfId="13694"/>
    <cellStyle name="Header2 3 2 9 6 2" xfId="51769"/>
    <cellStyle name="Header2 3 2 9 6 3" xfId="51770"/>
    <cellStyle name="Header2 3 2 9 7" xfId="13695"/>
    <cellStyle name="Header2 3 2 9 8" xfId="51771"/>
    <cellStyle name="Header2 3 20" xfId="13696"/>
    <cellStyle name="Header2 3 20 2" xfId="13697"/>
    <cellStyle name="Header2 3 20 2 2" xfId="13698"/>
    <cellStyle name="Header2 3 20 2 3" xfId="13699"/>
    <cellStyle name="Header2 3 20 2 4" xfId="13700"/>
    <cellStyle name="Header2 3 20 2 5" xfId="13701"/>
    <cellStyle name="Header2 3 20 2 6" xfId="13702"/>
    <cellStyle name="Header2 3 20 3" xfId="13703"/>
    <cellStyle name="Header2 3 20 3 2" xfId="51772"/>
    <cellStyle name="Header2 3 20 3 3" xfId="51773"/>
    <cellStyle name="Header2 3 20 4" xfId="13704"/>
    <cellStyle name="Header2 3 20 4 2" xfId="51774"/>
    <cellStyle name="Header2 3 20 4 3" xfId="51775"/>
    <cellStyle name="Header2 3 20 5" xfId="13705"/>
    <cellStyle name="Header2 3 20 5 2" xfId="51776"/>
    <cellStyle name="Header2 3 20 5 3" xfId="51777"/>
    <cellStyle name="Header2 3 20 6" xfId="13706"/>
    <cellStyle name="Header2 3 20 6 2" xfId="51778"/>
    <cellStyle name="Header2 3 20 6 3" xfId="51779"/>
    <cellStyle name="Header2 3 20 7" xfId="13707"/>
    <cellStyle name="Header2 3 20 8" xfId="51780"/>
    <cellStyle name="Header2 3 21" xfId="13708"/>
    <cellStyle name="Header2 3 21 2" xfId="13709"/>
    <cellStyle name="Header2 3 21 2 2" xfId="13710"/>
    <cellStyle name="Header2 3 21 2 3" xfId="13711"/>
    <cellStyle name="Header2 3 21 2 4" xfId="13712"/>
    <cellStyle name="Header2 3 21 2 5" xfId="13713"/>
    <cellStyle name="Header2 3 21 2 6" xfId="13714"/>
    <cellStyle name="Header2 3 21 3" xfId="13715"/>
    <cellStyle name="Header2 3 21 3 2" xfId="51781"/>
    <cellStyle name="Header2 3 21 3 3" xfId="51782"/>
    <cellStyle name="Header2 3 21 4" xfId="13716"/>
    <cellStyle name="Header2 3 21 4 2" xfId="51783"/>
    <cellStyle name="Header2 3 21 4 3" xfId="51784"/>
    <cellStyle name="Header2 3 21 5" xfId="13717"/>
    <cellStyle name="Header2 3 21 5 2" xfId="51785"/>
    <cellStyle name="Header2 3 21 5 3" xfId="51786"/>
    <cellStyle name="Header2 3 21 6" xfId="13718"/>
    <cellStyle name="Header2 3 21 6 2" xfId="51787"/>
    <cellStyle name="Header2 3 21 6 3" xfId="51788"/>
    <cellStyle name="Header2 3 21 7" xfId="13719"/>
    <cellStyle name="Header2 3 21 8" xfId="51789"/>
    <cellStyle name="Header2 3 22" xfId="13720"/>
    <cellStyle name="Header2 3 22 2" xfId="13721"/>
    <cellStyle name="Header2 3 22 2 2" xfId="13722"/>
    <cellStyle name="Header2 3 22 2 3" xfId="13723"/>
    <cellStyle name="Header2 3 22 2 4" xfId="13724"/>
    <cellStyle name="Header2 3 22 2 5" xfId="13725"/>
    <cellStyle name="Header2 3 22 2 6" xfId="13726"/>
    <cellStyle name="Header2 3 22 3" xfId="13727"/>
    <cellStyle name="Header2 3 22 3 2" xfId="51790"/>
    <cellStyle name="Header2 3 22 3 3" xfId="51791"/>
    <cellStyle name="Header2 3 22 4" xfId="13728"/>
    <cellStyle name="Header2 3 22 4 2" xfId="51792"/>
    <cellStyle name="Header2 3 22 4 3" xfId="51793"/>
    <cellStyle name="Header2 3 22 5" xfId="13729"/>
    <cellStyle name="Header2 3 22 5 2" xfId="51794"/>
    <cellStyle name="Header2 3 22 5 3" xfId="51795"/>
    <cellStyle name="Header2 3 22 6" xfId="13730"/>
    <cellStyle name="Header2 3 22 6 2" xfId="51796"/>
    <cellStyle name="Header2 3 22 6 3" xfId="51797"/>
    <cellStyle name="Header2 3 22 7" xfId="13731"/>
    <cellStyle name="Header2 3 22 8" xfId="51798"/>
    <cellStyle name="Header2 3 23" xfId="13732"/>
    <cellStyle name="Header2 3 23 2" xfId="13733"/>
    <cellStyle name="Header2 3 23 2 2" xfId="13734"/>
    <cellStyle name="Header2 3 23 2 3" xfId="13735"/>
    <cellStyle name="Header2 3 23 2 4" xfId="13736"/>
    <cellStyle name="Header2 3 23 2 5" xfId="13737"/>
    <cellStyle name="Header2 3 23 2 6" xfId="13738"/>
    <cellStyle name="Header2 3 23 3" xfId="13739"/>
    <cellStyle name="Header2 3 23 3 2" xfId="51799"/>
    <cellStyle name="Header2 3 23 3 3" xfId="51800"/>
    <cellStyle name="Header2 3 23 4" xfId="13740"/>
    <cellStyle name="Header2 3 23 4 2" xfId="51801"/>
    <cellStyle name="Header2 3 23 4 3" xfId="51802"/>
    <cellStyle name="Header2 3 23 5" xfId="13741"/>
    <cellStyle name="Header2 3 23 5 2" xfId="51803"/>
    <cellStyle name="Header2 3 23 5 3" xfId="51804"/>
    <cellStyle name="Header2 3 23 6" xfId="13742"/>
    <cellStyle name="Header2 3 23 6 2" xfId="51805"/>
    <cellStyle name="Header2 3 23 6 3" xfId="51806"/>
    <cellStyle name="Header2 3 23 7" xfId="13743"/>
    <cellStyle name="Header2 3 23 8" xfId="51807"/>
    <cellStyle name="Header2 3 24" xfId="13744"/>
    <cellStyle name="Header2 3 24 2" xfId="13745"/>
    <cellStyle name="Header2 3 24 2 2" xfId="13746"/>
    <cellStyle name="Header2 3 24 2 3" xfId="13747"/>
    <cellStyle name="Header2 3 24 2 4" xfId="13748"/>
    <cellStyle name="Header2 3 24 2 5" xfId="13749"/>
    <cellStyle name="Header2 3 24 2 6" xfId="13750"/>
    <cellStyle name="Header2 3 24 3" xfId="13751"/>
    <cellStyle name="Header2 3 24 3 2" xfId="51808"/>
    <cellStyle name="Header2 3 24 3 3" xfId="51809"/>
    <cellStyle name="Header2 3 24 4" xfId="13752"/>
    <cellStyle name="Header2 3 24 4 2" xfId="51810"/>
    <cellStyle name="Header2 3 24 4 3" xfId="51811"/>
    <cellStyle name="Header2 3 24 5" xfId="13753"/>
    <cellStyle name="Header2 3 24 5 2" xfId="51812"/>
    <cellStyle name="Header2 3 24 5 3" xfId="51813"/>
    <cellStyle name="Header2 3 24 6" xfId="13754"/>
    <cellStyle name="Header2 3 24 6 2" xfId="51814"/>
    <cellStyle name="Header2 3 24 6 3" xfId="51815"/>
    <cellStyle name="Header2 3 24 7" xfId="13755"/>
    <cellStyle name="Header2 3 24 8" xfId="51816"/>
    <cellStyle name="Header2 3 25" xfId="13756"/>
    <cellStyle name="Header2 3 25 2" xfId="13757"/>
    <cellStyle name="Header2 3 25 2 2" xfId="13758"/>
    <cellStyle name="Header2 3 25 2 3" xfId="13759"/>
    <cellStyle name="Header2 3 25 2 4" xfId="13760"/>
    <cellStyle name="Header2 3 25 2 5" xfId="13761"/>
    <cellStyle name="Header2 3 25 2 6" xfId="13762"/>
    <cellStyle name="Header2 3 25 3" xfId="13763"/>
    <cellStyle name="Header2 3 25 3 2" xfId="51817"/>
    <cellStyle name="Header2 3 25 3 3" xfId="51818"/>
    <cellStyle name="Header2 3 25 4" xfId="13764"/>
    <cellStyle name="Header2 3 25 4 2" xfId="51819"/>
    <cellStyle name="Header2 3 25 4 3" xfId="51820"/>
    <cellStyle name="Header2 3 25 5" xfId="13765"/>
    <cellStyle name="Header2 3 25 5 2" xfId="51821"/>
    <cellStyle name="Header2 3 25 5 3" xfId="51822"/>
    <cellStyle name="Header2 3 25 6" xfId="13766"/>
    <cellStyle name="Header2 3 25 6 2" xfId="51823"/>
    <cellStyle name="Header2 3 25 6 3" xfId="51824"/>
    <cellStyle name="Header2 3 25 7" xfId="13767"/>
    <cellStyle name="Header2 3 25 8" xfId="51825"/>
    <cellStyle name="Header2 3 26" xfId="13768"/>
    <cellStyle name="Header2 3 26 2" xfId="13769"/>
    <cellStyle name="Header2 3 26 2 2" xfId="13770"/>
    <cellStyle name="Header2 3 26 2 3" xfId="13771"/>
    <cellStyle name="Header2 3 26 2 4" xfId="13772"/>
    <cellStyle name="Header2 3 26 2 5" xfId="13773"/>
    <cellStyle name="Header2 3 26 2 6" xfId="13774"/>
    <cellStyle name="Header2 3 26 3" xfId="13775"/>
    <cellStyle name="Header2 3 26 3 2" xfId="51826"/>
    <cellStyle name="Header2 3 26 3 3" xfId="51827"/>
    <cellStyle name="Header2 3 26 4" xfId="13776"/>
    <cellStyle name="Header2 3 26 4 2" xfId="51828"/>
    <cellStyle name="Header2 3 26 4 3" xfId="51829"/>
    <cellStyle name="Header2 3 26 5" xfId="13777"/>
    <cellStyle name="Header2 3 26 5 2" xfId="51830"/>
    <cellStyle name="Header2 3 26 5 3" xfId="51831"/>
    <cellStyle name="Header2 3 26 6" xfId="13778"/>
    <cellStyle name="Header2 3 26 6 2" xfId="51832"/>
    <cellStyle name="Header2 3 26 6 3" xfId="51833"/>
    <cellStyle name="Header2 3 26 7" xfId="13779"/>
    <cellStyle name="Header2 3 26 8" xfId="51834"/>
    <cellStyle name="Header2 3 27" xfId="13780"/>
    <cellStyle name="Header2 3 27 2" xfId="13781"/>
    <cellStyle name="Header2 3 27 2 2" xfId="13782"/>
    <cellStyle name="Header2 3 27 2 3" xfId="13783"/>
    <cellStyle name="Header2 3 27 2 4" xfId="13784"/>
    <cellStyle name="Header2 3 27 2 5" xfId="13785"/>
    <cellStyle name="Header2 3 27 2 6" xfId="13786"/>
    <cellStyle name="Header2 3 27 3" xfId="13787"/>
    <cellStyle name="Header2 3 27 3 2" xfId="51835"/>
    <cellStyle name="Header2 3 27 3 3" xfId="51836"/>
    <cellStyle name="Header2 3 27 4" xfId="13788"/>
    <cellStyle name="Header2 3 27 4 2" xfId="51837"/>
    <cellStyle name="Header2 3 27 4 3" xfId="51838"/>
    <cellStyle name="Header2 3 27 5" xfId="13789"/>
    <cellStyle name="Header2 3 27 5 2" xfId="51839"/>
    <cellStyle name="Header2 3 27 5 3" xfId="51840"/>
    <cellStyle name="Header2 3 27 6" xfId="13790"/>
    <cellStyle name="Header2 3 27 6 2" xfId="51841"/>
    <cellStyle name="Header2 3 27 6 3" xfId="51842"/>
    <cellStyle name="Header2 3 27 7" xfId="13791"/>
    <cellStyle name="Header2 3 27 8" xfId="51843"/>
    <cellStyle name="Header2 3 28" xfId="13792"/>
    <cellStyle name="Header2 3 28 2" xfId="13793"/>
    <cellStyle name="Header2 3 28 2 2" xfId="13794"/>
    <cellStyle name="Header2 3 28 2 3" xfId="13795"/>
    <cellStyle name="Header2 3 28 2 4" xfId="13796"/>
    <cellStyle name="Header2 3 28 2 5" xfId="13797"/>
    <cellStyle name="Header2 3 28 2 6" xfId="13798"/>
    <cellStyle name="Header2 3 28 3" xfId="13799"/>
    <cellStyle name="Header2 3 28 3 2" xfId="51844"/>
    <cellStyle name="Header2 3 28 3 3" xfId="51845"/>
    <cellStyle name="Header2 3 28 4" xfId="13800"/>
    <cellStyle name="Header2 3 28 4 2" xfId="51846"/>
    <cellStyle name="Header2 3 28 4 3" xfId="51847"/>
    <cellStyle name="Header2 3 28 5" xfId="13801"/>
    <cellStyle name="Header2 3 28 5 2" xfId="51848"/>
    <cellStyle name="Header2 3 28 5 3" xfId="51849"/>
    <cellStyle name="Header2 3 28 6" xfId="13802"/>
    <cellStyle name="Header2 3 28 6 2" xfId="51850"/>
    <cellStyle name="Header2 3 28 6 3" xfId="51851"/>
    <cellStyle name="Header2 3 28 7" xfId="13803"/>
    <cellStyle name="Header2 3 28 8" xfId="51852"/>
    <cellStyle name="Header2 3 29" xfId="13804"/>
    <cellStyle name="Header2 3 29 2" xfId="13805"/>
    <cellStyle name="Header2 3 29 2 2" xfId="13806"/>
    <cellStyle name="Header2 3 29 2 3" xfId="13807"/>
    <cellStyle name="Header2 3 29 2 4" xfId="13808"/>
    <cellStyle name="Header2 3 29 2 5" xfId="13809"/>
    <cellStyle name="Header2 3 29 2 6" xfId="13810"/>
    <cellStyle name="Header2 3 29 3" xfId="13811"/>
    <cellStyle name="Header2 3 29 3 2" xfId="51853"/>
    <cellStyle name="Header2 3 29 3 3" xfId="51854"/>
    <cellStyle name="Header2 3 29 4" xfId="13812"/>
    <cellStyle name="Header2 3 29 4 2" xfId="51855"/>
    <cellStyle name="Header2 3 29 4 3" xfId="51856"/>
    <cellStyle name="Header2 3 29 5" xfId="13813"/>
    <cellStyle name="Header2 3 29 5 2" xfId="51857"/>
    <cellStyle name="Header2 3 29 5 3" xfId="51858"/>
    <cellStyle name="Header2 3 29 6" xfId="13814"/>
    <cellStyle name="Header2 3 29 6 2" xfId="51859"/>
    <cellStyle name="Header2 3 29 6 3" xfId="51860"/>
    <cellStyle name="Header2 3 29 7" xfId="13815"/>
    <cellStyle name="Header2 3 29 8" xfId="51861"/>
    <cellStyle name="Header2 3 3" xfId="13816"/>
    <cellStyle name="Header2 3 3 2" xfId="13817"/>
    <cellStyle name="Header2 3 3 2 2" xfId="13818"/>
    <cellStyle name="Header2 3 3 2 3" xfId="13819"/>
    <cellStyle name="Header2 3 3 2 4" xfId="13820"/>
    <cellStyle name="Header2 3 3 2 5" xfId="13821"/>
    <cellStyle name="Header2 3 3 2 6" xfId="13822"/>
    <cellStyle name="Header2 3 3 3" xfId="13823"/>
    <cellStyle name="Header2 3 3 3 2" xfId="51862"/>
    <cellStyle name="Header2 3 3 3 3" xfId="51863"/>
    <cellStyle name="Header2 3 3 4" xfId="13824"/>
    <cellStyle name="Header2 3 3 4 2" xfId="51864"/>
    <cellStyle name="Header2 3 3 4 3" xfId="51865"/>
    <cellStyle name="Header2 3 3 5" xfId="13825"/>
    <cellStyle name="Header2 3 3 5 2" xfId="51866"/>
    <cellStyle name="Header2 3 3 5 3" xfId="51867"/>
    <cellStyle name="Header2 3 3 6" xfId="13826"/>
    <cellStyle name="Header2 3 3 6 2" xfId="51868"/>
    <cellStyle name="Header2 3 3 6 3" xfId="51869"/>
    <cellStyle name="Header2 3 3 7" xfId="13827"/>
    <cellStyle name="Header2 3 3 8" xfId="51870"/>
    <cellStyle name="Header2 3 30" xfId="13828"/>
    <cellStyle name="Header2 3 30 2" xfId="13829"/>
    <cellStyle name="Header2 3 30 2 2" xfId="13830"/>
    <cellStyle name="Header2 3 30 2 3" xfId="13831"/>
    <cellStyle name="Header2 3 30 2 4" xfId="13832"/>
    <cellStyle name="Header2 3 30 2 5" xfId="13833"/>
    <cellStyle name="Header2 3 30 2 6" xfId="13834"/>
    <cellStyle name="Header2 3 30 3" xfId="13835"/>
    <cellStyle name="Header2 3 30 3 2" xfId="51871"/>
    <cellStyle name="Header2 3 30 3 3" xfId="51872"/>
    <cellStyle name="Header2 3 30 4" xfId="13836"/>
    <cellStyle name="Header2 3 30 4 2" xfId="51873"/>
    <cellStyle name="Header2 3 30 4 3" xfId="51874"/>
    <cellStyle name="Header2 3 30 5" xfId="13837"/>
    <cellStyle name="Header2 3 30 5 2" xfId="51875"/>
    <cellStyle name="Header2 3 30 5 3" xfId="51876"/>
    <cellStyle name="Header2 3 30 6" xfId="13838"/>
    <cellStyle name="Header2 3 30 6 2" xfId="51877"/>
    <cellStyle name="Header2 3 30 6 3" xfId="51878"/>
    <cellStyle name="Header2 3 30 7" xfId="13839"/>
    <cellStyle name="Header2 3 30 8" xfId="51879"/>
    <cellStyle name="Header2 3 31" xfId="13840"/>
    <cellStyle name="Header2 3 31 2" xfId="13841"/>
    <cellStyle name="Header2 3 31 2 2" xfId="13842"/>
    <cellStyle name="Header2 3 31 2 3" xfId="13843"/>
    <cellStyle name="Header2 3 31 2 4" xfId="13844"/>
    <cellStyle name="Header2 3 31 2 5" xfId="13845"/>
    <cellStyle name="Header2 3 31 2 6" xfId="13846"/>
    <cellStyle name="Header2 3 31 3" xfId="13847"/>
    <cellStyle name="Header2 3 31 3 2" xfId="51880"/>
    <cellStyle name="Header2 3 31 3 3" xfId="51881"/>
    <cellStyle name="Header2 3 31 4" xfId="13848"/>
    <cellStyle name="Header2 3 31 4 2" xfId="51882"/>
    <cellStyle name="Header2 3 31 4 3" xfId="51883"/>
    <cellStyle name="Header2 3 31 5" xfId="13849"/>
    <cellStyle name="Header2 3 31 5 2" xfId="51884"/>
    <cellStyle name="Header2 3 31 5 3" xfId="51885"/>
    <cellStyle name="Header2 3 31 6" xfId="13850"/>
    <cellStyle name="Header2 3 31 6 2" xfId="51886"/>
    <cellStyle name="Header2 3 31 6 3" xfId="51887"/>
    <cellStyle name="Header2 3 31 7" xfId="13851"/>
    <cellStyle name="Header2 3 31 8" xfId="51888"/>
    <cellStyle name="Header2 3 32" xfId="13852"/>
    <cellStyle name="Header2 3 32 2" xfId="13853"/>
    <cellStyle name="Header2 3 32 2 2" xfId="13854"/>
    <cellStyle name="Header2 3 32 2 3" xfId="13855"/>
    <cellStyle name="Header2 3 32 2 4" xfId="13856"/>
    <cellStyle name="Header2 3 32 2 5" xfId="13857"/>
    <cellStyle name="Header2 3 32 2 6" xfId="13858"/>
    <cellStyle name="Header2 3 32 3" xfId="13859"/>
    <cellStyle name="Header2 3 32 3 2" xfId="51889"/>
    <cellStyle name="Header2 3 32 3 3" xfId="51890"/>
    <cellStyle name="Header2 3 32 4" xfId="13860"/>
    <cellStyle name="Header2 3 32 4 2" xfId="51891"/>
    <cellStyle name="Header2 3 32 4 3" xfId="51892"/>
    <cellStyle name="Header2 3 32 5" xfId="13861"/>
    <cellStyle name="Header2 3 32 5 2" xfId="51893"/>
    <cellStyle name="Header2 3 32 5 3" xfId="51894"/>
    <cellStyle name="Header2 3 32 6" xfId="13862"/>
    <cellStyle name="Header2 3 32 6 2" xfId="51895"/>
    <cellStyle name="Header2 3 32 6 3" xfId="51896"/>
    <cellStyle name="Header2 3 32 7" xfId="13863"/>
    <cellStyle name="Header2 3 32 8" xfId="51897"/>
    <cellStyle name="Header2 3 33" xfId="13864"/>
    <cellStyle name="Header2 3 33 2" xfId="13865"/>
    <cellStyle name="Header2 3 33 2 2" xfId="13866"/>
    <cellStyle name="Header2 3 33 2 3" xfId="13867"/>
    <cellStyle name="Header2 3 33 2 4" xfId="13868"/>
    <cellStyle name="Header2 3 33 2 5" xfId="13869"/>
    <cellStyle name="Header2 3 33 2 6" xfId="13870"/>
    <cellStyle name="Header2 3 33 3" xfId="13871"/>
    <cellStyle name="Header2 3 33 3 2" xfId="51898"/>
    <cellStyle name="Header2 3 33 3 3" xfId="51899"/>
    <cellStyle name="Header2 3 33 4" xfId="13872"/>
    <cellStyle name="Header2 3 33 4 2" xfId="51900"/>
    <cellStyle name="Header2 3 33 4 3" xfId="51901"/>
    <cellStyle name="Header2 3 33 5" xfId="13873"/>
    <cellStyle name="Header2 3 33 5 2" xfId="51902"/>
    <cellStyle name="Header2 3 33 5 3" xfId="51903"/>
    <cellStyle name="Header2 3 33 6" xfId="13874"/>
    <cellStyle name="Header2 3 33 6 2" xfId="51904"/>
    <cellStyle name="Header2 3 33 6 3" xfId="51905"/>
    <cellStyle name="Header2 3 33 7" xfId="13875"/>
    <cellStyle name="Header2 3 33 8" xfId="51906"/>
    <cellStyle name="Header2 3 34" xfId="13876"/>
    <cellStyle name="Header2 3 34 2" xfId="13877"/>
    <cellStyle name="Header2 3 34 2 2" xfId="13878"/>
    <cellStyle name="Header2 3 34 2 3" xfId="13879"/>
    <cellStyle name="Header2 3 34 2 4" xfId="13880"/>
    <cellStyle name="Header2 3 34 2 5" xfId="13881"/>
    <cellStyle name="Header2 3 34 2 6" xfId="13882"/>
    <cellStyle name="Header2 3 34 3" xfId="13883"/>
    <cellStyle name="Header2 3 34 3 2" xfId="51907"/>
    <cellStyle name="Header2 3 34 3 3" xfId="51908"/>
    <cellStyle name="Header2 3 34 4" xfId="13884"/>
    <cellStyle name="Header2 3 34 4 2" xfId="51909"/>
    <cellStyle name="Header2 3 34 4 3" xfId="51910"/>
    <cellStyle name="Header2 3 34 5" xfId="13885"/>
    <cellStyle name="Header2 3 34 5 2" xfId="51911"/>
    <cellStyle name="Header2 3 34 5 3" xfId="51912"/>
    <cellStyle name="Header2 3 34 6" xfId="13886"/>
    <cellStyle name="Header2 3 34 6 2" xfId="51913"/>
    <cellStyle name="Header2 3 34 6 3" xfId="51914"/>
    <cellStyle name="Header2 3 34 7" xfId="13887"/>
    <cellStyle name="Header2 3 34 8" xfId="51915"/>
    <cellStyle name="Header2 3 35" xfId="13888"/>
    <cellStyle name="Header2 3 35 2" xfId="13889"/>
    <cellStyle name="Header2 3 35 2 2" xfId="13890"/>
    <cellStyle name="Header2 3 35 2 3" xfId="13891"/>
    <cellStyle name="Header2 3 35 2 4" xfId="13892"/>
    <cellStyle name="Header2 3 35 2 5" xfId="13893"/>
    <cellStyle name="Header2 3 35 2 6" xfId="13894"/>
    <cellStyle name="Header2 3 35 3" xfId="13895"/>
    <cellStyle name="Header2 3 35 3 2" xfId="51916"/>
    <cellStyle name="Header2 3 35 3 3" xfId="51917"/>
    <cellStyle name="Header2 3 35 4" xfId="13896"/>
    <cellStyle name="Header2 3 35 4 2" xfId="51918"/>
    <cellStyle name="Header2 3 35 4 3" xfId="51919"/>
    <cellStyle name="Header2 3 35 5" xfId="13897"/>
    <cellStyle name="Header2 3 35 5 2" xfId="51920"/>
    <cellStyle name="Header2 3 35 5 3" xfId="51921"/>
    <cellStyle name="Header2 3 35 6" xfId="13898"/>
    <cellStyle name="Header2 3 35 6 2" xfId="51922"/>
    <cellStyle name="Header2 3 35 6 3" xfId="51923"/>
    <cellStyle name="Header2 3 35 7" xfId="13899"/>
    <cellStyle name="Header2 3 35 8" xfId="51924"/>
    <cellStyle name="Header2 3 36" xfId="13900"/>
    <cellStyle name="Header2 3 36 2" xfId="13901"/>
    <cellStyle name="Header2 3 36 3" xfId="13902"/>
    <cellStyle name="Header2 3 36 4" xfId="13903"/>
    <cellStyle name="Header2 3 36 5" xfId="13904"/>
    <cellStyle name="Header2 3 36 6" xfId="13905"/>
    <cellStyle name="Header2 3 37" xfId="13906"/>
    <cellStyle name="Header2 3 37 2" xfId="51925"/>
    <cellStyle name="Header2 3 37 3" xfId="51926"/>
    <cellStyle name="Header2 3 38" xfId="13907"/>
    <cellStyle name="Header2 3 38 2" xfId="51927"/>
    <cellStyle name="Header2 3 38 3" xfId="51928"/>
    <cellStyle name="Header2 3 39" xfId="13908"/>
    <cellStyle name="Header2 3 39 2" xfId="51929"/>
    <cellStyle name="Header2 3 39 3" xfId="51930"/>
    <cellStyle name="Header2 3 4" xfId="13909"/>
    <cellStyle name="Header2 3 4 2" xfId="13910"/>
    <cellStyle name="Header2 3 4 2 2" xfId="13911"/>
    <cellStyle name="Header2 3 4 2 3" xfId="13912"/>
    <cellStyle name="Header2 3 4 2 4" xfId="13913"/>
    <cellStyle name="Header2 3 4 2 5" xfId="13914"/>
    <cellStyle name="Header2 3 4 2 6" xfId="13915"/>
    <cellStyle name="Header2 3 4 3" xfId="13916"/>
    <cellStyle name="Header2 3 4 3 2" xfId="51931"/>
    <cellStyle name="Header2 3 4 3 3" xfId="51932"/>
    <cellStyle name="Header2 3 4 4" xfId="13917"/>
    <cellStyle name="Header2 3 4 4 2" xfId="51933"/>
    <cellStyle name="Header2 3 4 4 3" xfId="51934"/>
    <cellStyle name="Header2 3 4 5" xfId="13918"/>
    <cellStyle name="Header2 3 4 5 2" xfId="51935"/>
    <cellStyle name="Header2 3 4 5 3" xfId="51936"/>
    <cellStyle name="Header2 3 4 6" xfId="13919"/>
    <cellStyle name="Header2 3 4 6 2" xfId="51937"/>
    <cellStyle name="Header2 3 4 6 3" xfId="51938"/>
    <cellStyle name="Header2 3 4 7" xfId="13920"/>
    <cellStyle name="Header2 3 4 8" xfId="51939"/>
    <cellStyle name="Header2 3 40" xfId="13921"/>
    <cellStyle name="Header2 3 40 2" xfId="51940"/>
    <cellStyle name="Header2 3 40 3" xfId="51941"/>
    <cellStyle name="Header2 3 41" xfId="13922"/>
    <cellStyle name="Header2 3 42" xfId="51942"/>
    <cellStyle name="Header2 3 5" xfId="13923"/>
    <cellStyle name="Header2 3 5 2" xfId="13924"/>
    <cellStyle name="Header2 3 5 2 2" xfId="13925"/>
    <cellStyle name="Header2 3 5 2 3" xfId="13926"/>
    <cellStyle name="Header2 3 5 2 4" xfId="13927"/>
    <cellStyle name="Header2 3 5 2 5" xfId="13928"/>
    <cellStyle name="Header2 3 5 2 6" xfId="13929"/>
    <cellStyle name="Header2 3 5 3" xfId="13930"/>
    <cellStyle name="Header2 3 5 3 2" xfId="51943"/>
    <cellStyle name="Header2 3 5 3 3" xfId="51944"/>
    <cellStyle name="Header2 3 5 4" xfId="13931"/>
    <cellStyle name="Header2 3 5 4 2" xfId="51945"/>
    <cellStyle name="Header2 3 5 4 3" xfId="51946"/>
    <cellStyle name="Header2 3 5 5" xfId="13932"/>
    <cellStyle name="Header2 3 5 5 2" xfId="51947"/>
    <cellStyle name="Header2 3 5 5 3" xfId="51948"/>
    <cellStyle name="Header2 3 5 6" xfId="13933"/>
    <cellStyle name="Header2 3 5 6 2" xfId="51949"/>
    <cellStyle name="Header2 3 5 6 3" xfId="51950"/>
    <cellStyle name="Header2 3 5 7" xfId="13934"/>
    <cellStyle name="Header2 3 5 8" xfId="51951"/>
    <cellStyle name="Header2 3 6" xfId="13935"/>
    <cellStyle name="Header2 3 6 2" xfId="13936"/>
    <cellStyle name="Header2 3 6 2 2" xfId="13937"/>
    <cellStyle name="Header2 3 6 2 3" xfId="13938"/>
    <cellStyle name="Header2 3 6 2 4" xfId="13939"/>
    <cellStyle name="Header2 3 6 2 5" xfId="13940"/>
    <cellStyle name="Header2 3 6 2 6" xfId="13941"/>
    <cellStyle name="Header2 3 6 3" xfId="13942"/>
    <cellStyle name="Header2 3 6 3 2" xfId="51952"/>
    <cellStyle name="Header2 3 6 3 3" xfId="51953"/>
    <cellStyle name="Header2 3 6 4" xfId="13943"/>
    <cellStyle name="Header2 3 6 4 2" xfId="51954"/>
    <cellStyle name="Header2 3 6 4 3" xfId="51955"/>
    <cellStyle name="Header2 3 6 5" xfId="13944"/>
    <cellStyle name="Header2 3 6 5 2" xfId="51956"/>
    <cellStyle name="Header2 3 6 5 3" xfId="51957"/>
    <cellStyle name="Header2 3 6 6" xfId="13945"/>
    <cellStyle name="Header2 3 6 6 2" xfId="51958"/>
    <cellStyle name="Header2 3 6 6 3" xfId="51959"/>
    <cellStyle name="Header2 3 6 7" xfId="13946"/>
    <cellStyle name="Header2 3 6 8" xfId="51960"/>
    <cellStyle name="Header2 3 7" xfId="13947"/>
    <cellStyle name="Header2 3 7 2" xfId="13948"/>
    <cellStyle name="Header2 3 7 2 2" xfId="13949"/>
    <cellStyle name="Header2 3 7 2 3" xfId="13950"/>
    <cellStyle name="Header2 3 7 2 4" xfId="13951"/>
    <cellStyle name="Header2 3 7 2 5" xfId="13952"/>
    <cellStyle name="Header2 3 7 2 6" xfId="13953"/>
    <cellStyle name="Header2 3 7 3" xfId="13954"/>
    <cellStyle name="Header2 3 7 3 2" xfId="51961"/>
    <cellStyle name="Header2 3 7 3 3" xfId="51962"/>
    <cellStyle name="Header2 3 7 4" xfId="13955"/>
    <cellStyle name="Header2 3 7 4 2" xfId="51963"/>
    <cellStyle name="Header2 3 7 4 3" xfId="51964"/>
    <cellStyle name="Header2 3 7 5" xfId="13956"/>
    <cellStyle name="Header2 3 7 5 2" xfId="51965"/>
    <cellStyle name="Header2 3 7 5 3" xfId="51966"/>
    <cellStyle name="Header2 3 7 6" xfId="13957"/>
    <cellStyle name="Header2 3 7 6 2" xfId="51967"/>
    <cellStyle name="Header2 3 7 6 3" xfId="51968"/>
    <cellStyle name="Header2 3 7 7" xfId="13958"/>
    <cellStyle name="Header2 3 7 8" xfId="51969"/>
    <cellStyle name="Header2 3 8" xfId="13959"/>
    <cellStyle name="Header2 3 8 2" xfId="13960"/>
    <cellStyle name="Header2 3 8 2 2" xfId="13961"/>
    <cellStyle name="Header2 3 8 2 3" xfId="13962"/>
    <cellStyle name="Header2 3 8 2 4" xfId="13963"/>
    <cellStyle name="Header2 3 8 2 5" xfId="13964"/>
    <cellStyle name="Header2 3 8 2 6" xfId="13965"/>
    <cellStyle name="Header2 3 8 3" xfId="13966"/>
    <cellStyle name="Header2 3 8 3 2" xfId="51970"/>
    <cellStyle name="Header2 3 8 3 3" xfId="51971"/>
    <cellStyle name="Header2 3 8 4" xfId="13967"/>
    <cellStyle name="Header2 3 8 4 2" xfId="51972"/>
    <cellStyle name="Header2 3 8 4 3" xfId="51973"/>
    <cellStyle name="Header2 3 8 5" xfId="13968"/>
    <cellStyle name="Header2 3 8 5 2" xfId="51974"/>
    <cellStyle name="Header2 3 8 5 3" xfId="51975"/>
    <cellStyle name="Header2 3 8 6" xfId="13969"/>
    <cellStyle name="Header2 3 8 6 2" xfId="51976"/>
    <cellStyle name="Header2 3 8 6 3" xfId="51977"/>
    <cellStyle name="Header2 3 8 7" xfId="13970"/>
    <cellStyle name="Header2 3 8 8" xfId="51978"/>
    <cellStyle name="Header2 3 9" xfId="13971"/>
    <cellStyle name="Header2 3 9 2" xfId="13972"/>
    <cellStyle name="Header2 3 9 2 2" xfId="13973"/>
    <cellStyle name="Header2 3 9 2 3" xfId="13974"/>
    <cellStyle name="Header2 3 9 2 4" xfId="13975"/>
    <cellStyle name="Header2 3 9 2 5" xfId="13976"/>
    <cellStyle name="Header2 3 9 2 6" xfId="13977"/>
    <cellStyle name="Header2 3 9 3" xfId="13978"/>
    <cellStyle name="Header2 3 9 3 2" xfId="51979"/>
    <cellStyle name="Header2 3 9 3 3" xfId="51980"/>
    <cellStyle name="Header2 3 9 4" xfId="13979"/>
    <cellStyle name="Header2 3 9 4 2" xfId="51981"/>
    <cellStyle name="Header2 3 9 4 3" xfId="51982"/>
    <cellStyle name="Header2 3 9 5" xfId="13980"/>
    <cellStyle name="Header2 3 9 5 2" xfId="51983"/>
    <cellStyle name="Header2 3 9 5 3" xfId="51984"/>
    <cellStyle name="Header2 3 9 6" xfId="13981"/>
    <cellStyle name="Header2 3 9 6 2" xfId="51985"/>
    <cellStyle name="Header2 3 9 6 3" xfId="51986"/>
    <cellStyle name="Header2 3 9 7" xfId="13982"/>
    <cellStyle name="Header2 3 9 8" xfId="51987"/>
    <cellStyle name="Header2 30" xfId="13983"/>
    <cellStyle name="Header2 30 2" xfId="13984"/>
    <cellStyle name="Header2 30 2 2" xfId="13985"/>
    <cellStyle name="Header2 30 2 3" xfId="13986"/>
    <cellStyle name="Header2 30 2 4" xfId="13987"/>
    <cellStyle name="Header2 30 2 5" xfId="13988"/>
    <cellStyle name="Header2 30 2 6" xfId="13989"/>
    <cellStyle name="Header2 30 3" xfId="13990"/>
    <cellStyle name="Header2 30 3 2" xfId="51988"/>
    <cellStyle name="Header2 30 3 3" xfId="51989"/>
    <cellStyle name="Header2 30 4" xfId="13991"/>
    <cellStyle name="Header2 30 4 2" xfId="51990"/>
    <cellStyle name="Header2 30 4 3" xfId="51991"/>
    <cellStyle name="Header2 30 5" xfId="13992"/>
    <cellStyle name="Header2 30 5 2" xfId="51992"/>
    <cellStyle name="Header2 30 5 3" xfId="51993"/>
    <cellStyle name="Header2 30 6" xfId="13993"/>
    <cellStyle name="Header2 30 6 2" xfId="51994"/>
    <cellStyle name="Header2 30 6 3" xfId="51995"/>
    <cellStyle name="Header2 30 7" xfId="13994"/>
    <cellStyle name="Header2 30 8" xfId="51996"/>
    <cellStyle name="Header2 31" xfId="13995"/>
    <cellStyle name="Header2 31 2" xfId="13996"/>
    <cellStyle name="Header2 31 2 2" xfId="13997"/>
    <cellStyle name="Header2 31 2 3" xfId="13998"/>
    <cellStyle name="Header2 31 2 4" xfId="13999"/>
    <cellStyle name="Header2 31 2 5" xfId="14000"/>
    <cellStyle name="Header2 31 2 6" xfId="14001"/>
    <cellStyle name="Header2 31 3" xfId="14002"/>
    <cellStyle name="Header2 31 3 2" xfId="51997"/>
    <cellStyle name="Header2 31 3 3" xfId="51998"/>
    <cellStyle name="Header2 31 4" xfId="14003"/>
    <cellStyle name="Header2 31 4 2" xfId="51999"/>
    <cellStyle name="Header2 31 4 3" xfId="52000"/>
    <cellStyle name="Header2 31 5" xfId="14004"/>
    <cellStyle name="Header2 31 5 2" xfId="52001"/>
    <cellStyle name="Header2 31 5 3" xfId="52002"/>
    <cellStyle name="Header2 31 6" xfId="14005"/>
    <cellStyle name="Header2 31 6 2" xfId="52003"/>
    <cellStyle name="Header2 31 6 3" xfId="52004"/>
    <cellStyle name="Header2 31 7" xfId="14006"/>
    <cellStyle name="Header2 31 8" xfId="52005"/>
    <cellStyle name="Header2 32" xfId="14007"/>
    <cellStyle name="Header2 32 2" xfId="14008"/>
    <cellStyle name="Header2 32 2 2" xfId="14009"/>
    <cellStyle name="Header2 32 2 3" xfId="14010"/>
    <cellStyle name="Header2 32 2 4" xfId="14011"/>
    <cellStyle name="Header2 32 2 5" xfId="14012"/>
    <cellStyle name="Header2 32 2 6" xfId="14013"/>
    <cellStyle name="Header2 32 3" xfId="14014"/>
    <cellStyle name="Header2 32 3 2" xfId="52006"/>
    <cellStyle name="Header2 32 3 3" xfId="52007"/>
    <cellStyle name="Header2 32 4" xfId="14015"/>
    <cellStyle name="Header2 32 4 2" xfId="52008"/>
    <cellStyle name="Header2 32 4 3" xfId="52009"/>
    <cellStyle name="Header2 32 5" xfId="14016"/>
    <cellStyle name="Header2 32 5 2" xfId="52010"/>
    <cellStyle name="Header2 32 5 3" xfId="52011"/>
    <cellStyle name="Header2 32 6" xfId="14017"/>
    <cellStyle name="Header2 32 6 2" xfId="52012"/>
    <cellStyle name="Header2 32 6 3" xfId="52013"/>
    <cellStyle name="Header2 32 7" xfId="14018"/>
    <cellStyle name="Header2 32 8" xfId="52014"/>
    <cellStyle name="Header2 33" xfId="14019"/>
    <cellStyle name="Header2 33 2" xfId="14020"/>
    <cellStyle name="Header2 33 2 2" xfId="14021"/>
    <cellStyle name="Header2 33 2 3" xfId="14022"/>
    <cellStyle name="Header2 33 2 4" xfId="14023"/>
    <cellStyle name="Header2 33 2 5" xfId="14024"/>
    <cellStyle name="Header2 33 2 6" xfId="14025"/>
    <cellStyle name="Header2 33 3" xfId="14026"/>
    <cellStyle name="Header2 33 3 2" xfId="52015"/>
    <cellStyle name="Header2 33 3 3" xfId="52016"/>
    <cellStyle name="Header2 33 4" xfId="14027"/>
    <cellStyle name="Header2 33 4 2" xfId="52017"/>
    <cellStyle name="Header2 33 4 3" xfId="52018"/>
    <cellStyle name="Header2 33 5" xfId="14028"/>
    <cellStyle name="Header2 33 5 2" xfId="52019"/>
    <cellStyle name="Header2 33 5 3" xfId="52020"/>
    <cellStyle name="Header2 33 6" xfId="14029"/>
    <cellStyle name="Header2 33 6 2" xfId="52021"/>
    <cellStyle name="Header2 33 6 3" xfId="52022"/>
    <cellStyle name="Header2 33 7" xfId="14030"/>
    <cellStyle name="Header2 33 8" xfId="52023"/>
    <cellStyle name="Header2 34" xfId="14031"/>
    <cellStyle name="Header2 34 2" xfId="14032"/>
    <cellStyle name="Header2 34 2 2" xfId="14033"/>
    <cellStyle name="Header2 34 2 3" xfId="14034"/>
    <cellStyle name="Header2 34 2 4" xfId="14035"/>
    <cellStyle name="Header2 34 2 5" xfId="14036"/>
    <cellStyle name="Header2 34 2 6" xfId="14037"/>
    <cellStyle name="Header2 34 3" xfId="14038"/>
    <cellStyle name="Header2 34 3 2" xfId="52024"/>
    <cellStyle name="Header2 34 3 3" xfId="52025"/>
    <cellStyle name="Header2 34 4" xfId="14039"/>
    <cellStyle name="Header2 34 4 2" xfId="52026"/>
    <cellStyle name="Header2 34 4 3" xfId="52027"/>
    <cellStyle name="Header2 34 5" xfId="14040"/>
    <cellStyle name="Header2 34 5 2" xfId="52028"/>
    <cellStyle name="Header2 34 5 3" xfId="52029"/>
    <cellStyle name="Header2 34 6" xfId="14041"/>
    <cellStyle name="Header2 34 6 2" xfId="52030"/>
    <cellStyle name="Header2 34 6 3" xfId="52031"/>
    <cellStyle name="Header2 34 7" xfId="14042"/>
    <cellStyle name="Header2 34 8" xfId="52032"/>
    <cellStyle name="Header2 35" xfId="14043"/>
    <cellStyle name="Header2 35 2" xfId="14044"/>
    <cellStyle name="Header2 35 2 2" xfId="14045"/>
    <cellStyle name="Header2 35 2 3" xfId="14046"/>
    <cellStyle name="Header2 35 2 4" xfId="14047"/>
    <cellStyle name="Header2 35 2 5" xfId="14048"/>
    <cellStyle name="Header2 35 2 6" xfId="14049"/>
    <cellStyle name="Header2 35 3" xfId="14050"/>
    <cellStyle name="Header2 35 3 2" xfId="52033"/>
    <cellStyle name="Header2 35 3 3" xfId="52034"/>
    <cellStyle name="Header2 35 4" xfId="14051"/>
    <cellStyle name="Header2 35 4 2" xfId="52035"/>
    <cellStyle name="Header2 35 4 3" xfId="52036"/>
    <cellStyle name="Header2 35 5" xfId="14052"/>
    <cellStyle name="Header2 35 5 2" xfId="52037"/>
    <cellStyle name="Header2 35 5 3" xfId="52038"/>
    <cellStyle name="Header2 35 6" xfId="14053"/>
    <cellStyle name="Header2 35 6 2" xfId="52039"/>
    <cellStyle name="Header2 35 6 3" xfId="52040"/>
    <cellStyle name="Header2 35 7" xfId="14054"/>
    <cellStyle name="Header2 35 8" xfId="52041"/>
    <cellStyle name="Header2 36" xfId="14055"/>
    <cellStyle name="Header2 36 2" xfId="14056"/>
    <cellStyle name="Header2 36 2 2" xfId="14057"/>
    <cellStyle name="Header2 36 2 3" xfId="14058"/>
    <cellStyle name="Header2 36 2 4" xfId="14059"/>
    <cellStyle name="Header2 36 2 5" xfId="14060"/>
    <cellStyle name="Header2 36 2 6" xfId="14061"/>
    <cellStyle name="Header2 36 3" xfId="14062"/>
    <cellStyle name="Header2 36 3 2" xfId="52042"/>
    <cellStyle name="Header2 36 3 3" xfId="52043"/>
    <cellStyle name="Header2 36 4" xfId="14063"/>
    <cellStyle name="Header2 36 4 2" xfId="52044"/>
    <cellStyle name="Header2 36 4 3" xfId="52045"/>
    <cellStyle name="Header2 36 5" xfId="14064"/>
    <cellStyle name="Header2 36 5 2" xfId="52046"/>
    <cellStyle name="Header2 36 5 3" xfId="52047"/>
    <cellStyle name="Header2 36 6" xfId="14065"/>
    <cellStyle name="Header2 36 6 2" xfId="52048"/>
    <cellStyle name="Header2 36 6 3" xfId="52049"/>
    <cellStyle name="Header2 36 7" xfId="14066"/>
    <cellStyle name="Header2 36 8" xfId="52050"/>
    <cellStyle name="Header2 37" xfId="14067"/>
    <cellStyle name="Header2 37 2" xfId="14068"/>
    <cellStyle name="Header2 37 2 2" xfId="14069"/>
    <cellStyle name="Header2 37 2 3" xfId="14070"/>
    <cellStyle name="Header2 37 2 4" xfId="14071"/>
    <cellStyle name="Header2 37 2 5" xfId="14072"/>
    <cellStyle name="Header2 37 2 6" xfId="14073"/>
    <cellStyle name="Header2 37 3" xfId="14074"/>
    <cellStyle name="Header2 37 3 2" xfId="52051"/>
    <cellStyle name="Header2 37 3 3" xfId="52052"/>
    <cellStyle name="Header2 37 4" xfId="14075"/>
    <cellStyle name="Header2 37 4 2" xfId="52053"/>
    <cellStyle name="Header2 37 4 3" xfId="52054"/>
    <cellStyle name="Header2 37 5" xfId="14076"/>
    <cellStyle name="Header2 37 5 2" xfId="52055"/>
    <cellStyle name="Header2 37 5 3" xfId="52056"/>
    <cellStyle name="Header2 37 6" xfId="14077"/>
    <cellStyle name="Header2 37 6 2" xfId="52057"/>
    <cellStyle name="Header2 37 6 3" xfId="52058"/>
    <cellStyle name="Header2 37 7" xfId="14078"/>
    <cellStyle name="Header2 37 8" xfId="52059"/>
    <cellStyle name="Header2 38" xfId="14079"/>
    <cellStyle name="Header2 38 2" xfId="14080"/>
    <cellStyle name="Header2 38 2 2" xfId="14081"/>
    <cellStyle name="Header2 38 2 3" xfId="14082"/>
    <cellStyle name="Header2 38 2 4" xfId="14083"/>
    <cellStyle name="Header2 38 2 5" xfId="14084"/>
    <cellStyle name="Header2 38 2 6" xfId="14085"/>
    <cellStyle name="Header2 38 3" xfId="14086"/>
    <cellStyle name="Header2 38 3 2" xfId="52060"/>
    <cellStyle name="Header2 38 3 3" xfId="52061"/>
    <cellStyle name="Header2 38 4" xfId="14087"/>
    <cellStyle name="Header2 38 4 2" xfId="52062"/>
    <cellStyle name="Header2 38 4 3" xfId="52063"/>
    <cellStyle name="Header2 38 5" xfId="52064"/>
    <cellStyle name="Header2 38 5 2" xfId="52065"/>
    <cellStyle name="Header2 38 5 3" xfId="52066"/>
    <cellStyle name="Header2 38 6" xfId="52067"/>
    <cellStyle name="Header2 38 6 2" xfId="52068"/>
    <cellStyle name="Header2 38 6 3" xfId="52069"/>
    <cellStyle name="Header2 38 7" xfId="52070"/>
    <cellStyle name="Header2 38 8" xfId="52071"/>
    <cellStyle name="Header2 39" xfId="14088"/>
    <cellStyle name="Header2 39 2" xfId="14089"/>
    <cellStyle name="Header2 39 3" xfId="14090"/>
    <cellStyle name="Header2 39 4" xfId="14091"/>
    <cellStyle name="Header2 39 5" xfId="14092"/>
    <cellStyle name="Header2 39 6" xfId="14093"/>
    <cellStyle name="Header2 4" xfId="14094"/>
    <cellStyle name="Header2 4 10" xfId="14095"/>
    <cellStyle name="Header2 4 10 2" xfId="14096"/>
    <cellStyle name="Header2 4 10 2 2" xfId="14097"/>
    <cellStyle name="Header2 4 10 2 3" xfId="14098"/>
    <cellStyle name="Header2 4 10 2 4" xfId="14099"/>
    <cellStyle name="Header2 4 10 2 5" xfId="14100"/>
    <cellStyle name="Header2 4 10 2 6" xfId="14101"/>
    <cellStyle name="Header2 4 10 3" xfId="14102"/>
    <cellStyle name="Header2 4 10 3 2" xfId="52072"/>
    <cellStyle name="Header2 4 10 3 3" xfId="52073"/>
    <cellStyle name="Header2 4 10 4" xfId="14103"/>
    <cellStyle name="Header2 4 10 4 2" xfId="52074"/>
    <cellStyle name="Header2 4 10 4 3" xfId="52075"/>
    <cellStyle name="Header2 4 10 5" xfId="14104"/>
    <cellStyle name="Header2 4 10 5 2" xfId="52076"/>
    <cellStyle name="Header2 4 10 5 3" xfId="52077"/>
    <cellStyle name="Header2 4 10 6" xfId="14105"/>
    <cellStyle name="Header2 4 10 6 2" xfId="52078"/>
    <cellStyle name="Header2 4 10 6 3" xfId="52079"/>
    <cellStyle name="Header2 4 10 7" xfId="14106"/>
    <cellStyle name="Header2 4 10 8" xfId="52080"/>
    <cellStyle name="Header2 4 11" xfId="14107"/>
    <cellStyle name="Header2 4 11 2" xfId="14108"/>
    <cellStyle name="Header2 4 11 2 2" xfId="14109"/>
    <cellStyle name="Header2 4 11 2 3" xfId="14110"/>
    <cellStyle name="Header2 4 11 2 4" xfId="14111"/>
    <cellStyle name="Header2 4 11 2 5" xfId="14112"/>
    <cellStyle name="Header2 4 11 2 6" xfId="14113"/>
    <cellStyle name="Header2 4 11 3" xfId="14114"/>
    <cellStyle name="Header2 4 11 3 2" xfId="52081"/>
    <cellStyle name="Header2 4 11 3 3" xfId="52082"/>
    <cellStyle name="Header2 4 11 4" xfId="14115"/>
    <cellStyle name="Header2 4 11 4 2" xfId="52083"/>
    <cellStyle name="Header2 4 11 4 3" xfId="52084"/>
    <cellStyle name="Header2 4 11 5" xfId="14116"/>
    <cellStyle name="Header2 4 11 5 2" xfId="52085"/>
    <cellStyle name="Header2 4 11 5 3" xfId="52086"/>
    <cellStyle name="Header2 4 11 6" xfId="14117"/>
    <cellStyle name="Header2 4 11 6 2" xfId="52087"/>
    <cellStyle name="Header2 4 11 6 3" xfId="52088"/>
    <cellStyle name="Header2 4 11 7" xfId="14118"/>
    <cellStyle name="Header2 4 11 8" xfId="52089"/>
    <cellStyle name="Header2 4 12" xfId="14119"/>
    <cellStyle name="Header2 4 12 2" xfId="14120"/>
    <cellStyle name="Header2 4 12 2 2" xfId="14121"/>
    <cellStyle name="Header2 4 12 2 3" xfId="14122"/>
    <cellStyle name="Header2 4 12 2 4" xfId="14123"/>
    <cellStyle name="Header2 4 12 2 5" xfId="14124"/>
    <cellStyle name="Header2 4 12 2 6" xfId="14125"/>
    <cellStyle name="Header2 4 12 3" xfId="14126"/>
    <cellStyle name="Header2 4 12 3 2" xfId="52090"/>
    <cellStyle name="Header2 4 12 3 3" xfId="52091"/>
    <cellStyle name="Header2 4 12 4" xfId="14127"/>
    <cellStyle name="Header2 4 12 4 2" xfId="52092"/>
    <cellStyle name="Header2 4 12 4 3" xfId="52093"/>
    <cellStyle name="Header2 4 12 5" xfId="14128"/>
    <cellStyle name="Header2 4 12 5 2" xfId="52094"/>
    <cellStyle name="Header2 4 12 5 3" xfId="52095"/>
    <cellStyle name="Header2 4 12 6" xfId="14129"/>
    <cellStyle name="Header2 4 12 6 2" xfId="52096"/>
    <cellStyle name="Header2 4 12 6 3" xfId="52097"/>
    <cellStyle name="Header2 4 12 7" xfId="14130"/>
    <cellStyle name="Header2 4 12 8" xfId="52098"/>
    <cellStyle name="Header2 4 13" xfId="14131"/>
    <cellStyle name="Header2 4 13 2" xfId="14132"/>
    <cellStyle name="Header2 4 13 2 2" xfId="14133"/>
    <cellStyle name="Header2 4 13 2 3" xfId="14134"/>
    <cellStyle name="Header2 4 13 2 4" xfId="14135"/>
    <cellStyle name="Header2 4 13 2 5" xfId="14136"/>
    <cellStyle name="Header2 4 13 2 6" xfId="14137"/>
    <cellStyle name="Header2 4 13 3" xfId="14138"/>
    <cellStyle name="Header2 4 13 3 2" xfId="52099"/>
    <cellStyle name="Header2 4 13 3 3" xfId="52100"/>
    <cellStyle name="Header2 4 13 4" xfId="14139"/>
    <cellStyle name="Header2 4 13 4 2" xfId="52101"/>
    <cellStyle name="Header2 4 13 4 3" xfId="52102"/>
    <cellStyle name="Header2 4 13 5" xfId="14140"/>
    <cellStyle name="Header2 4 13 5 2" xfId="52103"/>
    <cellStyle name="Header2 4 13 5 3" xfId="52104"/>
    <cellStyle name="Header2 4 13 6" xfId="14141"/>
    <cellStyle name="Header2 4 13 6 2" xfId="52105"/>
    <cellStyle name="Header2 4 13 6 3" xfId="52106"/>
    <cellStyle name="Header2 4 13 7" xfId="14142"/>
    <cellStyle name="Header2 4 13 8" xfId="52107"/>
    <cellStyle name="Header2 4 14" xfId="14143"/>
    <cellStyle name="Header2 4 14 2" xfId="14144"/>
    <cellStyle name="Header2 4 14 2 2" xfId="14145"/>
    <cellStyle name="Header2 4 14 2 3" xfId="14146"/>
    <cellStyle name="Header2 4 14 2 4" xfId="14147"/>
    <cellStyle name="Header2 4 14 2 5" xfId="14148"/>
    <cellStyle name="Header2 4 14 2 6" xfId="14149"/>
    <cellStyle name="Header2 4 14 3" xfId="14150"/>
    <cellStyle name="Header2 4 14 3 2" xfId="52108"/>
    <cellStyle name="Header2 4 14 3 3" xfId="52109"/>
    <cellStyle name="Header2 4 14 4" xfId="14151"/>
    <cellStyle name="Header2 4 14 4 2" xfId="52110"/>
    <cellStyle name="Header2 4 14 4 3" xfId="52111"/>
    <cellStyle name="Header2 4 14 5" xfId="14152"/>
    <cellStyle name="Header2 4 14 5 2" xfId="52112"/>
    <cellStyle name="Header2 4 14 5 3" xfId="52113"/>
    <cellStyle name="Header2 4 14 6" xfId="14153"/>
    <cellStyle name="Header2 4 14 6 2" xfId="52114"/>
    <cellStyle name="Header2 4 14 6 3" xfId="52115"/>
    <cellStyle name="Header2 4 14 7" xfId="14154"/>
    <cellStyle name="Header2 4 14 8" xfId="52116"/>
    <cellStyle name="Header2 4 15" xfId="14155"/>
    <cellStyle name="Header2 4 15 2" xfId="14156"/>
    <cellStyle name="Header2 4 15 2 2" xfId="14157"/>
    <cellStyle name="Header2 4 15 2 3" xfId="14158"/>
    <cellStyle name="Header2 4 15 2 4" xfId="14159"/>
    <cellStyle name="Header2 4 15 2 5" xfId="14160"/>
    <cellStyle name="Header2 4 15 2 6" xfId="14161"/>
    <cellStyle name="Header2 4 15 3" xfId="14162"/>
    <cellStyle name="Header2 4 15 3 2" xfId="52117"/>
    <cellStyle name="Header2 4 15 3 3" xfId="52118"/>
    <cellStyle name="Header2 4 15 4" xfId="14163"/>
    <cellStyle name="Header2 4 15 4 2" xfId="52119"/>
    <cellStyle name="Header2 4 15 4 3" xfId="52120"/>
    <cellStyle name="Header2 4 15 5" xfId="14164"/>
    <cellStyle name="Header2 4 15 5 2" xfId="52121"/>
    <cellStyle name="Header2 4 15 5 3" xfId="52122"/>
    <cellStyle name="Header2 4 15 6" xfId="14165"/>
    <cellStyle name="Header2 4 15 6 2" xfId="52123"/>
    <cellStyle name="Header2 4 15 6 3" xfId="52124"/>
    <cellStyle name="Header2 4 15 7" xfId="14166"/>
    <cellStyle name="Header2 4 15 8" xfId="52125"/>
    <cellStyle name="Header2 4 16" xfId="14167"/>
    <cellStyle name="Header2 4 16 2" xfId="14168"/>
    <cellStyle name="Header2 4 16 2 2" xfId="14169"/>
    <cellStyle name="Header2 4 16 2 3" xfId="14170"/>
    <cellStyle name="Header2 4 16 2 4" xfId="14171"/>
    <cellStyle name="Header2 4 16 2 5" xfId="14172"/>
    <cellStyle name="Header2 4 16 2 6" xfId="14173"/>
    <cellStyle name="Header2 4 16 3" xfId="14174"/>
    <cellStyle name="Header2 4 16 3 2" xfId="52126"/>
    <cellStyle name="Header2 4 16 3 3" xfId="52127"/>
    <cellStyle name="Header2 4 16 4" xfId="14175"/>
    <cellStyle name="Header2 4 16 4 2" xfId="52128"/>
    <cellStyle name="Header2 4 16 4 3" xfId="52129"/>
    <cellStyle name="Header2 4 16 5" xfId="14176"/>
    <cellStyle name="Header2 4 16 5 2" xfId="52130"/>
    <cellStyle name="Header2 4 16 5 3" xfId="52131"/>
    <cellStyle name="Header2 4 16 6" xfId="14177"/>
    <cellStyle name="Header2 4 16 6 2" xfId="52132"/>
    <cellStyle name="Header2 4 16 6 3" xfId="52133"/>
    <cellStyle name="Header2 4 16 7" xfId="14178"/>
    <cellStyle name="Header2 4 16 8" xfId="52134"/>
    <cellStyle name="Header2 4 17" xfId="14179"/>
    <cellStyle name="Header2 4 17 2" xfId="14180"/>
    <cellStyle name="Header2 4 17 2 2" xfId="14181"/>
    <cellStyle name="Header2 4 17 2 3" xfId="14182"/>
    <cellStyle name="Header2 4 17 2 4" xfId="14183"/>
    <cellStyle name="Header2 4 17 2 5" xfId="14184"/>
    <cellStyle name="Header2 4 17 2 6" xfId="14185"/>
    <cellStyle name="Header2 4 17 3" xfId="14186"/>
    <cellStyle name="Header2 4 17 3 2" xfId="52135"/>
    <cellStyle name="Header2 4 17 3 3" xfId="52136"/>
    <cellStyle name="Header2 4 17 4" xfId="14187"/>
    <cellStyle name="Header2 4 17 4 2" xfId="52137"/>
    <cellStyle name="Header2 4 17 4 3" xfId="52138"/>
    <cellStyle name="Header2 4 17 5" xfId="14188"/>
    <cellStyle name="Header2 4 17 5 2" xfId="52139"/>
    <cellStyle name="Header2 4 17 5 3" xfId="52140"/>
    <cellStyle name="Header2 4 17 6" xfId="14189"/>
    <cellStyle name="Header2 4 17 6 2" xfId="52141"/>
    <cellStyle name="Header2 4 17 6 3" xfId="52142"/>
    <cellStyle name="Header2 4 17 7" xfId="14190"/>
    <cellStyle name="Header2 4 17 8" xfId="52143"/>
    <cellStyle name="Header2 4 18" xfId="14191"/>
    <cellStyle name="Header2 4 18 2" xfId="14192"/>
    <cellStyle name="Header2 4 18 2 2" xfId="14193"/>
    <cellStyle name="Header2 4 18 2 3" xfId="14194"/>
    <cellStyle name="Header2 4 18 2 4" xfId="14195"/>
    <cellStyle name="Header2 4 18 2 5" xfId="14196"/>
    <cellStyle name="Header2 4 18 2 6" xfId="14197"/>
    <cellStyle name="Header2 4 18 3" xfId="14198"/>
    <cellStyle name="Header2 4 18 3 2" xfId="52144"/>
    <cellStyle name="Header2 4 18 3 3" xfId="52145"/>
    <cellStyle name="Header2 4 18 4" xfId="14199"/>
    <cellStyle name="Header2 4 18 4 2" xfId="52146"/>
    <cellStyle name="Header2 4 18 4 3" xfId="52147"/>
    <cellStyle name="Header2 4 18 5" xfId="14200"/>
    <cellStyle name="Header2 4 18 5 2" xfId="52148"/>
    <cellStyle name="Header2 4 18 5 3" xfId="52149"/>
    <cellStyle name="Header2 4 18 6" xfId="14201"/>
    <cellStyle name="Header2 4 18 6 2" xfId="52150"/>
    <cellStyle name="Header2 4 18 6 3" xfId="52151"/>
    <cellStyle name="Header2 4 18 7" xfId="14202"/>
    <cellStyle name="Header2 4 18 8" xfId="52152"/>
    <cellStyle name="Header2 4 19" xfId="14203"/>
    <cellStyle name="Header2 4 19 2" xfId="14204"/>
    <cellStyle name="Header2 4 19 2 2" xfId="14205"/>
    <cellStyle name="Header2 4 19 2 3" xfId="14206"/>
    <cellStyle name="Header2 4 19 2 4" xfId="14207"/>
    <cellStyle name="Header2 4 19 2 5" xfId="14208"/>
    <cellStyle name="Header2 4 19 2 6" xfId="14209"/>
    <cellStyle name="Header2 4 19 3" xfId="14210"/>
    <cellStyle name="Header2 4 19 3 2" xfId="52153"/>
    <cellStyle name="Header2 4 19 3 3" xfId="52154"/>
    <cellStyle name="Header2 4 19 4" xfId="14211"/>
    <cellStyle name="Header2 4 19 4 2" xfId="52155"/>
    <cellStyle name="Header2 4 19 4 3" xfId="52156"/>
    <cellStyle name="Header2 4 19 5" xfId="14212"/>
    <cellStyle name="Header2 4 19 5 2" xfId="52157"/>
    <cellStyle name="Header2 4 19 5 3" xfId="52158"/>
    <cellStyle name="Header2 4 19 6" xfId="14213"/>
    <cellStyle name="Header2 4 19 6 2" xfId="52159"/>
    <cellStyle name="Header2 4 19 6 3" xfId="52160"/>
    <cellStyle name="Header2 4 19 7" xfId="14214"/>
    <cellStyle name="Header2 4 19 8" xfId="52161"/>
    <cellStyle name="Header2 4 2" xfId="14215"/>
    <cellStyle name="Header2 4 2 2" xfId="14216"/>
    <cellStyle name="Header2 4 2 2 2" xfId="14217"/>
    <cellStyle name="Header2 4 2 2 3" xfId="14218"/>
    <cellStyle name="Header2 4 2 2 4" xfId="14219"/>
    <cellStyle name="Header2 4 2 2 5" xfId="14220"/>
    <cellStyle name="Header2 4 2 2 6" xfId="14221"/>
    <cellStyle name="Header2 4 2 3" xfId="14222"/>
    <cellStyle name="Header2 4 2 3 2" xfId="52162"/>
    <cellStyle name="Header2 4 2 3 3" xfId="52163"/>
    <cellStyle name="Header2 4 2 4" xfId="14223"/>
    <cellStyle name="Header2 4 2 4 2" xfId="52164"/>
    <cellStyle name="Header2 4 2 4 3" xfId="52165"/>
    <cellStyle name="Header2 4 2 5" xfId="14224"/>
    <cellStyle name="Header2 4 2 5 2" xfId="52166"/>
    <cellStyle name="Header2 4 2 5 3" xfId="52167"/>
    <cellStyle name="Header2 4 2 6" xfId="14225"/>
    <cellStyle name="Header2 4 2 6 2" xfId="52168"/>
    <cellStyle name="Header2 4 2 6 3" xfId="52169"/>
    <cellStyle name="Header2 4 2 7" xfId="14226"/>
    <cellStyle name="Header2 4 2 8" xfId="52170"/>
    <cellStyle name="Header2 4 20" xfId="14227"/>
    <cellStyle name="Header2 4 20 2" xfId="14228"/>
    <cellStyle name="Header2 4 20 2 2" xfId="14229"/>
    <cellStyle name="Header2 4 20 2 3" xfId="14230"/>
    <cellStyle name="Header2 4 20 2 4" xfId="14231"/>
    <cellStyle name="Header2 4 20 2 5" xfId="14232"/>
    <cellStyle name="Header2 4 20 2 6" xfId="14233"/>
    <cellStyle name="Header2 4 20 3" xfId="14234"/>
    <cellStyle name="Header2 4 20 3 2" xfId="52171"/>
    <cellStyle name="Header2 4 20 3 3" xfId="52172"/>
    <cellStyle name="Header2 4 20 4" xfId="14235"/>
    <cellStyle name="Header2 4 20 4 2" xfId="52173"/>
    <cellStyle name="Header2 4 20 4 3" xfId="52174"/>
    <cellStyle name="Header2 4 20 5" xfId="14236"/>
    <cellStyle name="Header2 4 20 5 2" xfId="52175"/>
    <cellStyle name="Header2 4 20 5 3" xfId="52176"/>
    <cellStyle name="Header2 4 20 6" xfId="14237"/>
    <cellStyle name="Header2 4 20 6 2" xfId="52177"/>
    <cellStyle name="Header2 4 20 6 3" xfId="52178"/>
    <cellStyle name="Header2 4 20 7" xfId="14238"/>
    <cellStyle name="Header2 4 20 8" xfId="52179"/>
    <cellStyle name="Header2 4 21" xfId="14239"/>
    <cellStyle name="Header2 4 21 2" xfId="14240"/>
    <cellStyle name="Header2 4 21 2 2" xfId="14241"/>
    <cellStyle name="Header2 4 21 2 3" xfId="14242"/>
    <cellStyle name="Header2 4 21 2 4" xfId="14243"/>
    <cellStyle name="Header2 4 21 2 5" xfId="14244"/>
    <cellStyle name="Header2 4 21 2 6" xfId="14245"/>
    <cellStyle name="Header2 4 21 3" xfId="14246"/>
    <cellStyle name="Header2 4 21 3 2" xfId="52180"/>
    <cellStyle name="Header2 4 21 3 3" xfId="52181"/>
    <cellStyle name="Header2 4 21 4" xfId="14247"/>
    <cellStyle name="Header2 4 21 4 2" xfId="52182"/>
    <cellStyle name="Header2 4 21 4 3" xfId="52183"/>
    <cellStyle name="Header2 4 21 5" xfId="14248"/>
    <cellStyle name="Header2 4 21 5 2" xfId="52184"/>
    <cellStyle name="Header2 4 21 5 3" xfId="52185"/>
    <cellStyle name="Header2 4 21 6" xfId="14249"/>
    <cellStyle name="Header2 4 21 6 2" xfId="52186"/>
    <cellStyle name="Header2 4 21 6 3" xfId="52187"/>
    <cellStyle name="Header2 4 21 7" xfId="14250"/>
    <cellStyle name="Header2 4 21 8" xfId="52188"/>
    <cellStyle name="Header2 4 22" xfId="14251"/>
    <cellStyle name="Header2 4 22 2" xfId="14252"/>
    <cellStyle name="Header2 4 22 2 2" xfId="14253"/>
    <cellStyle name="Header2 4 22 2 3" xfId="14254"/>
    <cellStyle name="Header2 4 22 2 4" xfId="14255"/>
    <cellStyle name="Header2 4 22 2 5" xfId="14256"/>
    <cellStyle name="Header2 4 22 2 6" xfId="14257"/>
    <cellStyle name="Header2 4 22 3" xfId="14258"/>
    <cellStyle name="Header2 4 22 3 2" xfId="52189"/>
    <cellStyle name="Header2 4 22 3 3" xfId="52190"/>
    <cellStyle name="Header2 4 22 4" xfId="14259"/>
    <cellStyle name="Header2 4 22 4 2" xfId="52191"/>
    <cellStyle name="Header2 4 22 4 3" xfId="52192"/>
    <cellStyle name="Header2 4 22 5" xfId="14260"/>
    <cellStyle name="Header2 4 22 5 2" xfId="52193"/>
    <cellStyle name="Header2 4 22 5 3" xfId="52194"/>
    <cellStyle name="Header2 4 22 6" xfId="14261"/>
    <cellStyle name="Header2 4 22 6 2" xfId="52195"/>
    <cellStyle name="Header2 4 22 6 3" xfId="52196"/>
    <cellStyle name="Header2 4 22 7" xfId="14262"/>
    <cellStyle name="Header2 4 22 8" xfId="52197"/>
    <cellStyle name="Header2 4 23" xfId="14263"/>
    <cellStyle name="Header2 4 23 2" xfId="14264"/>
    <cellStyle name="Header2 4 23 2 2" xfId="14265"/>
    <cellStyle name="Header2 4 23 2 3" xfId="14266"/>
    <cellStyle name="Header2 4 23 2 4" xfId="14267"/>
    <cellStyle name="Header2 4 23 2 5" xfId="14268"/>
    <cellStyle name="Header2 4 23 2 6" xfId="14269"/>
    <cellStyle name="Header2 4 23 3" xfId="14270"/>
    <cellStyle name="Header2 4 23 3 2" xfId="52198"/>
    <cellStyle name="Header2 4 23 3 3" xfId="52199"/>
    <cellStyle name="Header2 4 23 4" xfId="14271"/>
    <cellStyle name="Header2 4 23 4 2" xfId="52200"/>
    <cellStyle name="Header2 4 23 4 3" xfId="52201"/>
    <cellStyle name="Header2 4 23 5" xfId="14272"/>
    <cellStyle name="Header2 4 23 5 2" xfId="52202"/>
    <cellStyle name="Header2 4 23 5 3" xfId="52203"/>
    <cellStyle name="Header2 4 23 6" xfId="14273"/>
    <cellStyle name="Header2 4 23 6 2" xfId="52204"/>
    <cellStyle name="Header2 4 23 6 3" xfId="52205"/>
    <cellStyle name="Header2 4 23 7" xfId="14274"/>
    <cellStyle name="Header2 4 23 8" xfId="52206"/>
    <cellStyle name="Header2 4 24" xfId="14275"/>
    <cellStyle name="Header2 4 24 2" xfId="14276"/>
    <cellStyle name="Header2 4 24 2 2" xfId="14277"/>
    <cellStyle name="Header2 4 24 2 3" xfId="14278"/>
    <cellStyle name="Header2 4 24 2 4" xfId="14279"/>
    <cellStyle name="Header2 4 24 2 5" xfId="14280"/>
    <cellStyle name="Header2 4 24 2 6" xfId="14281"/>
    <cellStyle name="Header2 4 24 3" xfId="14282"/>
    <cellStyle name="Header2 4 24 3 2" xfId="52207"/>
    <cellStyle name="Header2 4 24 3 3" xfId="52208"/>
    <cellStyle name="Header2 4 24 4" xfId="14283"/>
    <cellStyle name="Header2 4 24 4 2" xfId="52209"/>
    <cellStyle name="Header2 4 24 4 3" xfId="52210"/>
    <cellStyle name="Header2 4 24 5" xfId="14284"/>
    <cellStyle name="Header2 4 24 5 2" xfId="52211"/>
    <cellStyle name="Header2 4 24 5 3" xfId="52212"/>
    <cellStyle name="Header2 4 24 6" xfId="14285"/>
    <cellStyle name="Header2 4 24 6 2" xfId="52213"/>
    <cellStyle name="Header2 4 24 6 3" xfId="52214"/>
    <cellStyle name="Header2 4 24 7" xfId="14286"/>
    <cellStyle name="Header2 4 24 8" xfId="52215"/>
    <cellStyle name="Header2 4 25" xfId="14287"/>
    <cellStyle name="Header2 4 25 2" xfId="14288"/>
    <cellStyle name="Header2 4 25 2 2" xfId="14289"/>
    <cellStyle name="Header2 4 25 2 3" xfId="14290"/>
    <cellStyle name="Header2 4 25 2 4" xfId="14291"/>
    <cellStyle name="Header2 4 25 2 5" xfId="14292"/>
    <cellStyle name="Header2 4 25 2 6" xfId="14293"/>
    <cellStyle name="Header2 4 25 3" xfId="14294"/>
    <cellStyle name="Header2 4 25 3 2" xfId="52216"/>
    <cellStyle name="Header2 4 25 3 3" xfId="52217"/>
    <cellStyle name="Header2 4 25 4" xfId="14295"/>
    <cellStyle name="Header2 4 25 4 2" xfId="52218"/>
    <cellStyle name="Header2 4 25 4 3" xfId="52219"/>
    <cellStyle name="Header2 4 25 5" xfId="14296"/>
    <cellStyle name="Header2 4 25 5 2" xfId="52220"/>
    <cellStyle name="Header2 4 25 5 3" xfId="52221"/>
    <cellStyle name="Header2 4 25 6" xfId="14297"/>
    <cellStyle name="Header2 4 25 6 2" xfId="52222"/>
    <cellStyle name="Header2 4 25 6 3" xfId="52223"/>
    <cellStyle name="Header2 4 25 7" xfId="14298"/>
    <cellStyle name="Header2 4 25 8" xfId="52224"/>
    <cellStyle name="Header2 4 26" xfId="14299"/>
    <cellStyle name="Header2 4 26 2" xfId="14300"/>
    <cellStyle name="Header2 4 26 2 2" xfId="14301"/>
    <cellStyle name="Header2 4 26 2 3" xfId="14302"/>
    <cellStyle name="Header2 4 26 2 4" xfId="14303"/>
    <cellStyle name="Header2 4 26 2 5" xfId="14304"/>
    <cellStyle name="Header2 4 26 2 6" xfId="14305"/>
    <cellStyle name="Header2 4 26 3" xfId="14306"/>
    <cellStyle name="Header2 4 26 3 2" xfId="52225"/>
    <cellStyle name="Header2 4 26 3 3" xfId="52226"/>
    <cellStyle name="Header2 4 26 4" xfId="14307"/>
    <cellStyle name="Header2 4 26 4 2" xfId="52227"/>
    <cellStyle name="Header2 4 26 4 3" xfId="52228"/>
    <cellStyle name="Header2 4 26 5" xfId="14308"/>
    <cellStyle name="Header2 4 26 5 2" xfId="52229"/>
    <cellStyle name="Header2 4 26 5 3" xfId="52230"/>
    <cellStyle name="Header2 4 26 6" xfId="14309"/>
    <cellStyle name="Header2 4 26 6 2" xfId="52231"/>
    <cellStyle name="Header2 4 26 6 3" xfId="52232"/>
    <cellStyle name="Header2 4 26 7" xfId="14310"/>
    <cellStyle name="Header2 4 26 8" xfId="52233"/>
    <cellStyle name="Header2 4 27" xfId="14311"/>
    <cellStyle name="Header2 4 27 2" xfId="14312"/>
    <cellStyle name="Header2 4 27 2 2" xfId="14313"/>
    <cellStyle name="Header2 4 27 2 3" xfId="14314"/>
    <cellStyle name="Header2 4 27 2 4" xfId="14315"/>
    <cellStyle name="Header2 4 27 2 5" xfId="14316"/>
    <cellStyle name="Header2 4 27 2 6" xfId="14317"/>
    <cellStyle name="Header2 4 27 3" xfId="14318"/>
    <cellStyle name="Header2 4 27 3 2" xfId="52234"/>
    <cellStyle name="Header2 4 27 3 3" xfId="52235"/>
    <cellStyle name="Header2 4 27 4" xfId="14319"/>
    <cellStyle name="Header2 4 27 4 2" xfId="52236"/>
    <cellStyle name="Header2 4 27 4 3" xfId="52237"/>
    <cellStyle name="Header2 4 27 5" xfId="14320"/>
    <cellStyle name="Header2 4 27 5 2" xfId="52238"/>
    <cellStyle name="Header2 4 27 5 3" xfId="52239"/>
    <cellStyle name="Header2 4 27 6" xfId="14321"/>
    <cellStyle name="Header2 4 27 6 2" xfId="52240"/>
    <cellStyle name="Header2 4 27 6 3" xfId="52241"/>
    <cellStyle name="Header2 4 27 7" xfId="14322"/>
    <cellStyle name="Header2 4 27 8" xfId="52242"/>
    <cellStyle name="Header2 4 28" xfId="14323"/>
    <cellStyle name="Header2 4 28 2" xfId="14324"/>
    <cellStyle name="Header2 4 28 2 2" xfId="14325"/>
    <cellStyle name="Header2 4 28 2 3" xfId="14326"/>
    <cellStyle name="Header2 4 28 2 4" xfId="14327"/>
    <cellStyle name="Header2 4 28 2 5" xfId="14328"/>
    <cellStyle name="Header2 4 28 2 6" xfId="14329"/>
    <cellStyle name="Header2 4 28 3" xfId="14330"/>
    <cellStyle name="Header2 4 28 3 2" xfId="52243"/>
    <cellStyle name="Header2 4 28 3 3" xfId="52244"/>
    <cellStyle name="Header2 4 28 4" xfId="14331"/>
    <cellStyle name="Header2 4 28 4 2" xfId="52245"/>
    <cellStyle name="Header2 4 28 4 3" xfId="52246"/>
    <cellStyle name="Header2 4 28 5" xfId="14332"/>
    <cellStyle name="Header2 4 28 5 2" xfId="52247"/>
    <cellStyle name="Header2 4 28 5 3" xfId="52248"/>
    <cellStyle name="Header2 4 28 6" xfId="14333"/>
    <cellStyle name="Header2 4 28 6 2" xfId="52249"/>
    <cellStyle name="Header2 4 28 6 3" xfId="52250"/>
    <cellStyle name="Header2 4 28 7" xfId="14334"/>
    <cellStyle name="Header2 4 28 8" xfId="52251"/>
    <cellStyle name="Header2 4 29" xfId="14335"/>
    <cellStyle name="Header2 4 29 2" xfId="14336"/>
    <cellStyle name="Header2 4 29 2 2" xfId="14337"/>
    <cellStyle name="Header2 4 29 2 3" xfId="14338"/>
    <cellStyle name="Header2 4 29 2 4" xfId="14339"/>
    <cellStyle name="Header2 4 29 2 5" xfId="14340"/>
    <cellStyle name="Header2 4 29 2 6" xfId="14341"/>
    <cellStyle name="Header2 4 29 3" xfId="14342"/>
    <cellStyle name="Header2 4 29 3 2" xfId="52252"/>
    <cellStyle name="Header2 4 29 3 3" xfId="52253"/>
    <cellStyle name="Header2 4 29 4" xfId="14343"/>
    <cellStyle name="Header2 4 29 4 2" xfId="52254"/>
    <cellStyle name="Header2 4 29 4 3" xfId="52255"/>
    <cellStyle name="Header2 4 29 5" xfId="14344"/>
    <cellStyle name="Header2 4 29 5 2" xfId="52256"/>
    <cellStyle name="Header2 4 29 5 3" xfId="52257"/>
    <cellStyle name="Header2 4 29 6" xfId="14345"/>
    <cellStyle name="Header2 4 29 6 2" xfId="52258"/>
    <cellStyle name="Header2 4 29 6 3" xfId="52259"/>
    <cellStyle name="Header2 4 29 7" xfId="14346"/>
    <cellStyle name="Header2 4 29 8" xfId="52260"/>
    <cellStyle name="Header2 4 3" xfId="14347"/>
    <cellStyle name="Header2 4 3 2" xfId="14348"/>
    <cellStyle name="Header2 4 3 2 2" xfId="14349"/>
    <cellStyle name="Header2 4 3 2 3" xfId="14350"/>
    <cellStyle name="Header2 4 3 2 4" xfId="14351"/>
    <cellStyle name="Header2 4 3 2 5" xfId="14352"/>
    <cellStyle name="Header2 4 3 2 6" xfId="14353"/>
    <cellStyle name="Header2 4 3 3" xfId="14354"/>
    <cellStyle name="Header2 4 3 3 2" xfId="52261"/>
    <cellStyle name="Header2 4 3 3 3" xfId="52262"/>
    <cellStyle name="Header2 4 3 4" xfId="14355"/>
    <cellStyle name="Header2 4 3 4 2" xfId="52263"/>
    <cellStyle name="Header2 4 3 4 3" xfId="52264"/>
    <cellStyle name="Header2 4 3 5" xfId="14356"/>
    <cellStyle name="Header2 4 3 5 2" xfId="52265"/>
    <cellStyle name="Header2 4 3 5 3" xfId="52266"/>
    <cellStyle name="Header2 4 3 6" xfId="14357"/>
    <cellStyle name="Header2 4 3 6 2" xfId="52267"/>
    <cellStyle name="Header2 4 3 6 3" xfId="52268"/>
    <cellStyle name="Header2 4 3 7" xfId="14358"/>
    <cellStyle name="Header2 4 3 8" xfId="52269"/>
    <cellStyle name="Header2 4 30" xfId="14359"/>
    <cellStyle name="Header2 4 30 2" xfId="14360"/>
    <cellStyle name="Header2 4 30 2 2" xfId="14361"/>
    <cellStyle name="Header2 4 30 2 3" xfId="14362"/>
    <cellStyle name="Header2 4 30 2 4" xfId="14363"/>
    <cellStyle name="Header2 4 30 2 5" xfId="14364"/>
    <cellStyle name="Header2 4 30 2 6" xfId="14365"/>
    <cellStyle name="Header2 4 30 3" xfId="14366"/>
    <cellStyle name="Header2 4 30 3 2" xfId="52270"/>
    <cellStyle name="Header2 4 30 3 3" xfId="52271"/>
    <cellStyle name="Header2 4 30 4" xfId="14367"/>
    <cellStyle name="Header2 4 30 4 2" xfId="52272"/>
    <cellStyle name="Header2 4 30 4 3" xfId="52273"/>
    <cellStyle name="Header2 4 30 5" xfId="14368"/>
    <cellStyle name="Header2 4 30 5 2" xfId="52274"/>
    <cellStyle name="Header2 4 30 5 3" xfId="52275"/>
    <cellStyle name="Header2 4 30 6" xfId="14369"/>
    <cellStyle name="Header2 4 30 6 2" xfId="52276"/>
    <cellStyle name="Header2 4 30 6 3" xfId="52277"/>
    <cellStyle name="Header2 4 30 7" xfId="14370"/>
    <cellStyle name="Header2 4 30 8" xfId="52278"/>
    <cellStyle name="Header2 4 31" xfId="14371"/>
    <cellStyle name="Header2 4 31 2" xfId="14372"/>
    <cellStyle name="Header2 4 31 2 2" xfId="14373"/>
    <cellStyle name="Header2 4 31 2 3" xfId="14374"/>
    <cellStyle name="Header2 4 31 2 4" xfId="14375"/>
    <cellStyle name="Header2 4 31 2 5" xfId="14376"/>
    <cellStyle name="Header2 4 31 2 6" xfId="14377"/>
    <cellStyle name="Header2 4 31 3" xfId="14378"/>
    <cellStyle name="Header2 4 31 3 2" xfId="52279"/>
    <cellStyle name="Header2 4 31 3 3" xfId="52280"/>
    <cellStyle name="Header2 4 31 4" xfId="14379"/>
    <cellStyle name="Header2 4 31 4 2" xfId="52281"/>
    <cellStyle name="Header2 4 31 4 3" xfId="52282"/>
    <cellStyle name="Header2 4 31 5" xfId="14380"/>
    <cellStyle name="Header2 4 31 5 2" xfId="52283"/>
    <cellStyle name="Header2 4 31 5 3" xfId="52284"/>
    <cellStyle name="Header2 4 31 6" xfId="14381"/>
    <cellStyle name="Header2 4 31 6 2" xfId="52285"/>
    <cellStyle name="Header2 4 31 6 3" xfId="52286"/>
    <cellStyle name="Header2 4 31 7" xfId="14382"/>
    <cellStyle name="Header2 4 31 8" xfId="52287"/>
    <cellStyle name="Header2 4 32" xfId="14383"/>
    <cellStyle name="Header2 4 32 2" xfId="14384"/>
    <cellStyle name="Header2 4 32 2 2" xfId="14385"/>
    <cellStyle name="Header2 4 32 2 3" xfId="14386"/>
    <cellStyle name="Header2 4 32 2 4" xfId="14387"/>
    <cellStyle name="Header2 4 32 2 5" xfId="14388"/>
    <cellStyle name="Header2 4 32 2 6" xfId="14389"/>
    <cellStyle name="Header2 4 32 3" xfId="14390"/>
    <cellStyle name="Header2 4 32 3 2" xfId="52288"/>
    <cellStyle name="Header2 4 32 3 3" xfId="52289"/>
    <cellStyle name="Header2 4 32 4" xfId="14391"/>
    <cellStyle name="Header2 4 32 4 2" xfId="52290"/>
    <cellStyle name="Header2 4 32 4 3" xfId="52291"/>
    <cellStyle name="Header2 4 32 5" xfId="14392"/>
    <cellStyle name="Header2 4 32 5 2" xfId="52292"/>
    <cellStyle name="Header2 4 32 5 3" xfId="52293"/>
    <cellStyle name="Header2 4 32 6" xfId="14393"/>
    <cellStyle name="Header2 4 32 6 2" xfId="52294"/>
    <cellStyle name="Header2 4 32 6 3" xfId="52295"/>
    <cellStyle name="Header2 4 32 7" xfId="14394"/>
    <cellStyle name="Header2 4 32 8" xfId="52296"/>
    <cellStyle name="Header2 4 33" xfId="14395"/>
    <cellStyle name="Header2 4 33 2" xfId="14396"/>
    <cellStyle name="Header2 4 33 2 2" xfId="14397"/>
    <cellStyle name="Header2 4 33 2 3" xfId="14398"/>
    <cellStyle name="Header2 4 33 2 4" xfId="14399"/>
    <cellStyle name="Header2 4 33 2 5" xfId="14400"/>
    <cellStyle name="Header2 4 33 2 6" xfId="14401"/>
    <cellStyle name="Header2 4 33 3" xfId="14402"/>
    <cellStyle name="Header2 4 33 3 2" xfId="52297"/>
    <cellStyle name="Header2 4 33 3 3" xfId="52298"/>
    <cellStyle name="Header2 4 33 4" xfId="14403"/>
    <cellStyle name="Header2 4 33 4 2" xfId="52299"/>
    <cellStyle name="Header2 4 33 4 3" xfId="52300"/>
    <cellStyle name="Header2 4 33 5" xfId="14404"/>
    <cellStyle name="Header2 4 33 5 2" xfId="52301"/>
    <cellStyle name="Header2 4 33 5 3" xfId="52302"/>
    <cellStyle name="Header2 4 33 6" xfId="14405"/>
    <cellStyle name="Header2 4 33 6 2" xfId="52303"/>
    <cellStyle name="Header2 4 33 6 3" xfId="52304"/>
    <cellStyle name="Header2 4 33 7" xfId="14406"/>
    <cellStyle name="Header2 4 33 8" xfId="52305"/>
    <cellStyle name="Header2 4 34" xfId="14407"/>
    <cellStyle name="Header2 4 34 2" xfId="14408"/>
    <cellStyle name="Header2 4 34 2 2" xfId="14409"/>
    <cellStyle name="Header2 4 34 2 3" xfId="14410"/>
    <cellStyle name="Header2 4 34 2 4" xfId="14411"/>
    <cellStyle name="Header2 4 34 2 5" xfId="14412"/>
    <cellStyle name="Header2 4 34 2 6" xfId="14413"/>
    <cellStyle name="Header2 4 34 3" xfId="14414"/>
    <cellStyle name="Header2 4 34 3 2" xfId="52306"/>
    <cellStyle name="Header2 4 34 3 3" xfId="52307"/>
    <cellStyle name="Header2 4 34 4" xfId="14415"/>
    <cellStyle name="Header2 4 34 4 2" xfId="52308"/>
    <cellStyle name="Header2 4 34 4 3" xfId="52309"/>
    <cellStyle name="Header2 4 34 5" xfId="14416"/>
    <cellStyle name="Header2 4 34 5 2" xfId="52310"/>
    <cellStyle name="Header2 4 34 5 3" xfId="52311"/>
    <cellStyle name="Header2 4 34 6" xfId="14417"/>
    <cellStyle name="Header2 4 34 6 2" xfId="52312"/>
    <cellStyle name="Header2 4 34 6 3" xfId="52313"/>
    <cellStyle name="Header2 4 34 7" xfId="14418"/>
    <cellStyle name="Header2 4 34 8" xfId="52314"/>
    <cellStyle name="Header2 4 35" xfId="14419"/>
    <cellStyle name="Header2 4 35 2" xfId="14420"/>
    <cellStyle name="Header2 4 35 3" xfId="14421"/>
    <cellStyle name="Header2 4 35 4" xfId="14422"/>
    <cellStyle name="Header2 4 35 5" xfId="14423"/>
    <cellStyle name="Header2 4 35 6" xfId="14424"/>
    <cellStyle name="Header2 4 36" xfId="14425"/>
    <cellStyle name="Header2 4 36 2" xfId="52315"/>
    <cellStyle name="Header2 4 36 3" xfId="52316"/>
    <cellStyle name="Header2 4 37" xfId="14426"/>
    <cellStyle name="Header2 4 37 2" xfId="52317"/>
    <cellStyle name="Header2 4 37 3" xfId="52318"/>
    <cellStyle name="Header2 4 38" xfId="14427"/>
    <cellStyle name="Header2 4 38 2" xfId="52319"/>
    <cellStyle name="Header2 4 38 3" xfId="52320"/>
    <cellStyle name="Header2 4 39" xfId="14428"/>
    <cellStyle name="Header2 4 39 2" xfId="52321"/>
    <cellStyle name="Header2 4 39 3" xfId="52322"/>
    <cellStyle name="Header2 4 4" xfId="14429"/>
    <cellStyle name="Header2 4 4 2" xfId="14430"/>
    <cellStyle name="Header2 4 4 2 2" xfId="14431"/>
    <cellStyle name="Header2 4 4 2 3" xfId="14432"/>
    <cellStyle name="Header2 4 4 2 4" xfId="14433"/>
    <cellStyle name="Header2 4 4 2 5" xfId="14434"/>
    <cellStyle name="Header2 4 4 2 6" xfId="14435"/>
    <cellStyle name="Header2 4 4 3" xfId="14436"/>
    <cellStyle name="Header2 4 4 3 2" xfId="52323"/>
    <cellStyle name="Header2 4 4 3 3" xfId="52324"/>
    <cellStyle name="Header2 4 4 4" xfId="14437"/>
    <cellStyle name="Header2 4 4 4 2" xfId="52325"/>
    <cellStyle name="Header2 4 4 4 3" xfId="52326"/>
    <cellStyle name="Header2 4 4 5" xfId="14438"/>
    <cellStyle name="Header2 4 4 5 2" xfId="52327"/>
    <cellStyle name="Header2 4 4 5 3" xfId="52328"/>
    <cellStyle name="Header2 4 4 6" xfId="14439"/>
    <cellStyle name="Header2 4 4 6 2" xfId="52329"/>
    <cellStyle name="Header2 4 4 6 3" xfId="52330"/>
    <cellStyle name="Header2 4 4 7" xfId="14440"/>
    <cellStyle name="Header2 4 4 8" xfId="52331"/>
    <cellStyle name="Header2 4 40" xfId="14441"/>
    <cellStyle name="Header2 4 41" xfId="52332"/>
    <cellStyle name="Header2 4 5" xfId="14442"/>
    <cellStyle name="Header2 4 5 2" xfId="14443"/>
    <cellStyle name="Header2 4 5 2 2" xfId="14444"/>
    <cellStyle name="Header2 4 5 2 3" xfId="14445"/>
    <cellStyle name="Header2 4 5 2 4" xfId="14446"/>
    <cellStyle name="Header2 4 5 2 5" xfId="14447"/>
    <cellStyle name="Header2 4 5 2 6" xfId="14448"/>
    <cellStyle name="Header2 4 5 3" xfId="14449"/>
    <cellStyle name="Header2 4 5 3 2" xfId="52333"/>
    <cellStyle name="Header2 4 5 3 3" xfId="52334"/>
    <cellStyle name="Header2 4 5 4" xfId="14450"/>
    <cellStyle name="Header2 4 5 4 2" xfId="52335"/>
    <cellStyle name="Header2 4 5 4 3" xfId="52336"/>
    <cellStyle name="Header2 4 5 5" xfId="14451"/>
    <cellStyle name="Header2 4 5 5 2" xfId="52337"/>
    <cellStyle name="Header2 4 5 5 3" xfId="52338"/>
    <cellStyle name="Header2 4 5 6" xfId="14452"/>
    <cellStyle name="Header2 4 5 6 2" xfId="52339"/>
    <cellStyle name="Header2 4 5 6 3" xfId="52340"/>
    <cellStyle name="Header2 4 5 7" xfId="14453"/>
    <cellStyle name="Header2 4 5 8" xfId="52341"/>
    <cellStyle name="Header2 4 6" xfId="14454"/>
    <cellStyle name="Header2 4 6 2" xfId="14455"/>
    <cellStyle name="Header2 4 6 2 2" xfId="14456"/>
    <cellStyle name="Header2 4 6 2 3" xfId="14457"/>
    <cellStyle name="Header2 4 6 2 4" xfId="14458"/>
    <cellStyle name="Header2 4 6 2 5" xfId="14459"/>
    <cellStyle name="Header2 4 6 2 6" xfId="14460"/>
    <cellStyle name="Header2 4 6 3" xfId="14461"/>
    <cellStyle name="Header2 4 6 3 2" xfId="52342"/>
    <cellStyle name="Header2 4 6 3 3" xfId="52343"/>
    <cellStyle name="Header2 4 6 4" xfId="14462"/>
    <cellStyle name="Header2 4 6 4 2" xfId="52344"/>
    <cellStyle name="Header2 4 6 4 3" xfId="52345"/>
    <cellStyle name="Header2 4 6 5" xfId="14463"/>
    <cellStyle name="Header2 4 6 5 2" xfId="52346"/>
    <cellStyle name="Header2 4 6 5 3" xfId="52347"/>
    <cellStyle name="Header2 4 6 6" xfId="14464"/>
    <cellStyle name="Header2 4 6 6 2" xfId="52348"/>
    <cellStyle name="Header2 4 6 6 3" xfId="52349"/>
    <cellStyle name="Header2 4 6 7" xfId="14465"/>
    <cellStyle name="Header2 4 6 8" xfId="52350"/>
    <cellStyle name="Header2 4 7" xfId="14466"/>
    <cellStyle name="Header2 4 7 2" xfId="14467"/>
    <cellStyle name="Header2 4 7 2 2" xfId="14468"/>
    <cellStyle name="Header2 4 7 2 3" xfId="14469"/>
    <cellStyle name="Header2 4 7 2 4" xfId="14470"/>
    <cellStyle name="Header2 4 7 2 5" xfId="14471"/>
    <cellStyle name="Header2 4 7 2 6" xfId="14472"/>
    <cellStyle name="Header2 4 7 3" xfId="14473"/>
    <cellStyle name="Header2 4 7 3 2" xfId="52351"/>
    <cellStyle name="Header2 4 7 3 3" xfId="52352"/>
    <cellStyle name="Header2 4 7 4" xfId="14474"/>
    <cellStyle name="Header2 4 7 4 2" xfId="52353"/>
    <cellStyle name="Header2 4 7 4 3" xfId="52354"/>
    <cellStyle name="Header2 4 7 5" xfId="14475"/>
    <cellStyle name="Header2 4 7 5 2" xfId="52355"/>
    <cellStyle name="Header2 4 7 5 3" xfId="52356"/>
    <cellStyle name="Header2 4 7 6" xfId="14476"/>
    <cellStyle name="Header2 4 7 6 2" xfId="52357"/>
    <cellStyle name="Header2 4 7 6 3" xfId="52358"/>
    <cellStyle name="Header2 4 7 7" xfId="14477"/>
    <cellStyle name="Header2 4 7 8" xfId="52359"/>
    <cellStyle name="Header2 4 8" xfId="14478"/>
    <cellStyle name="Header2 4 8 2" xfId="14479"/>
    <cellStyle name="Header2 4 8 2 2" xfId="14480"/>
    <cellStyle name="Header2 4 8 2 3" xfId="14481"/>
    <cellStyle name="Header2 4 8 2 4" xfId="14482"/>
    <cellStyle name="Header2 4 8 2 5" xfId="14483"/>
    <cellStyle name="Header2 4 8 2 6" xfId="14484"/>
    <cellStyle name="Header2 4 8 3" xfId="14485"/>
    <cellStyle name="Header2 4 8 3 2" xfId="52360"/>
    <cellStyle name="Header2 4 8 3 3" xfId="52361"/>
    <cellStyle name="Header2 4 8 4" xfId="14486"/>
    <cellStyle name="Header2 4 8 4 2" xfId="52362"/>
    <cellStyle name="Header2 4 8 4 3" xfId="52363"/>
    <cellStyle name="Header2 4 8 5" xfId="14487"/>
    <cellStyle name="Header2 4 8 5 2" xfId="52364"/>
    <cellStyle name="Header2 4 8 5 3" xfId="52365"/>
    <cellStyle name="Header2 4 8 6" xfId="14488"/>
    <cellStyle name="Header2 4 8 6 2" xfId="52366"/>
    <cellStyle name="Header2 4 8 6 3" xfId="52367"/>
    <cellStyle name="Header2 4 8 7" xfId="14489"/>
    <cellStyle name="Header2 4 8 8" xfId="52368"/>
    <cellStyle name="Header2 4 9" xfId="14490"/>
    <cellStyle name="Header2 4 9 2" xfId="14491"/>
    <cellStyle name="Header2 4 9 2 2" xfId="14492"/>
    <cellStyle name="Header2 4 9 2 3" xfId="14493"/>
    <cellStyle name="Header2 4 9 2 4" xfId="14494"/>
    <cellStyle name="Header2 4 9 2 5" xfId="14495"/>
    <cellStyle name="Header2 4 9 2 6" xfId="14496"/>
    <cellStyle name="Header2 4 9 3" xfId="14497"/>
    <cellStyle name="Header2 4 9 3 2" xfId="52369"/>
    <cellStyle name="Header2 4 9 3 3" xfId="52370"/>
    <cellStyle name="Header2 4 9 4" xfId="14498"/>
    <cellStyle name="Header2 4 9 4 2" xfId="52371"/>
    <cellStyle name="Header2 4 9 4 3" xfId="52372"/>
    <cellStyle name="Header2 4 9 5" xfId="14499"/>
    <cellStyle name="Header2 4 9 5 2" xfId="52373"/>
    <cellStyle name="Header2 4 9 5 3" xfId="52374"/>
    <cellStyle name="Header2 4 9 6" xfId="14500"/>
    <cellStyle name="Header2 4 9 6 2" xfId="52375"/>
    <cellStyle name="Header2 4 9 6 3" xfId="52376"/>
    <cellStyle name="Header2 4 9 7" xfId="14501"/>
    <cellStyle name="Header2 4 9 8" xfId="52377"/>
    <cellStyle name="Header2 40" xfId="52378"/>
    <cellStyle name="Header2 40 2" xfId="52379"/>
    <cellStyle name="Header2 40 3" xfId="52380"/>
    <cellStyle name="Header2 41" xfId="52381"/>
    <cellStyle name="Header2 5" xfId="14502"/>
    <cellStyle name="Header2 5 10" xfId="14503"/>
    <cellStyle name="Header2 5 10 2" xfId="14504"/>
    <cellStyle name="Header2 5 10 2 2" xfId="14505"/>
    <cellStyle name="Header2 5 10 2 3" xfId="14506"/>
    <cellStyle name="Header2 5 10 2 4" xfId="14507"/>
    <cellStyle name="Header2 5 10 2 5" xfId="14508"/>
    <cellStyle name="Header2 5 10 2 6" xfId="14509"/>
    <cellStyle name="Header2 5 10 3" xfId="14510"/>
    <cellStyle name="Header2 5 10 3 2" xfId="52382"/>
    <cellStyle name="Header2 5 10 3 3" xfId="52383"/>
    <cellStyle name="Header2 5 10 4" xfId="14511"/>
    <cellStyle name="Header2 5 10 4 2" xfId="52384"/>
    <cellStyle name="Header2 5 10 4 3" xfId="52385"/>
    <cellStyle name="Header2 5 10 5" xfId="14512"/>
    <cellStyle name="Header2 5 10 5 2" xfId="52386"/>
    <cellStyle name="Header2 5 10 5 3" xfId="52387"/>
    <cellStyle name="Header2 5 10 6" xfId="14513"/>
    <cellStyle name="Header2 5 10 6 2" xfId="52388"/>
    <cellStyle name="Header2 5 10 6 3" xfId="52389"/>
    <cellStyle name="Header2 5 10 7" xfId="14514"/>
    <cellStyle name="Header2 5 10 8" xfId="52390"/>
    <cellStyle name="Header2 5 11" xfId="14515"/>
    <cellStyle name="Header2 5 11 2" xfId="14516"/>
    <cellStyle name="Header2 5 11 2 2" xfId="14517"/>
    <cellStyle name="Header2 5 11 2 3" xfId="14518"/>
    <cellStyle name="Header2 5 11 2 4" xfId="14519"/>
    <cellStyle name="Header2 5 11 2 5" xfId="14520"/>
    <cellStyle name="Header2 5 11 2 6" xfId="14521"/>
    <cellStyle name="Header2 5 11 3" xfId="14522"/>
    <cellStyle name="Header2 5 11 3 2" xfId="52391"/>
    <cellStyle name="Header2 5 11 3 3" xfId="52392"/>
    <cellStyle name="Header2 5 11 4" xfId="14523"/>
    <cellStyle name="Header2 5 11 4 2" xfId="52393"/>
    <cellStyle name="Header2 5 11 4 3" xfId="52394"/>
    <cellStyle name="Header2 5 11 5" xfId="14524"/>
    <cellStyle name="Header2 5 11 5 2" xfId="52395"/>
    <cellStyle name="Header2 5 11 5 3" xfId="52396"/>
    <cellStyle name="Header2 5 11 6" xfId="14525"/>
    <cellStyle name="Header2 5 11 6 2" xfId="52397"/>
    <cellStyle name="Header2 5 11 6 3" xfId="52398"/>
    <cellStyle name="Header2 5 11 7" xfId="14526"/>
    <cellStyle name="Header2 5 11 8" xfId="52399"/>
    <cellStyle name="Header2 5 12" xfId="14527"/>
    <cellStyle name="Header2 5 12 2" xfId="14528"/>
    <cellStyle name="Header2 5 12 2 2" xfId="14529"/>
    <cellStyle name="Header2 5 12 2 3" xfId="14530"/>
    <cellStyle name="Header2 5 12 2 4" xfId="14531"/>
    <cellStyle name="Header2 5 12 2 5" xfId="14532"/>
    <cellStyle name="Header2 5 12 2 6" xfId="14533"/>
    <cellStyle name="Header2 5 12 3" xfId="14534"/>
    <cellStyle name="Header2 5 12 3 2" xfId="52400"/>
    <cellStyle name="Header2 5 12 3 3" xfId="52401"/>
    <cellStyle name="Header2 5 12 4" xfId="14535"/>
    <cellStyle name="Header2 5 12 4 2" xfId="52402"/>
    <cellStyle name="Header2 5 12 4 3" xfId="52403"/>
    <cellStyle name="Header2 5 12 5" xfId="14536"/>
    <cellStyle name="Header2 5 12 5 2" xfId="52404"/>
    <cellStyle name="Header2 5 12 5 3" xfId="52405"/>
    <cellStyle name="Header2 5 12 6" xfId="14537"/>
    <cellStyle name="Header2 5 12 6 2" xfId="52406"/>
    <cellStyle name="Header2 5 12 6 3" xfId="52407"/>
    <cellStyle name="Header2 5 12 7" xfId="14538"/>
    <cellStyle name="Header2 5 12 8" xfId="52408"/>
    <cellStyle name="Header2 5 13" xfId="14539"/>
    <cellStyle name="Header2 5 13 2" xfId="14540"/>
    <cellStyle name="Header2 5 13 2 2" xfId="14541"/>
    <cellStyle name="Header2 5 13 2 3" xfId="14542"/>
    <cellStyle name="Header2 5 13 2 4" xfId="14543"/>
    <cellStyle name="Header2 5 13 2 5" xfId="14544"/>
    <cellStyle name="Header2 5 13 2 6" xfId="14545"/>
    <cellStyle name="Header2 5 13 3" xfId="14546"/>
    <cellStyle name="Header2 5 13 3 2" xfId="52409"/>
    <cellStyle name="Header2 5 13 3 3" xfId="52410"/>
    <cellStyle name="Header2 5 13 4" xfId="14547"/>
    <cellStyle name="Header2 5 13 4 2" xfId="52411"/>
    <cellStyle name="Header2 5 13 4 3" xfId="52412"/>
    <cellStyle name="Header2 5 13 5" xfId="14548"/>
    <cellStyle name="Header2 5 13 5 2" xfId="52413"/>
    <cellStyle name="Header2 5 13 5 3" xfId="52414"/>
    <cellStyle name="Header2 5 13 6" xfId="14549"/>
    <cellStyle name="Header2 5 13 6 2" xfId="52415"/>
    <cellStyle name="Header2 5 13 6 3" xfId="52416"/>
    <cellStyle name="Header2 5 13 7" xfId="14550"/>
    <cellStyle name="Header2 5 13 8" xfId="52417"/>
    <cellStyle name="Header2 5 14" xfId="14551"/>
    <cellStyle name="Header2 5 14 2" xfId="14552"/>
    <cellStyle name="Header2 5 14 2 2" xfId="14553"/>
    <cellStyle name="Header2 5 14 2 3" xfId="14554"/>
    <cellStyle name="Header2 5 14 2 4" xfId="14555"/>
    <cellStyle name="Header2 5 14 2 5" xfId="14556"/>
    <cellStyle name="Header2 5 14 2 6" xfId="14557"/>
    <cellStyle name="Header2 5 14 3" xfId="14558"/>
    <cellStyle name="Header2 5 14 3 2" xfId="52418"/>
    <cellStyle name="Header2 5 14 3 3" xfId="52419"/>
    <cellStyle name="Header2 5 14 4" xfId="14559"/>
    <cellStyle name="Header2 5 14 4 2" xfId="52420"/>
    <cellStyle name="Header2 5 14 4 3" xfId="52421"/>
    <cellStyle name="Header2 5 14 5" xfId="14560"/>
    <cellStyle name="Header2 5 14 5 2" xfId="52422"/>
    <cellStyle name="Header2 5 14 5 3" xfId="52423"/>
    <cellStyle name="Header2 5 14 6" xfId="14561"/>
    <cellStyle name="Header2 5 14 6 2" xfId="52424"/>
    <cellStyle name="Header2 5 14 6 3" xfId="52425"/>
    <cellStyle name="Header2 5 14 7" xfId="14562"/>
    <cellStyle name="Header2 5 14 8" xfId="52426"/>
    <cellStyle name="Header2 5 15" xfId="14563"/>
    <cellStyle name="Header2 5 15 2" xfId="14564"/>
    <cellStyle name="Header2 5 15 2 2" xfId="14565"/>
    <cellStyle name="Header2 5 15 2 3" xfId="14566"/>
    <cellStyle name="Header2 5 15 2 4" xfId="14567"/>
    <cellStyle name="Header2 5 15 2 5" xfId="14568"/>
    <cellStyle name="Header2 5 15 2 6" xfId="14569"/>
    <cellStyle name="Header2 5 15 3" xfId="14570"/>
    <cellStyle name="Header2 5 15 3 2" xfId="52427"/>
    <cellStyle name="Header2 5 15 3 3" xfId="52428"/>
    <cellStyle name="Header2 5 15 4" xfId="14571"/>
    <cellStyle name="Header2 5 15 4 2" xfId="52429"/>
    <cellStyle name="Header2 5 15 4 3" xfId="52430"/>
    <cellStyle name="Header2 5 15 5" xfId="14572"/>
    <cellStyle name="Header2 5 15 5 2" xfId="52431"/>
    <cellStyle name="Header2 5 15 5 3" xfId="52432"/>
    <cellStyle name="Header2 5 15 6" xfId="14573"/>
    <cellStyle name="Header2 5 15 6 2" xfId="52433"/>
    <cellStyle name="Header2 5 15 6 3" xfId="52434"/>
    <cellStyle name="Header2 5 15 7" xfId="14574"/>
    <cellStyle name="Header2 5 15 8" xfId="52435"/>
    <cellStyle name="Header2 5 16" xfId="14575"/>
    <cellStyle name="Header2 5 16 2" xfId="14576"/>
    <cellStyle name="Header2 5 16 2 2" xfId="14577"/>
    <cellStyle name="Header2 5 16 2 3" xfId="14578"/>
    <cellStyle name="Header2 5 16 2 4" xfId="14579"/>
    <cellStyle name="Header2 5 16 2 5" xfId="14580"/>
    <cellStyle name="Header2 5 16 2 6" xfId="14581"/>
    <cellStyle name="Header2 5 16 3" xfId="14582"/>
    <cellStyle name="Header2 5 16 3 2" xfId="52436"/>
    <cellStyle name="Header2 5 16 3 3" xfId="52437"/>
    <cellStyle name="Header2 5 16 4" xfId="14583"/>
    <cellStyle name="Header2 5 16 4 2" xfId="52438"/>
    <cellStyle name="Header2 5 16 4 3" xfId="52439"/>
    <cellStyle name="Header2 5 16 5" xfId="14584"/>
    <cellStyle name="Header2 5 16 5 2" xfId="52440"/>
    <cellStyle name="Header2 5 16 5 3" xfId="52441"/>
    <cellStyle name="Header2 5 16 6" xfId="14585"/>
    <cellStyle name="Header2 5 16 6 2" xfId="52442"/>
    <cellStyle name="Header2 5 16 6 3" xfId="52443"/>
    <cellStyle name="Header2 5 16 7" xfId="14586"/>
    <cellStyle name="Header2 5 16 8" xfId="52444"/>
    <cellStyle name="Header2 5 17" xfId="14587"/>
    <cellStyle name="Header2 5 17 2" xfId="14588"/>
    <cellStyle name="Header2 5 17 2 2" xfId="14589"/>
    <cellStyle name="Header2 5 17 2 3" xfId="14590"/>
    <cellStyle name="Header2 5 17 2 4" xfId="14591"/>
    <cellStyle name="Header2 5 17 2 5" xfId="14592"/>
    <cellStyle name="Header2 5 17 2 6" xfId="14593"/>
    <cellStyle name="Header2 5 17 3" xfId="14594"/>
    <cellStyle name="Header2 5 17 3 2" xfId="52445"/>
    <cellStyle name="Header2 5 17 3 3" xfId="52446"/>
    <cellStyle name="Header2 5 17 4" xfId="14595"/>
    <cellStyle name="Header2 5 17 4 2" xfId="52447"/>
    <cellStyle name="Header2 5 17 4 3" xfId="52448"/>
    <cellStyle name="Header2 5 17 5" xfId="14596"/>
    <cellStyle name="Header2 5 17 5 2" xfId="52449"/>
    <cellStyle name="Header2 5 17 5 3" xfId="52450"/>
    <cellStyle name="Header2 5 17 6" xfId="14597"/>
    <cellStyle name="Header2 5 17 6 2" xfId="52451"/>
    <cellStyle name="Header2 5 17 6 3" xfId="52452"/>
    <cellStyle name="Header2 5 17 7" xfId="14598"/>
    <cellStyle name="Header2 5 17 8" xfId="52453"/>
    <cellStyle name="Header2 5 18" xfId="14599"/>
    <cellStyle name="Header2 5 18 2" xfId="14600"/>
    <cellStyle name="Header2 5 18 2 2" xfId="14601"/>
    <cellStyle name="Header2 5 18 2 3" xfId="14602"/>
    <cellStyle name="Header2 5 18 2 4" xfId="14603"/>
    <cellStyle name="Header2 5 18 2 5" xfId="14604"/>
    <cellStyle name="Header2 5 18 2 6" xfId="14605"/>
    <cellStyle name="Header2 5 18 3" xfId="14606"/>
    <cellStyle name="Header2 5 18 3 2" xfId="52454"/>
    <cellStyle name="Header2 5 18 3 3" xfId="52455"/>
    <cellStyle name="Header2 5 18 4" xfId="14607"/>
    <cellStyle name="Header2 5 18 4 2" xfId="52456"/>
    <cellStyle name="Header2 5 18 4 3" xfId="52457"/>
    <cellStyle name="Header2 5 18 5" xfId="14608"/>
    <cellStyle name="Header2 5 18 5 2" xfId="52458"/>
    <cellStyle name="Header2 5 18 5 3" xfId="52459"/>
    <cellStyle name="Header2 5 18 6" xfId="14609"/>
    <cellStyle name="Header2 5 18 6 2" xfId="52460"/>
    <cellStyle name="Header2 5 18 6 3" xfId="52461"/>
    <cellStyle name="Header2 5 18 7" xfId="14610"/>
    <cellStyle name="Header2 5 18 8" xfId="52462"/>
    <cellStyle name="Header2 5 19" xfId="14611"/>
    <cellStyle name="Header2 5 19 2" xfId="14612"/>
    <cellStyle name="Header2 5 19 2 2" xfId="14613"/>
    <cellStyle name="Header2 5 19 2 3" xfId="14614"/>
    <cellStyle name="Header2 5 19 2 4" xfId="14615"/>
    <cellStyle name="Header2 5 19 2 5" xfId="14616"/>
    <cellStyle name="Header2 5 19 2 6" xfId="14617"/>
    <cellStyle name="Header2 5 19 3" xfId="14618"/>
    <cellStyle name="Header2 5 19 3 2" xfId="52463"/>
    <cellStyle name="Header2 5 19 3 3" xfId="52464"/>
    <cellStyle name="Header2 5 19 4" xfId="14619"/>
    <cellStyle name="Header2 5 19 4 2" xfId="52465"/>
    <cellStyle name="Header2 5 19 4 3" xfId="52466"/>
    <cellStyle name="Header2 5 19 5" xfId="14620"/>
    <cellStyle name="Header2 5 19 5 2" xfId="52467"/>
    <cellStyle name="Header2 5 19 5 3" xfId="52468"/>
    <cellStyle name="Header2 5 19 6" xfId="14621"/>
    <cellStyle name="Header2 5 19 6 2" xfId="52469"/>
    <cellStyle name="Header2 5 19 6 3" xfId="52470"/>
    <cellStyle name="Header2 5 19 7" xfId="14622"/>
    <cellStyle name="Header2 5 19 8" xfId="52471"/>
    <cellStyle name="Header2 5 2" xfId="14623"/>
    <cellStyle name="Header2 5 2 2" xfId="14624"/>
    <cellStyle name="Header2 5 2 2 2" xfId="14625"/>
    <cellStyle name="Header2 5 2 2 3" xfId="14626"/>
    <cellStyle name="Header2 5 2 2 4" xfId="14627"/>
    <cellStyle name="Header2 5 2 2 5" xfId="14628"/>
    <cellStyle name="Header2 5 2 2 6" xfId="14629"/>
    <cellStyle name="Header2 5 2 3" xfId="14630"/>
    <cellStyle name="Header2 5 2 3 2" xfId="52472"/>
    <cellStyle name="Header2 5 2 3 3" xfId="52473"/>
    <cellStyle name="Header2 5 2 4" xfId="14631"/>
    <cellStyle name="Header2 5 2 4 2" xfId="52474"/>
    <cellStyle name="Header2 5 2 4 3" xfId="52475"/>
    <cellStyle name="Header2 5 2 5" xfId="14632"/>
    <cellStyle name="Header2 5 2 5 2" xfId="52476"/>
    <cellStyle name="Header2 5 2 5 3" xfId="52477"/>
    <cellStyle name="Header2 5 2 6" xfId="14633"/>
    <cellStyle name="Header2 5 2 6 2" xfId="52478"/>
    <cellStyle name="Header2 5 2 6 3" xfId="52479"/>
    <cellStyle name="Header2 5 2 7" xfId="14634"/>
    <cellStyle name="Header2 5 2 8" xfId="52480"/>
    <cellStyle name="Header2 5 20" xfId="14635"/>
    <cellStyle name="Header2 5 20 2" xfId="14636"/>
    <cellStyle name="Header2 5 20 2 2" xfId="14637"/>
    <cellStyle name="Header2 5 20 2 3" xfId="14638"/>
    <cellStyle name="Header2 5 20 2 4" xfId="14639"/>
    <cellStyle name="Header2 5 20 2 5" xfId="14640"/>
    <cellStyle name="Header2 5 20 2 6" xfId="14641"/>
    <cellStyle name="Header2 5 20 3" xfId="14642"/>
    <cellStyle name="Header2 5 20 3 2" xfId="52481"/>
    <cellStyle name="Header2 5 20 3 3" xfId="52482"/>
    <cellStyle name="Header2 5 20 4" xfId="14643"/>
    <cellStyle name="Header2 5 20 4 2" xfId="52483"/>
    <cellStyle name="Header2 5 20 4 3" xfId="52484"/>
    <cellStyle name="Header2 5 20 5" xfId="14644"/>
    <cellStyle name="Header2 5 20 5 2" xfId="52485"/>
    <cellStyle name="Header2 5 20 5 3" xfId="52486"/>
    <cellStyle name="Header2 5 20 6" xfId="14645"/>
    <cellStyle name="Header2 5 20 6 2" xfId="52487"/>
    <cellStyle name="Header2 5 20 6 3" xfId="52488"/>
    <cellStyle name="Header2 5 20 7" xfId="14646"/>
    <cellStyle name="Header2 5 20 8" xfId="52489"/>
    <cellStyle name="Header2 5 21" xfId="14647"/>
    <cellStyle name="Header2 5 21 2" xfId="14648"/>
    <cellStyle name="Header2 5 21 2 2" xfId="14649"/>
    <cellStyle name="Header2 5 21 2 3" xfId="14650"/>
    <cellStyle name="Header2 5 21 2 4" xfId="14651"/>
    <cellStyle name="Header2 5 21 2 5" xfId="14652"/>
    <cellStyle name="Header2 5 21 2 6" xfId="14653"/>
    <cellStyle name="Header2 5 21 3" xfId="14654"/>
    <cellStyle name="Header2 5 21 3 2" xfId="52490"/>
    <cellStyle name="Header2 5 21 3 3" xfId="52491"/>
    <cellStyle name="Header2 5 21 4" xfId="14655"/>
    <cellStyle name="Header2 5 21 4 2" xfId="52492"/>
    <cellStyle name="Header2 5 21 4 3" xfId="52493"/>
    <cellStyle name="Header2 5 21 5" xfId="14656"/>
    <cellStyle name="Header2 5 21 5 2" xfId="52494"/>
    <cellStyle name="Header2 5 21 5 3" xfId="52495"/>
    <cellStyle name="Header2 5 21 6" xfId="14657"/>
    <cellStyle name="Header2 5 21 6 2" xfId="52496"/>
    <cellStyle name="Header2 5 21 6 3" xfId="52497"/>
    <cellStyle name="Header2 5 21 7" xfId="14658"/>
    <cellStyle name="Header2 5 21 8" xfId="52498"/>
    <cellStyle name="Header2 5 22" xfId="14659"/>
    <cellStyle name="Header2 5 22 2" xfId="14660"/>
    <cellStyle name="Header2 5 22 2 2" xfId="14661"/>
    <cellStyle name="Header2 5 22 2 3" xfId="14662"/>
    <cellStyle name="Header2 5 22 2 4" xfId="14663"/>
    <cellStyle name="Header2 5 22 2 5" xfId="14664"/>
    <cellStyle name="Header2 5 22 2 6" xfId="14665"/>
    <cellStyle name="Header2 5 22 3" xfId="14666"/>
    <cellStyle name="Header2 5 22 3 2" xfId="52499"/>
    <cellStyle name="Header2 5 22 3 3" xfId="52500"/>
    <cellStyle name="Header2 5 22 4" xfId="14667"/>
    <cellStyle name="Header2 5 22 4 2" xfId="52501"/>
    <cellStyle name="Header2 5 22 4 3" xfId="52502"/>
    <cellStyle name="Header2 5 22 5" xfId="14668"/>
    <cellStyle name="Header2 5 22 5 2" xfId="52503"/>
    <cellStyle name="Header2 5 22 5 3" xfId="52504"/>
    <cellStyle name="Header2 5 22 6" xfId="14669"/>
    <cellStyle name="Header2 5 22 6 2" xfId="52505"/>
    <cellStyle name="Header2 5 22 6 3" xfId="52506"/>
    <cellStyle name="Header2 5 22 7" xfId="14670"/>
    <cellStyle name="Header2 5 22 8" xfId="52507"/>
    <cellStyle name="Header2 5 23" xfId="14671"/>
    <cellStyle name="Header2 5 23 2" xfId="14672"/>
    <cellStyle name="Header2 5 23 2 2" xfId="14673"/>
    <cellStyle name="Header2 5 23 2 3" xfId="14674"/>
    <cellStyle name="Header2 5 23 2 4" xfId="14675"/>
    <cellStyle name="Header2 5 23 2 5" xfId="14676"/>
    <cellStyle name="Header2 5 23 2 6" xfId="14677"/>
    <cellStyle name="Header2 5 23 3" xfId="14678"/>
    <cellStyle name="Header2 5 23 3 2" xfId="52508"/>
    <cellStyle name="Header2 5 23 3 3" xfId="52509"/>
    <cellStyle name="Header2 5 23 4" xfId="14679"/>
    <cellStyle name="Header2 5 23 4 2" xfId="52510"/>
    <cellStyle name="Header2 5 23 4 3" xfId="52511"/>
    <cellStyle name="Header2 5 23 5" xfId="14680"/>
    <cellStyle name="Header2 5 23 5 2" xfId="52512"/>
    <cellStyle name="Header2 5 23 5 3" xfId="52513"/>
    <cellStyle name="Header2 5 23 6" xfId="14681"/>
    <cellStyle name="Header2 5 23 6 2" xfId="52514"/>
    <cellStyle name="Header2 5 23 6 3" xfId="52515"/>
    <cellStyle name="Header2 5 23 7" xfId="14682"/>
    <cellStyle name="Header2 5 23 8" xfId="52516"/>
    <cellStyle name="Header2 5 24" xfId="14683"/>
    <cellStyle name="Header2 5 24 2" xfId="14684"/>
    <cellStyle name="Header2 5 24 2 2" xfId="14685"/>
    <cellStyle name="Header2 5 24 2 3" xfId="14686"/>
    <cellStyle name="Header2 5 24 2 4" xfId="14687"/>
    <cellStyle name="Header2 5 24 2 5" xfId="14688"/>
    <cellStyle name="Header2 5 24 2 6" xfId="14689"/>
    <cellStyle name="Header2 5 24 3" xfId="14690"/>
    <cellStyle name="Header2 5 24 3 2" xfId="52517"/>
    <cellStyle name="Header2 5 24 3 3" xfId="52518"/>
    <cellStyle name="Header2 5 24 4" xfId="14691"/>
    <cellStyle name="Header2 5 24 4 2" xfId="52519"/>
    <cellStyle name="Header2 5 24 4 3" xfId="52520"/>
    <cellStyle name="Header2 5 24 5" xfId="14692"/>
    <cellStyle name="Header2 5 24 5 2" xfId="52521"/>
    <cellStyle name="Header2 5 24 5 3" xfId="52522"/>
    <cellStyle name="Header2 5 24 6" xfId="14693"/>
    <cellStyle name="Header2 5 24 6 2" xfId="52523"/>
    <cellStyle name="Header2 5 24 6 3" xfId="52524"/>
    <cellStyle name="Header2 5 24 7" xfId="14694"/>
    <cellStyle name="Header2 5 24 8" xfId="52525"/>
    <cellStyle name="Header2 5 25" xfId="14695"/>
    <cellStyle name="Header2 5 25 2" xfId="14696"/>
    <cellStyle name="Header2 5 25 2 2" xfId="14697"/>
    <cellStyle name="Header2 5 25 2 3" xfId="14698"/>
    <cellStyle name="Header2 5 25 2 4" xfId="14699"/>
    <cellStyle name="Header2 5 25 2 5" xfId="14700"/>
    <cellStyle name="Header2 5 25 2 6" xfId="14701"/>
    <cellStyle name="Header2 5 25 3" xfId="14702"/>
    <cellStyle name="Header2 5 25 3 2" xfId="52526"/>
    <cellStyle name="Header2 5 25 3 3" xfId="52527"/>
    <cellStyle name="Header2 5 25 4" xfId="14703"/>
    <cellStyle name="Header2 5 25 4 2" xfId="52528"/>
    <cellStyle name="Header2 5 25 4 3" xfId="52529"/>
    <cellStyle name="Header2 5 25 5" xfId="14704"/>
    <cellStyle name="Header2 5 25 5 2" xfId="52530"/>
    <cellStyle name="Header2 5 25 5 3" xfId="52531"/>
    <cellStyle name="Header2 5 25 6" xfId="14705"/>
    <cellStyle name="Header2 5 25 6 2" xfId="52532"/>
    <cellStyle name="Header2 5 25 6 3" xfId="52533"/>
    <cellStyle name="Header2 5 25 7" xfId="14706"/>
    <cellStyle name="Header2 5 25 8" xfId="52534"/>
    <cellStyle name="Header2 5 26" xfId="14707"/>
    <cellStyle name="Header2 5 26 2" xfId="14708"/>
    <cellStyle name="Header2 5 26 2 2" xfId="14709"/>
    <cellStyle name="Header2 5 26 2 3" xfId="14710"/>
    <cellStyle name="Header2 5 26 2 4" xfId="14711"/>
    <cellStyle name="Header2 5 26 2 5" xfId="14712"/>
    <cellStyle name="Header2 5 26 2 6" xfId="14713"/>
    <cellStyle name="Header2 5 26 3" xfId="14714"/>
    <cellStyle name="Header2 5 26 3 2" xfId="52535"/>
    <cellStyle name="Header2 5 26 3 3" xfId="52536"/>
    <cellStyle name="Header2 5 26 4" xfId="14715"/>
    <cellStyle name="Header2 5 26 4 2" xfId="52537"/>
    <cellStyle name="Header2 5 26 4 3" xfId="52538"/>
    <cellStyle name="Header2 5 26 5" xfId="14716"/>
    <cellStyle name="Header2 5 26 5 2" xfId="52539"/>
    <cellStyle name="Header2 5 26 5 3" xfId="52540"/>
    <cellStyle name="Header2 5 26 6" xfId="14717"/>
    <cellStyle name="Header2 5 26 6 2" xfId="52541"/>
    <cellStyle name="Header2 5 26 6 3" xfId="52542"/>
    <cellStyle name="Header2 5 26 7" xfId="14718"/>
    <cellStyle name="Header2 5 26 8" xfId="52543"/>
    <cellStyle name="Header2 5 27" xfId="14719"/>
    <cellStyle name="Header2 5 27 2" xfId="14720"/>
    <cellStyle name="Header2 5 27 2 2" xfId="14721"/>
    <cellStyle name="Header2 5 27 2 3" xfId="14722"/>
    <cellStyle name="Header2 5 27 2 4" xfId="14723"/>
    <cellStyle name="Header2 5 27 2 5" xfId="14724"/>
    <cellStyle name="Header2 5 27 2 6" xfId="14725"/>
    <cellStyle name="Header2 5 27 3" xfId="14726"/>
    <cellStyle name="Header2 5 27 3 2" xfId="52544"/>
    <cellStyle name="Header2 5 27 3 3" xfId="52545"/>
    <cellStyle name="Header2 5 27 4" xfId="14727"/>
    <cellStyle name="Header2 5 27 4 2" xfId="52546"/>
    <cellStyle name="Header2 5 27 4 3" xfId="52547"/>
    <cellStyle name="Header2 5 27 5" xfId="14728"/>
    <cellStyle name="Header2 5 27 5 2" xfId="52548"/>
    <cellStyle name="Header2 5 27 5 3" xfId="52549"/>
    <cellStyle name="Header2 5 27 6" xfId="14729"/>
    <cellStyle name="Header2 5 27 6 2" xfId="52550"/>
    <cellStyle name="Header2 5 27 6 3" xfId="52551"/>
    <cellStyle name="Header2 5 27 7" xfId="14730"/>
    <cellStyle name="Header2 5 27 8" xfId="52552"/>
    <cellStyle name="Header2 5 28" xfId="14731"/>
    <cellStyle name="Header2 5 28 2" xfId="14732"/>
    <cellStyle name="Header2 5 28 2 2" xfId="14733"/>
    <cellStyle name="Header2 5 28 2 3" xfId="14734"/>
    <cellStyle name="Header2 5 28 2 4" xfId="14735"/>
    <cellStyle name="Header2 5 28 2 5" xfId="14736"/>
    <cellStyle name="Header2 5 28 2 6" xfId="14737"/>
    <cellStyle name="Header2 5 28 3" xfId="14738"/>
    <cellStyle name="Header2 5 28 3 2" xfId="52553"/>
    <cellStyle name="Header2 5 28 3 3" xfId="52554"/>
    <cellStyle name="Header2 5 28 4" xfId="14739"/>
    <cellStyle name="Header2 5 28 4 2" xfId="52555"/>
    <cellStyle name="Header2 5 28 4 3" xfId="52556"/>
    <cellStyle name="Header2 5 28 5" xfId="14740"/>
    <cellStyle name="Header2 5 28 5 2" xfId="52557"/>
    <cellStyle name="Header2 5 28 5 3" xfId="52558"/>
    <cellStyle name="Header2 5 28 6" xfId="14741"/>
    <cellStyle name="Header2 5 28 6 2" xfId="52559"/>
    <cellStyle name="Header2 5 28 6 3" xfId="52560"/>
    <cellStyle name="Header2 5 28 7" xfId="14742"/>
    <cellStyle name="Header2 5 28 8" xfId="52561"/>
    <cellStyle name="Header2 5 29" xfId="14743"/>
    <cellStyle name="Header2 5 29 2" xfId="14744"/>
    <cellStyle name="Header2 5 29 2 2" xfId="14745"/>
    <cellStyle name="Header2 5 29 2 3" xfId="14746"/>
    <cellStyle name="Header2 5 29 2 4" xfId="14747"/>
    <cellStyle name="Header2 5 29 2 5" xfId="14748"/>
    <cellStyle name="Header2 5 29 2 6" xfId="14749"/>
    <cellStyle name="Header2 5 29 3" xfId="14750"/>
    <cellStyle name="Header2 5 29 3 2" xfId="52562"/>
    <cellStyle name="Header2 5 29 3 3" xfId="52563"/>
    <cellStyle name="Header2 5 29 4" xfId="14751"/>
    <cellStyle name="Header2 5 29 4 2" xfId="52564"/>
    <cellStyle name="Header2 5 29 4 3" xfId="52565"/>
    <cellStyle name="Header2 5 29 5" xfId="14752"/>
    <cellStyle name="Header2 5 29 5 2" xfId="52566"/>
    <cellStyle name="Header2 5 29 5 3" xfId="52567"/>
    <cellStyle name="Header2 5 29 6" xfId="14753"/>
    <cellStyle name="Header2 5 29 6 2" xfId="52568"/>
    <cellStyle name="Header2 5 29 6 3" xfId="52569"/>
    <cellStyle name="Header2 5 29 7" xfId="14754"/>
    <cellStyle name="Header2 5 29 8" xfId="52570"/>
    <cellStyle name="Header2 5 3" xfId="14755"/>
    <cellStyle name="Header2 5 3 2" xfId="14756"/>
    <cellStyle name="Header2 5 3 2 2" xfId="14757"/>
    <cellStyle name="Header2 5 3 2 3" xfId="14758"/>
    <cellStyle name="Header2 5 3 2 4" xfId="14759"/>
    <cellStyle name="Header2 5 3 2 5" xfId="14760"/>
    <cellStyle name="Header2 5 3 2 6" xfId="14761"/>
    <cellStyle name="Header2 5 3 3" xfId="14762"/>
    <cellStyle name="Header2 5 3 3 2" xfId="52571"/>
    <cellStyle name="Header2 5 3 3 3" xfId="52572"/>
    <cellStyle name="Header2 5 3 4" xfId="14763"/>
    <cellStyle name="Header2 5 3 4 2" xfId="52573"/>
    <cellStyle name="Header2 5 3 4 3" xfId="52574"/>
    <cellStyle name="Header2 5 3 5" xfId="14764"/>
    <cellStyle name="Header2 5 3 5 2" xfId="52575"/>
    <cellStyle name="Header2 5 3 5 3" xfId="52576"/>
    <cellStyle name="Header2 5 3 6" xfId="14765"/>
    <cellStyle name="Header2 5 3 6 2" xfId="52577"/>
    <cellStyle name="Header2 5 3 6 3" xfId="52578"/>
    <cellStyle name="Header2 5 3 7" xfId="14766"/>
    <cellStyle name="Header2 5 3 8" xfId="52579"/>
    <cellStyle name="Header2 5 30" xfId="14767"/>
    <cellStyle name="Header2 5 30 2" xfId="14768"/>
    <cellStyle name="Header2 5 30 2 2" xfId="14769"/>
    <cellStyle name="Header2 5 30 2 3" xfId="14770"/>
    <cellStyle name="Header2 5 30 2 4" xfId="14771"/>
    <cellStyle name="Header2 5 30 2 5" xfId="14772"/>
    <cellStyle name="Header2 5 30 2 6" xfId="14773"/>
    <cellStyle name="Header2 5 30 3" xfId="14774"/>
    <cellStyle name="Header2 5 30 3 2" xfId="52580"/>
    <cellStyle name="Header2 5 30 3 3" xfId="52581"/>
    <cellStyle name="Header2 5 30 4" xfId="14775"/>
    <cellStyle name="Header2 5 30 4 2" xfId="52582"/>
    <cellStyle name="Header2 5 30 4 3" xfId="52583"/>
    <cellStyle name="Header2 5 30 5" xfId="14776"/>
    <cellStyle name="Header2 5 30 5 2" xfId="52584"/>
    <cellStyle name="Header2 5 30 5 3" xfId="52585"/>
    <cellStyle name="Header2 5 30 6" xfId="14777"/>
    <cellStyle name="Header2 5 30 6 2" xfId="52586"/>
    <cellStyle name="Header2 5 30 6 3" xfId="52587"/>
    <cellStyle name="Header2 5 30 7" xfId="14778"/>
    <cellStyle name="Header2 5 30 8" xfId="52588"/>
    <cellStyle name="Header2 5 31" xfId="14779"/>
    <cellStyle name="Header2 5 31 2" xfId="14780"/>
    <cellStyle name="Header2 5 31 2 2" xfId="14781"/>
    <cellStyle name="Header2 5 31 2 3" xfId="14782"/>
    <cellStyle name="Header2 5 31 2 4" xfId="14783"/>
    <cellStyle name="Header2 5 31 2 5" xfId="14784"/>
    <cellStyle name="Header2 5 31 2 6" xfId="14785"/>
    <cellStyle name="Header2 5 31 3" xfId="14786"/>
    <cellStyle name="Header2 5 31 3 2" xfId="52589"/>
    <cellStyle name="Header2 5 31 3 3" xfId="52590"/>
    <cellStyle name="Header2 5 31 4" xfId="14787"/>
    <cellStyle name="Header2 5 31 4 2" xfId="52591"/>
    <cellStyle name="Header2 5 31 4 3" xfId="52592"/>
    <cellStyle name="Header2 5 31 5" xfId="14788"/>
    <cellStyle name="Header2 5 31 5 2" xfId="52593"/>
    <cellStyle name="Header2 5 31 5 3" xfId="52594"/>
    <cellStyle name="Header2 5 31 6" xfId="14789"/>
    <cellStyle name="Header2 5 31 6 2" xfId="52595"/>
    <cellStyle name="Header2 5 31 6 3" xfId="52596"/>
    <cellStyle name="Header2 5 31 7" xfId="14790"/>
    <cellStyle name="Header2 5 31 8" xfId="52597"/>
    <cellStyle name="Header2 5 32" xfId="14791"/>
    <cellStyle name="Header2 5 32 2" xfId="14792"/>
    <cellStyle name="Header2 5 32 2 2" xfId="14793"/>
    <cellStyle name="Header2 5 32 2 3" xfId="14794"/>
    <cellStyle name="Header2 5 32 2 4" xfId="14795"/>
    <cellStyle name="Header2 5 32 2 5" xfId="14796"/>
    <cellStyle name="Header2 5 32 2 6" xfId="14797"/>
    <cellStyle name="Header2 5 32 3" xfId="14798"/>
    <cellStyle name="Header2 5 32 3 2" xfId="52598"/>
    <cellStyle name="Header2 5 32 3 3" xfId="52599"/>
    <cellStyle name="Header2 5 32 4" xfId="14799"/>
    <cellStyle name="Header2 5 32 4 2" xfId="52600"/>
    <cellStyle name="Header2 5 32 4 3" xfId="52601"/>
    <cellStyle name="Header2 5 32 5" xfId="14800"/>
    <cellStyle name="Header2 5 32 5 2" xfId="52602"/>
    <cellStyle name="Header2 5 32 5 3" xfId="52603"/>
    <cellStyle name="Header2 5 32 6" xfId="14801"/>
    <cellStyle name="Header2 5 32 6 2" xfId="52604"/>
    <cellStyle name="Header2 5 32 6 3" xfId="52605"/>
    <cellStyle name="Header2 5 32 7" xfId="14802"/>
    <cellStyle name="Header2 5 32 8" xfId="52606"/>
    <cellStyle name="Header2 5 33" xfId="14803"/>
    <cellStyle name="Header2 5 33 2" xfId="14804"/>
    <cellStyle name="Header2 5 33 2 2" xfId="14805"/>
    <cellStyle name="Header2 5 33 2 3" xfId="14806"/>
    <cellStyle name="Header2 5 33 2 4" xfId="14807"/>
    <cellStyle name="Header2 5 33 2 5" xfId="14808"/>
    <cellStyle name="Header2 5 33 2 6" xfId="14809"/>
    <cellStyle name="Header2 5 33 3" xfId="14810"/>
    <cellStyle name="Header2 5 33 3 2" xfId="52607"/>
    <cellStyle name="Header2 5 33 3 3" xfId="52608"/>
    <cellStyle name="Header2 5 33 4" xfId="14811"/>
    <cellStyle name="Header2 5 33 4 2" xfId="52609"/>
    <cellStyle name="Header2 5 33 4 3" xfId="52610"/>
    <cellStyle name="Header2 5 33 5" xfId="14812"/>
    <cellStyle name="Header2 5 33 5 2" xfId="52611"/>
    <cellStyle name="Header2 5 33 5 3" xfId="52612"/>
    <cellStyle name="Header2 5 33 6" xfId="14813"/>
    <cellStyle name="Header2 5 33 6 2" xfId="52613"/>
    <cellStyle name="Header2 5 33 6 3" xfId="52614"/>
    <cellStyle name="Header2 5 33 7" xfId="14814"/>
    <cellStyle name="Header2 5 33 8" xfId="52615"/>
    <cellStyle name="Header2 5 34" xfId="14815"/>
    <cellStyle name="Header2 5 34 2" xfId="14816"/>
    <cellStyle name="Header2 5 34 2 2" xfId="14817"/>
    <cellStyle name="Header2 5 34 2 3" xfId="14818"/>
    <cellStyle name="Header2 5 34 2 4" xfId="14819"/>
    <cellStyle name="Header2 5 34 2 5" xfId="14820"/>
    <cellStyle name="Header2 5 34 2 6" xfId="14821"/>
    <cellStyle name="Header2 5 34 3" xfId="14822"/>
    <cellStyle name="Header2 5 34 3 2" xfId="52616"/>
    <cellStyle name="Header2 5 34 3 3" xfId="52617"/>
    <cellStyle name="Header2 5 34 4" xfId="14823"/>
    <cellStyle name="Header2 5 34 4 2" xfId="52618"/>
    <cellStyle name="Header2 5 34 4 3" xfId="52619"/>
    <cellStyle name="Header2 5 34 5" xfId="14824"/>
    <cellStyle name="Header2 5 34 5 2" xfId="52620"/>
    <cellStyle name="Header2 5 34 5 3" xfId="52621"/>
    <cellStyle name="Header2 5 34 6" xfId="52622"/>
    <cellStyle name="Header2 5 34 6 2" xfId="52623"/>
    <cellStyle name="Header2 5 34 6 3" xfId="52624"/>
    <cellStyle name="Header2 5 34 7" xfId="52625"/>
    <cellStyle name="Header2 5 34 8" xfId="52626"/>
    <cellStyle name="Header2 5 35" xfId="14825"/>
    <cellStyle name="Header2 5 35 2" xfId="14826"/>
    <cellStyle name="Header2 5 35 3" xfId="14827"/>
    <cellStyle name="Header2 5 35 4" xfId="14828"/>
    <cellStyle name="Header2 5 35 5" xfId="14829"/>
    <cellStyle name="Header2 5 35 6" xfId="14830"/>
    <cellStyle name="Header2 5 36" xfId="14831"/>
    <cellStyle name="Header2 5 36 2" xfId="52627"/>
    <cellStyle name="Header2 5 36 3" xfId="52628"/>
    <cellStyle name="Header2 5 37" xfId="14832"/>
    <cellStyle name="Header2 5 37 2" xfId="52629"/>
    <cellStyle name="Header2 5 37 3" xfId="52630"/>
    <cellStyle name="Header2 5 38" xfId="14833"/>
    <cellStyle name="Header2 5 38 2" xfId="52631"/>
    <cellStyle name="Header2 5 38 3" xfId="52632"/>
    <cellStyle name="Header2 5 39" xfId="52633"/>
    <cellStyle name="Header2 5 39 2" xfId="52634"/>
    <cellStyle name="Header2 5 39 3" xfId="52635"/>
    <cellStyle name="Header2 5 4" xfId="14834"/>
    <cellStyle name="Header2 5 4 2" xfId="14835"/>
    <cellStyle name="Header2 5 4 2 2" xfId="14836"/>
    <cellStyle name="Header2 5 4 2 3" xfId="14837"/>
    <cellStyle name="Header2 5 4 2 4" xfId="14838"/>
    <cellStyle name="Header2 5 4 2 5" xfId="14839"/>
    <cellStyle name="Header2 5 4 2 6" xfId="14840"/>
    <cellStyle name="Header2 5 4 3" xfId="14841"/>
    <cellStyle name="Header2 5 4 3 2" xfId="52636"/>
    <cellStyle name="Header2 5 4 3 3" xfId="52637"/>
    <cellStyle name="Header2 5 4 4" xfId="14842"/>
    <cellStyle name="Header2 5 4 4 2" xfId="52638"/>
    <cellStyle name="Header2 5 4 4 3" xfId="52639"/>
    <cellStyle name="Header2 5 4 5" xfId="14843"/>
    <cellStyle name="Header2 5 4 5 2" xfId="52640"/>
    <cellStyle name="Header2 5 4 5 3" xfId="52641"/>
    <cellStyle name="Header2 5 4 6" xfId="14844"/>
    <cellStyle name="Header2 5 4 6 2" xfId="52642"/>
    <cellStyle name="Header2 5 4 6 3" xfId="52643"/>
    <cellStyle name="Header2 5 4 7" xfId="14845"/>
    <cellStyle name="Header2 5 4 8" xfId="52644"/>
    <cellStyle name="Header2 5 40" xfId="52645"/>
    <cellStyle name="Header2 5 41" xfId="52646"/>
    <cellStyle name="Header2 5 5" xfId="14846"/>
    <cellStyle name="Header2 5 5 2" xfId="14847"/>
    <cellStyle name="Header2 5 5 2 2" xfId="14848"/>
    <cellStyle name="Header2 5 5 2 3" xfId="14849"/>
    <cellStyle name="Header2 5 5 2 4" xfId="14850"/>
    <cellStyle name="Header2 5 5 2 5" xfId="14851"/>
    <cellStyle name="Header2 5 5 2 6" xfId="14852"/>
    <cellStyle name="Header2 5 5 3" xfId="14853"/>
    <cellStyle name="Header2 5 5 3 2" xfId="52647"/>
    <cellStyle name="Header2 5 5 3 3" xfId="52648"/>
    <cellStyle name="Header2 5 5 4" xfId="14854"/>
    <cellStyle name="Header2 5 5 4 2" xfId="52649"/>
    <cellStyle name="Header2 5 5 4 3" xfId="52650"/>
    <cellStyle name="Header2 5 5 5" xfId="14855"/>
    <cellStyle name="Header2 5 5 5 2" xfId="52651"/>
    <cellStyle name="Header2 5 5 5 3" xfId="52652"/>
    <cellStyle name="Header2 5 5 6" xfId="14856"/>
    <cellStyle name="Header2 5 5 6 2" xfId="52653"/>
    <cellStyle name="Header2 5 5 6 3" xfId="52654"/>
    <cellStyle name="Header2 5 5 7" xfId="14857"/>
    <cellStyle name="Header2 5 5 8" xfId="52655"/>
    <cellStyle name="Header2 5 6" xfId="14858"/>
    <cellStyle name="Header2 5 6 2" xfId="14859"/>
    <cellStyle name="Header2 5 6 2 2" xfId="14860"/>
    <cellStyle name="Header2 5 6 2 3" xfId="14861"/>
    <cellStyle name="Header2 5 6 2 4" xfId="14862"/>
    <cellStyle name="Header2 5 6 2 5" xfId="14863"/>
    <cellStyle name="Header2 5 6 2 6" xfId="14864"/>
    <cellStyle name="Header2 5 6 3" xfId="14865"/>
    <cellStyle name="Header2 5 6 3 2" xfId="52656"/>
    <cellStyle name="Header2 5 6 3 3" xfId="52657"/>
    <cellStyle name="Header2 5 6 4" xfId="14866"/>
    <cellStyle name="Header2 5 6 4 2" xfId="52658"/>
    <cellStyle name="Header2 5 6 4 3" xfId="52659"/>
    <cellStyle name="Header2 5 6 5" xfId="14867"/>
    <cellStyle name="Header2 5 6 5 2" xfId="52660"/>
    <cellStyle name="Header2 5 6 5 3" xfId="52661"/>
    <cellStyle name="Header2 5 6 6" xfId="14868"/>
    <cellStyle name="Header2 5 6 6 2" xfId="52662"/>
    <cellStyle name="Header2 5 6 6 3" xfId="52663"/>
    <cellStyle name="Header2 5 6 7" xfId="14869"/>
    <cellStyle name="Header2 5 6 8" xfId="52664"/>
    <cellStyle name="Header2 5 7" xfId="14870"/>
    <cellStyle name="Header2 5 7 2" xfId="14871"/>
    <cellStyle name="Header2 5 7 2 2" xfId="14872"/>
    <cellStyle name="Header2 5 7 2 3" xfId="14873"/>
    <cellStyle name="Header2 5 7 2 4" xfId="14874"/>
    <cellStyle name="Header2 5 7 2 5" xfId="14875"/>
    <cellStyle name="Header2 5 7 2 6" xfId="14876"/>
    <cellStyle name="Header2 5 7 3" xfId="14877"/>
    <cellStyle name="Header2 5 7 3 2" xfId="52665"/>
    <cellStyle name="Header2 5 7 3 3" xfId="52666"/>
    <cellStyle name="Header2 5 7 4" xfId="14878"/>
    <cellStyle name="Header2 5 7 4 2" xfId="52667"/>
    <cellStyle name="Header2 5 7 4 3" xfId="52668"/>
    <cellStyle name="Header2 5 7 5" xfId="14879"/>
    <cellStyle name="Header2 5 7 5 2" xfId="52669"/>
    <cellStyle name="Header2 5 7 5 3" xfId="52670"/>
    <cellStyle name="Header2 5 7 6" xfId="14880"/>
    <cellStyle name="Header2 5 7 6 2" xfId="52671"/>
    <cellStyle name="Header2 5 7 6 3" xfId="52672"/>
    <cellStyle name="Header2 5 7 7" xfId="14881"/>
    <cellStyle name="Header2 5 7 8" xfId="52673"/>
    <cellStyle name="Header2 5 8" xfId="14882"/>
    <cellStyle name="Header2 5 8 2" xfId="14883"/>
    <cellStyle name="Header2 5 8 2 2" xfId="14884"/>
    <cellStyle name="Header2 5 8 2 3" xfId="14885"/>
    <cellStyle name="Header2 5 8 2 4" xfId="14886"/>
    <cellStyle name="Header2 5 8 2 5" xfId="14887"/>
    <cellStyle name="Header2 5 8 2 6" xfId="14888"/>
    <cellStyle name="Header2 5 8 3" xfId="14889"/>
    <cellStyle name="Header2 5 8 3 2" xfId="52674"/>
    <cellStyle name="Header2 5 8 3 3" xfId="52675"/>
    <cellStyle name="Header2 5 8 4" xfId="14890"/>
    <cellStyle name="Header2 5 8 4 2" xfId="52676"/>
    <cellStyle name="Header2 5 8 4 3" xfId="52677"/>
    <cellStyle name="Header2 5 8 5" xfId="14891"/>
    <cellStyle name="Header2 5 8 5 2" xfId="52678"/>
    <cellStyle name="Header2 5 8 5 3" xfId="52679"/>
    <cellStyle name="Header2 5 8 6" xfId="14892"/>
    <cellStyle name="Header2 5 8 6 2" xfId="52680"/>
    <cellStyle name="Header2 5 8 6 3" xfId="52681"/>
    <cellStyle name="Header2 5 8 7" xfId="14893"/>
    <cellStyle name="Header2 5 8 8" xfId="52682"/>
    <cellStyle name="Header2 5 9" xfId="14894"/>
    <cellStyle name="Header2 5 9 2" xfId="14895"/>
    <cellStyle name="Header2 5 9 2 2" xfId="14896"/>
    <cellStyle name="Header2 5 9 2 3" xfId="14897"/>
    <cellStyle name="Header2 5 9 2 4" xfId="14898"/>
    <cellStyle name="Header2 5 9 2 5" xfId="14899"/>
    <cellStyle name="Header2 5 9 2 6" xfId="14900"/>
    <cellStyle name="Header2 5 9 3" xfId="14901"/>
    <cellStyle name="Header2 5 9 3 2" xfId="52683"/>
    <cellStyle name="Header2 5 9 3 3" xfId="52684"/>
    <cellStyle name="Header2 5 9 4" xfId="14902"/>
    <cellStyle name="Header2 5 9 4 2" xfId="52685"/>
    <cellStyle name="Header2 5 9 4 3" xfId="52686"/>
    <cellStyle name="Header2 5 9 5" xfId="14903"/>
    <cellStyle name="Header2 5 9 5 2" xfId="52687"/>
    <cellStyle name="Header2 5 9 5 3" xfId="52688"/>
    <cellStyle name="Header2 5 9 6" xfId="14904"/>
    <cellStyle name="Header2 5 9 6 2" xfId="52689"/>
    <cellStyle name="Header2 5 9 6 3" xfId="52690"/>
    <cellStyle name="Header2 5 9 7" xfId="14905"/>
    <cellStyle name="Header2 5 9 8" xfId="52691"/>
    <cellStyle name="Header2 6" xfId="14906"/>
    <cellStyle name="Header2 6 2" xfId="14907"/>
    <cellStyle name="Header2 6 2 2" xfId="14908"/>
    <cellStyle name="Header2 6 2 3" xfId="14909"/>
    <cellStyle name="Header2 6 2 4" xfId="14910"/>
    <cellStyle name="Header2 6 2 5" xfId="14911"/>
    <cellStyle name="Header2 6 2 6" xfId="14912"/>
    <cellStyle name="Header2 6 3" xfId="14913"/>
    <cellStyle name="Header2 6 3 2" xfId="52692"/>
    <cellStyle name="Header2 6 3 3" xfId="52693"/>
    <cellStyle name="Header2 6 4" xfId="14914"/>
    <cellStyle name="Header2 6 4 2" xfId="52694"/>
    <cellStyle name="Header2 6 4 3" xfId="52695"/>
    <cellStyle name="Header2 6 5" xfId="14915"/>
    <cellStyle name="Header2 6 5 2" xfId="52696"/>
    <cellStyle name="Header2 6 5 3" xfId="52697"/>
    <cellStyle name="Header2 6 6" xfId="14916"/>
    <cellStyle name="Header2 6 6 2" xfId="52698"/>
    <cellStyle name="Header2 6 6 3" xfId="52699"/>
    <cellStyle name="Header2 6 7" xfId="14917"/>
    <cellStyle name="Header2 6 8" xfId="52700"/>
    <cellStyle name="Header2 7" xfId="14918"/>
    <cellStyle name="Header2 7 2" xfId="14919"/>
    <cellStyle name="Header2 7 2 2" xfId="14920"/>
    <cellStyle name="Header2 7 2 3" xfId="14921"/>
    <cellStyle name="Header2 7 2 4" xfId="14922"/>
    <cellStyle name="Header2 7 2 5" xfId="14923"/>
    <cellStyle name="Header2 7 2 6" xfId="14924"/>
    <cellStyle name="Header2 7 3" xfId="14925"/>
    <cellStyle name="Header2 7 3 2" xfId="52701"/>
    <cellStyle name="Header2 7 3 3" xfId="52702"/>
    <cellStyle name="Header2 7 4" xfId="14926"/>
    <cellStyle name="Header2 7 4 2" xfId="52703"/>
    <cellStyle name="Header2 7 4 3" xfId="52704"/>
    <cellStyle name="Header2 7 5" xfId="14927"/>
    <cellStyle name="Header2 7 5 2" xfId="52705"/>
    <cellStyle name="Header2 7 5 3" xfId="52706"/>
    <cellStyle name="Header2 7 6" xfId="14928"/>
    <cellStyle name="Header2 7 6 2" xfId="52707"/>
    <cellStyle name="Header2 7 6 3" xfId="52708"/>
    <cellStyle name="Header2 7 7" xfId="14929"/>
    <cellStyle name="Header2 7 8" xfId="52709"/>
    <cellStyle name="Header2 8" xfId="14930"/>
    <cellStyle name="Header2 8 2" xfId="14931"/>
    <cellStyle name="Header2 8 2 2" xfId="14932"/>
    <cellStyle name="Header2 8 2 3" xfId="14933"/>
    <cellStyle name="Header2 8 2 4" xfId="14934"/>
    <cellStyle name="Header2 8 2 5" xfId="14935"/>
    <cellStyle name="Header2 8 2 6" xfId="14936"/>
    <cellStyle name="Header2 8 3" xfId="14937"/>
    <cellStyle name="Header2 8 3 2" xfId="52710"/>
    <cellStyle name="Header2 8 3 3" xfId="52711"/>
    <cellStyle name="Header2 8 4" xfId="14938"/>
    <cellStyle name="Header2 8 4 2" xfId="52712"/>
    <cellStyle name="Header2 8 4 3" xfId="52713"/>
    <cellStyle name="Header2 8 5" xfId="14939"/>
    <cellStyle name="Header2 8 5 2" xfId="52714"/>
    <cellStyle name="Header2 8 5 3" xfId="52715"/>
    <cellStyle name="Header2 8 6" xfId="14940"/>
    <cellStyle name="Header2 8 6 2" xfId="52716"/>
    <cellStyle name="Header2 8 6 3" xfId="52717"/>
    <cellStyle name="Header2 8 7" xfId="14941"/>
    <cellStyle name="Header2 8 8" xfId="52718"/>
    <cellStyle name="Header2 9" xfId="14942"/>
    <cellStyle name="Header2 9 2" xfId="14943"/>
    <cellStyle name="Header2 9 2 2" xfId="14944"/>
    <cellStyle name="Header2 9 2 3" xfId="14945"/>
    <cellStyle name="Header2 9 2 4" xfId="14946"/>
    <cellStyle name="Header2 9 2 5" xfId="14947"/>
    <cellStyle name="Header2 9 2 6" xfId="14948"/>
    <cellStyle name="Header2 9 3" xfId="14949"/>
    <cellStyle name="Header2 9 3 2" xfId="52719"/>
    <cellStyle name="Header2 9 3 3" xfId="52720"/>
    <cellStyle name="Header2 9 4" xfId="14950"/>
    <cellStyle name="Header2 9 4 2" xfId="52721"/>
    <cellStyle name="Header2 9 4 3" xfId="52722"/>
    <cellStyle name="Header2 9 5" xfId="14951"/>
    <cellStyle name="Header2 9 5 2" xfId="52723"/>
    <cellStyle name="Header2 9 5 3" xfId="52724"/>
    <cellStyle name="Header2 9 6" xfId="14952"/>
    <cellStyle name="Header2 9 6 2" xfId="52725"/>
    <cellStyle name="Header2 9 6 3" xfId="52726"/>
    <cellStyle name="Header2 9 7" xfId="14953"/>
    <cellStyle name="Header2 9 8" xfId="52727"/>
    <cellStyle name="Heading 1 2" xfId="14954"/>
    <cellStyle name="Heading 1 2 2" xfId="14955"/>
    <cellStyle name="Heading 1 3" xfId="14956"/>
    <cellStyle name="Heading 1 3 2" xfId="14957"/>
    <cellStyle name="Heading 1 4" xfId="8"/>
    <cellStyle name="Heading 2 2" xfId="14958"/>
    <cellStyle name="Heading 2 2 2" xfId="14959"/>
    <cellStyle name="Heading 2 2 2 2" xfId="14960"/>
    <cellStyle name="Heading 2 2 3" xfId="14961"/>
    <cellStyle name="Heading 2 2 4" xfId="14962"/>
    <cellStyle name="Heading 2 3" xfId="14963"/>
    <cellStyle name="Heading 2 3 2" xfId="14964"/>
    <cellStyle name="Heading 2 3 2 2" xfId="14965"/>
    <cellStyle name="Heading 2 3 3" xfId="14966"/>
    <cellStyle name="Heading 2 3 4" xfId="14967"/>
    <cellStyle name="Heading 2 4" xfId="14968"/>
    <cellStyle name="Heading 3 2" xfId="14969"/>
    <cellStyle name="Heading 3 2 2" xfId="14970"/>
    <cellStyle name="Heading 3 2 2 2" xfId="14971"/>
    <cellStyle name="Heading 3 2 3" xfId="14972"/>
    <cellStyle name="Heading 3 2 4" xfId="14973"/>
    <cellStyle name="Heading 3 2 5" xfId="44398"/>
    <cellStyle name="Heading 3 3" xfId="14974"/>
    <cellStyle name="Heading 3 3 2" xfId="14975"/>
    <cellStyle name="Heading 3 3 3" xfId="14976"/>
    <cellStyle name="Heading 3 3 4" xfId="14977"/>
    <cellStyle name="Heading 3 3 5" xfId="14978"/>
    <cellStyle name="Heading 3 4" xfId="14979"/>
    <cellStyle name="Heading 4 2" xfId="14980"/>
    <cellStyle name="Heading 4 2 2" xfId="14981"/>
    <cellStyle name="Heading 4 2 3" xfId="14982"/>
    <cellStyle name="Heading 4 2 4" xfId="14983"/>
    <cellStyle name="Heading 4 3" xfId="14984"/>
    <cellStyle name="Heading 4 3 2" xfId="14985"/>
    <cellStyle name="Heading 4 3 3" xfId="14986"/>
    <cellStyle name="Heading 4 3 4" xfId="14987"/>
    <cellStyle name="Heading 4 3 5" xfId="14988"/>
    <cellStyle name="Heading 4 4" xfId="14989"/>
    <cellStyle name="Hyperlink 2" xfId="14990"/>
    <cellStyle name="Hyperlink 2 2" xfId="14991"/>
    <cellStyle name="Hyperlink 3" xfId="14992"/>
    <cellStyle name="Hyperlink 3 2" xfId="14993"/>
    <cellStyle name="Hyperlink 3 3" xfId="14994"/>
    <cellStyle name="Hyperlink 4" xfId="14995"/>
    <cellStyle name="Hyperlink 5" xfId="14996"/>
    <cellStyle name="Input [yellow]" xfId="14997"/>
    <cellStyle name="Input [yellow] 10" xfId="14998"/>
    <cellStyle name="Input [yellow] 10 2" xfId="14999"/>
    <cellStyle name="Input [yellow] 10 2 2" xfId="15000"/>
    <cellStyle name="Input [yellow] 10 2 3" xfId="15001"/>
    <cellStyle name="Input [yellow] 10 2 4" xfId="15002"/>
    <cellStyle name="Input [yellow] 10 2 5" xfId="15003"/>
    <cellStyle name="Input [yellow] 10 2 6" xfId="15004"/>
    <cellStyle name="Input [yellow] 10 3" xfId="15005"/>
    <cellStyle name="Input [yellow] 10 3 2" xfId="52728"/>
    <cellStyle name="Input [yellow] 10 3 3" xfId="52729"/>
    <cellStyle name="Input [yellow] 10 4" xfId="15006"/>
    <cellStyle name="Input [yellow] 10 4 2" xfId="52730"/>
    <cellStyle name="Input [yellow] 10 4 3" xfId="52731"/>
    <cellStyle name="Input [yellow] 10 5" xfId="15007"/>
    <cellStyle name="Input [yellow] 10 5 2" xfId="52732"/>
    <cellStyle name="Input [yellow] 10 5 3" xfId="52733"/>
    <cellStyle name="Input [yellow] 10 6" xfId="15008"/>
    <cellStyle name="Input [yellow] 10 6 2" xfId="52734"/>
    <cellStyle name="Input [yellow] 10 6 3" xfId="52735"/>
    <cellStyle name="Input [yellow] 10 7" xfId="15009"/>
    <cellStyle name="Input [yellow] 10 8" xfId="52736"/>
    <cellStyle name="Input [yellow] 11" xfId="15010"/>
    <cellStyle name="Input [yellow] 11 2" xfId="15011"/>
    <cellStyle name="Input [yellow] 11 2 2" xfId="15012"/>
    <cellStyle name="Input [yellow] 11 2 3" xfId="15013"/>
    <cellStyle name="Input [yellow] 11 2 4" xfId="15014"/>
    <cellStyle name="Input [yellow] 11 2 5" xfId="15015"/>
    <cellStyle name="Input [yellow] 11 2 6" xfId="15016"/>
    <cellStyle name="Input [yellow] 11 3" xfId="15017"/>
    <cellStyle name="Input [yellow] 11 3 2" xfId="52737"/>
    <cellStyle name="Input [yellow] 11 3 3" xfId="52738"/>
    <cellStyle name="Input [yellow] 11 4" xfId="15018"/>
    <cellStyle name="Input [yellow] 11 4 2" xfId="52739"/>
    <cellStyle name="Input [yellow] 11 4 3" xfId="52740"/>
    <cellStyle name="Input [yellow] 11 5" xfId="15019"/>
    <cellStyle name="Input [yellow] 11 5 2" xfId="52741"/>
    <cellStyle name="Input [yellow] 11 5 3" xfId="52742"/>
    <cellStyle name="Input [yellow] 11 6" xfId="15020"/>
    <cellStyle name="Input [yellow] 11 6 2" xfId="52743"/>
    <cellStyle name="Input [yellow] 11 6 3" xfId="52744"/>
    <cellStyle name="Input [yellow] 11 7" xfId="15021"/>
    <cellStyle name="Input [yellow] 11 8" xfId="52745"/>
    <cellStyle name="Input [yellow] 12" xfId="15022"/>
    <cellStyle name="Input [yellow] 12 2" xfId="15023"/>
    <cellStyle name="Input [yellow] 12 2 2" xfId="15024"/>
    <cellStyle name="Input [yellow] 12 2 3" xfId="15025"/>
    <cellStyle name="Input [yellow] 12 2 4" xfId="15026"/>
    <cellStyle name="Input [yellow] 12 2 5" xfId="15027"/>
    <cellStyle name="Input [yellow] 12 2 6" xfId="15028"/>
    <cellStyle name="Input [yellow] 12 3" xfId="15029"/>
    <cellStyle name="Input [yellow] 12 3 2" xfId="52746"/>
    <cellStyle name="Input [yellow] 12 3 3" xfId="52747"/>
    <cellStyle name="Input [yellow] 12 4" xfId="15030"/>
    <cellStyle name="Input [yellow] 12 4 2" xfId="52748"/>
    <cellStyle name="Input [yellow] 12 4 3" xfId="52749"/>
    <cellStyle name="Input [yellow] 12 5" xfId="15031"/>
    <cellStyle name="Input [yellow] 12 5 2" xfId="52750"/>
    <cellStyle name="Input [yellow] 12 5 3" xfId="52751"/>
    <cellStyle name="Input [yellow] 12 6" xfId="15032"/>
    <cellStyle name="Input [yellow] 12 6 2" xfId="52752"/>
    <cellStyle name="Input [yellow] 12 6 3" xfId="52753"/>
    <cellStyle name="Input [yellow] 12 7" xfId="15033"/>
    <cellStyle name="Input [yellow] 12 8" xfId="52754"/>
    <cellStyle name="Input [yellow] 13" xfId="15034"/>
    <cellStyle name="Input [yellow] 13 2" xfId="15035"/>
    <cellStyle name="Input [yellow] 13 2 2" xfId="15036"/>
    <cellStyle name="Input [yellow] 13 2 3" xfId="15037"/>
    <cellStyle name="Input [yellow] 13 2 4" xfId="15038"/>
    <cellStyle name="Input [yellow] 13 2 5" xfId="15039"/>
    <cellStyle name="Input [yellow] 13 2 6" xfId="15040"/>
    <cellStyle name="Input [yellow] 13 3" xfId="15041"/>
    <cellStyle name="Input [yellow] 13 3 2" xfId="52755"/>
    <cellStyle name="Input [yellow] 13 3 3" xfId="52756"/>
    <cellStyle name="Input [yellow] 13 4" xfId="15042"/>
    <cellStyle name="Input [yellow] 13 4 2" xfId="52757"/>
    <cellStyle name="Input [yellow] 13 4 3" xfId="52758"/>
    <cellStyle name="Input [yellow] 13 5" xfId="15043"/>
    <cellStyle name="Input [yellow] 13 5 2" xfId="52759"/>
    <cellStyle name="Input [yellow] 13 5 3" xfId="52760"/>
    <cellStyle name="Input [yellow] 13 6" xfId="15044"/>
    <cellStyle name="Input [yellow] 13 6 2" xfId="52761"/>
    <cellStyle name="Input [yellow] 13 6 3" xfId="52762"/>
    <cellStyle name="Input [yellow] 13 7" xfId="15045"/>
    <cellStyle name="Input [yellow] 13 8" xfId="52763"/>
    <cellStyle name="Input [yellow] 14" xfId="15046"/>
    <cellStyle name="Input [yellow] 14 2" xfId="15047"/>
    <cellStyle name="Input [yellow] 14 2 2" xfId="15048"/>
    <cellStyle name="Input [yellow] 14 2 3" xfId="15049"/>
    <cellStyle name="Input [yellow] 14 2 4" xfId="15050"/>
    <cellStyle name="Input [yellow] 14 2 5" xfId="15051"/>
    <cellStyle name="Input [yellow] 14 2 6" xfId="15052"/>
    <cellStyle name="Input [yellow] 14 3" xfId="15053"/>
    <cellStyle name="Input [yellow] 14 3 2" xfId="52764"/>
    <cellStyle name="Input [yellow] 14 3 3" xfId="52765"/>
    <cellStyle name="Input [yellow] 14 4" xfId="15054"/>
    <cellStyle name="Input [yellow] 14 4 2" xfId="52766"/>
    <cellStyle name="Input [yellow] 14 4 3" xfId="52767"/>
    <cellStyle name="Input [yellow] 14 5" xfId="15055"/>
    <cellStyle name="Input [yellow] 14 5 2" xfId="52768"/>
    <cellStyle name="Input [yellow] 14 5 3" xfId="52769"/>
    <cellStyle name="Input [yellow] 14 6" xfId="15056"/>
    <cellStyle name="Input [yellow] 14 6 2" xfId="52770"/>
    <cellStyle name="Input [yellow] 14 6 3" xfId="52771"/>
    <cellStyle name="Input [yellow] 14 7" xfId="15057"/>
    <cellStyle name="Input [yellow] 14 8" xfId="52772"/>
    <cellStyle name="Input [yellow] 15" xfId="15058"/>
    <cellStyle name="Input [yellow] 15 2" xfId="15059"/>
    <cellStyle name="Input [yellow] 15 2 2" xfId="15060"/>
    <cellStyle name="Input [yellow] 15 2 3" xfId="15061"/>
    <cellStyle name="Input [yellow] 15 2 4" xfId="15062"/>
    <cellStyle name="Input [yellow] 15 2 5" xfId="15063"/>
    <cellStyle name="Input [yellow] 15 2 6" xfId="15064"/>
    <cellStyle name="Input [yellow] 15 3" xfId="15065"/>
    <cellStyle name="Input [yellow] 15 3 2" xfId="52773"/>
    <cellStyle name="Input [yellow] 15 3 3" xfId="52774"/>
    <cellStyle name="Input [yellow] 15 4" xfId="15066"/>
    <cellStyle name="Input [yellow] 15 4 2" xfId="52775"/>
    <cellStyle name="Input [yellow] 15 4 3" xfId="52776"/>
    <cellStyle name="Input [yellow] 15 5" xfId="15067"/>
    <cellStyle name="Input [yellow] 15 5 2" xfId="52777"/>
    <cellStyle name="Input [yellow] 15 5 3" xfId="52778"/>
    <cellStyle name="Input [yellow] 15 6" xfId="15068"/>
    <cellStyle name="Input [yellow] 15 6 2" xfId="52779"/>
    <cellStyle name="Input [yellow] 15 6 3" xfId="52780"/>
    <cellStyle name="Input [yellow] 15 7" xfId="15069"/>
    <cellStyle name="Input [yellow] 15 8" xfId="52781"/>
    <cellStyle name="Input [yellow] 16" xfId="15070"/>
    <cellStyle name="Input [yellow] 16 2" xfId="15071"/>
    <cellStyle name="Input [yellow] 16 2 2" xfId="15072"/>
    <cellStyle name="Input [yellow] 16 2 3" xfId="15073"/>
    <cellStyle name="Input [yellow] 16 2 4" xfId="15074"/>
    <cellStyle name="Input [yellow] 16 2 5" xfId="15075"/>
    <cellStyle name="Input [yellow] 16 2 6" xfId="15076"/>
    <cellStyle name="Input [yellow] 16 3" xfId="15077"/>
    <cellStyle name="Input [yellow] 16 3 2" xfId="52782"/>
    <cellStyle name="Input [yellow] 16 3 3" xfId="52783"/>
    <cellStyle name="Input [yellow] 16 4" xfId="15078"/>
    <cellStyle name="Input [yellow] 16 4 2" xfId="52784"/>
    <cellStyle name="Input [yellow] 16 4 3" xfId="52785"/>
    <cellStyle name="Input [yellow] 16 5" xfId="15079"/>
    <cellStyle name="Input [yellow] 16 5 2" xfId="52786"/>
    <cellStyle name="Input [yellow] 16 5 3" xfId="52787"/>
    <cellStyle name="Input [yellow] 16 6" xfId="15080"/>
    <cellStyle name="Input [yellow] 16 6 2" xfId="52788"/>
    <cellStyle name="Input [yellow] 16 6 3" xfId="52789"/>
    <cellStyle name="Input [yellow] 16 7" xfId="15081"/>
    <cellStyle name="Input [yellow] 16 8" xfId="52790"/>
    <cellStyle name="Input [yellow] 17" xfId="15082"/>
    <cellStyle name="Input [yellow] 17 2" xfId="15083"/>
    <cellStyle name="Input [yellow] 17 2 2" xfId="15084"/>
    <cellStyle name="Input [yellow] 17 2 3" xfId="15085"/>
    <cellStyle name="Input [yellow] 17 2 4" xfId="15086"/>
    <cellStyle name="Input [yellow] 17 2 5" xfId="15087"/>
    <cellStyle name="Input [yellow] 17 2 6" xfId="15088"/>
    <cellStyle name="Input [yellow] 17 3" xfId="15089"/>
    <cellStyle name="Input [yellow] 17 3 2" xfId="52791"/>
    <cellStyle name="Input [yellow] 17 3 3" xfId="52792"/>
    <cellStyle name="Input [yellow] 17 4" xfId="15090"/>
    <cellStyle name="Input [yellow] 17 4 2" xfId="52793"/>
    <cellStyle name="Input [yellow] 17 4 3" xfId="52794"/>
    <cellStyle name="Input [yellow] 17 5" xfId="15091"/>
    <cellStyle name="Input [yellow] 17 5 2" xfId="52795"/>
    <cellStyle name="Input [yellow] 17 5 3" xfId="52796"/>
    <cellStyle name="Input [yellow] 17 6" xfId="15092"/>
    <cellStyle name="Input [yellow] 17 6 2" xfId="52797"/>
    <cellStyle name="Input [yellow] 17 6 3" xfId="52798"/>
    <cellStyle name="Input [yellow] 17 7" xfId="15093"/>
    <cellStyle name="Input [yellow] 17 8" xfId="52799"/>
    <cellStyle name="Input [yellow] 18" xfId="15094"/>
    <cellStyle name="Input [yellow] 18 2" xfId="15095"/>
    <cellStyle name="Input [yellow] 18 2 2" xfId="15096"/>
    <cellStyle name="Input [yellow] 18 2 3" xfId="15097"/>
    <cellStyle name="Input [yellow] 18 2 4" xfId="15098"/>
    <cellStyle name="Input [yellow] 18 2 5" xfId="15099"/>
    <cellStyle name="Input [yellow] 18 2 6" xfId="15100"/>
    <cellStyle name="Input [yellow] 18 3" xfId="15101"/>
    <cellStyle name="Input [yellow] 18 3 2" xfId="52800"/>
    <cellStyle name="Input [yellow] 18 3 3" xfId="52801"/>
    <cellStyle name="Input [yellow] 18 4" xfId="15102"/>
    <cellStyle name="Input [yellow] 18 4 2" xfId="52802"/>
    <cellStyle name="Input [yellow] 18 4 3" xfId="52803"/>
    <cellStyle name="Input [yellow] 18 5" xfId="15103"/>
    <cellStyle name="Input [yellow] 18 5 2" xfId="52804"/>
    <cellStyle name="Input [yellow] 18 5 3" xfId="52805"/>
    <cellStyle name="Input [yellow] 18 6" xfId="15104"/>
    <cellStyle name="Input [yellow] 18 6 2" xfId="52806"/>
    <cellStyle name="Input [yellow] 18 6 3" xfId="52807"/>
    <cellStyle name="Input [yellow] 18 7" xfId="15105"/>
    <cellStyle name="Input [yellow] 18 8" xfId="52808"/>
    <cellStyle name="Input [yellow] 19" xfId="15106"/>
    <cellStyle name="Input [yellow] 19 2" xfId="15107"/>
    <cellStyle name="Input [yellow] 19 2 2" xfId="15108"/>
    <cellStyle name="Input [yellow] 19 2 3" xfId="15109"/>
    <cellStyle name="Input [yellow] 19 2 4" xfId="15110"/>
    <cellStyle name="Input [yellow] 19 2 5" xfId="15111"/>
    <cellStyle name="Input [yellow] 19 2 6" xfId="15112"/>
    <cellStyle name="Input [yellow] 19 3" xfId="15113"/>
    <cellStyle name="Input [yellow] 19 3 2" xfId="52809"/>
    <cellStyle name="Input [yellow] 19 3 3" xfId="52810"/>
    <cellStyle name="Input [yellow] 19 4" xfId="15114"/>
    <cellStyle name="Input [yellow] 19 4 2" xfId="52811"/>
    <cellStyle name="Input [yellow] 19 4 3" xfId="52812"/>
    <cellStyle name="Input [yellow] 19 5" xfId="15115"/>
    <cellStyle name="Input [yellow] 19 5 2" xfId="52813"/>
    <cellStyle name="Input [yellow] 19 5 3" xfId="52814"/>
    <cellStyle name="Input [yellow] 19 6" xfId="15116"/>
    <cellStyle name="Input [yellow] 19 6 2" xfId="52815"/>
    <cellStyle name="Input [yellow] 19 6 3" xfId="52816"/>
    <cellStyle name="Input [yellow] 19 7" xfId="15117"/>
    <cellStyle name="Input [yellow] 19 8" xfId="52817"/>
    <cellStyle name="Input [yellow] 2" xfId="15118"/>
    <cellStyle name="Input [yellow] 2 10" xfId="15119"/>
    <cellStyle name="Input [yellow] 2 10 2" xfId="15120"/>
    <cellStyle name="Input [yellow] 2 10 2 2" xfId="15121"/>
    <cellStyle name="Input [yellow] 2 10 2 3" xfId="15122"/>
    <cellStyle name="Input [yellow] 2 10 2 4" xfId="15123"/>
    <cellStyle name="Input [yellow] 2 10 2 5" xfId="15124"/>
    <cellStyle name="Input [yellow] 2 10 2 6" xfId="15125"/>
    <cellStyle name="Input [yellow] 2 10 3" xfId="15126"/>
    <cellStyle name="Input [yellow] 2 10 3 2" xfId="52818"/>
    <cellStyle name="Input [yellow] 2 10 3 3" xfId="52819"/>
    <cellStyle name="Input [yellow] 2 10 4" xfId="15127"/>
    <cellStyle name="Input [yellow] 2 10 4 2" xfId="52820"/>
    <cellStyle name="Input [yellow] 2 10 4 3" xfId="52821"/>
    <cellStyle name="Input [yellow] 2 10 5" xfId="15128"/>
    <cellStyle name="Input [yellow] 2 10 5 2" xfId="52822"/>
    <cellStyle name="Input [yellow] 2 10 5 3" xfId="52823"/>
    <cellStyle name="Input [yellow] 2 10 6" xfId="15129"/>
    <cellStyle name="Input [yellow] 2 10 6 2" xfId="52824"/>
    <cellStyle name="Input [yellow] 2 10 6 3" xfId="52825"/>
    <cellStyle name="Input [yellow] 2 10 7" xfId="15130"/>
    <cellStyle name="Input [yellow] 2 10 8" xfId="52826"/>
    <cellStyle name="Input [yellow] 2 11" xfId="15131"/>
    <cellStyle name="Input [yellow] 2 11 2" xfId="15132"/>
    <cellStyle name="Input [yellow] 2 11 2 2" xfId="15133"/>
    <cellStyle name="Input [yellow] 2 11 2 3" xfId="15134"/>
    <cellStyle name="Input [yellow] 2 11 2 4" xfId="15135"/>
    <cellStyle name="Input [yellow] 2 11 2 5" xfId="15136"/>
    <cellStyle name="Input [yellow] 2 11 2 6" xfId="15137"/>
    <cellStyle name="Input [yellow] 2 11 3" xfId="15138"/>
    <cellStyle name="Input [yellow] 2 11 3 2" xfId="52827"/>
    <cellStyle name="Input [yellow] 2 11 3 3" xfId="52828"/>
    <cellStyle name="Input [yellow] 2 11 4" xfId="15139"/>
    <cellStyle name="Input [yellow] 2 11 4 2" xfId="52829"/>
    <cellStyle name="Input [yellow] 2 11 4 3" xfId="52830"/>
    <cellStyle name="Input [yellow] 2 11 5" xfId="15140"/>
    <cellStyle name="Input [yellow] 2 11 5 2" xfId="52831"/>
    <cellStyle name="Input [yellow] 2 11 5 3" xfId="52832"/>
    <cellStyle name="Input [yellow] 2 11 6" xfId="15141"/>
    <cellStyle name="Input [yellow] 2 11 6 2" xfId="52833"/>
    <cellStyle name="Input [yellow] 2 11 6 3" xfId="52834"/>
    <cellStyle name="Input [yellow] 2 11 7" xfId="15142"/>
    <cellStyle name="Input [yellow] 2 11 8" xfId="52835"/>
    <cellStyle name="Input [yellow] 2 12" xfId="15143"/>
    <cellStyle name="Input [yellow] 2 12 2" xfId="15144"/>
    <cellStyle name="Input [yellow] 2 12 2 2" xfId="15145"/>
    <cellStyle name="Input [yellow] 2 12 2 3" xfId="15146"/>
    <cellStyle name="Input [yellow] 2 12 2 4" xfId="15147"/>
    <cellStyle name="Input [yellow] 2 12 2 5" xfId="15148"/>
    <cellStyle name="Input [yellow] 2 12 2 6" xfId="15149"/>
    <cellStyle name="Input [yellow] 2 12 3" xfId="15150"/>
    <cellStyle name="Input [yellow] 2 12 3 2" xfId="52836"/>
    <cellStyle name="Input [yellow] 2 12 3 3" xfId="52837"/>
    <cellStyle name="Input [yellow] 2 12 4" xfId="15151"/>
    <cellStyle name="Input [yellow] 2 12 4 2" xfId="52838"/>
    <cellStyle name="Input [yellow] 2 12 4 3" xfId="52839"/>
    <cellStyle name="Input [yellow] 2 12 5" xfId="15152"/>
    <cellStyle name="Input [yellow] 2 12 5 2" xfId="52840"/>
    <cellStyle name="Input [yellow] 2 12 5 3" xfId="52841"/>
    <cellStyle name="Input [yellow] 2 12 6" xfId="15153"/>
    <cellStyle name="Input [yellow] 2 12 6 2" xfId="52842"/>
    <cellStyle name="Input [yellow] 2 12 6 3" xfId="52843"/>
    <cellStyle name="Input [yellow] 2 12 7" xfId="15154"/>
    <cellStyle name="Input [yellow] 2 12 8" xfId="52844"/>
    <cellStyle name="Input [yellow] 2 13" xfId="15155"/>
    <cellStyle name="Input [yellow] 2 13 2" xfId="15156"/>
    <cellStyle name="Input [yellow] 2 13 2 2" xfId="15157"/>
    <cellStyle name="Input [yellow] 2 13 2 3" xfId="15158"/>
    <cellStyle name="Input [yellow] 2 13 2 4" xfId="15159"/>
    <cellStyle name="Input [yellow] 2 13 2 5" xfId="15160"/>
    <cellStyle name="Input [yellow] 2 13 2 6" xfId="15161"/>
    <cellStyle name="Input [yellow] 2 13 3" xfId="15162"/>
    <cellStyle name="Input [yellow] 2 13 3 2" xfId="52845"/>
    <cellStyle name="Input [yellow] 2 13 3 3" xfId="52846"/>
    <cellStyle name="Input [yellow] 2 13 4" xfId="15163"/>
    <cellStyle name="Input [yellow] 2 13 4 2" xfId="52847"/>
    <cellStyle name="Input [yellow] 2 13 4 3" xfId="52848"/>
    <cellStyle name="Input [yellow] 2 13 5" xfId="15164"/>
    <cellStyle name="Input [yellow] 2 13 5 2" xfId="52849"/>
    <cellStyle name="Input [yellow] 2 13 5 3" xfId="52850"/>
    <cellStyle name="Input [yellow] 2 13 6" xfId="15165"/>
    <cellStyle name="Input [yellow] 2 13 6 2" xfId="52851"/>
    <cellStyle name="Input [yellow] 2 13 6 3" xfId="52852"/>
    <cellStyle name="Input [yellow] 2 13 7" xfId="15166"/>
    <cellStyle name="Input [yellow] 2 13 8" xfId="52853"/>
    <cellStyle name="Input [yellow] 2 14" xfId="15167"/>
    <cellStyle name="Input [yellow] 2 14 2" xfId="15168"/>
    <cellStyle name="Input [yellow] 2 14 2 2" xfId="15169"/>
    <cellStyle name="Input [yellow] 2 14 2 3" xfId="15170"/>
    <cellStyle name="Input [yellow] 2 14 2 4" xfId="15171"/>
    <cellStyle name="Input [yellow] 2 14 2 5" xfId="15172"/>
    <cellStyle name="Input [yellow] 2 14 2 6" xfId="15173"/>
    <cellStyle name="Input [yellow] 2 14 3" xfId="15174"/>
    <cellStyle name="Input [yellow] 2 14 3 2" xfId="52854"/>
    <cellStyle name="Input [yellow] 2 14 3 3" xfId="52855"/>
    <cellStyle name="Input [yellow] 2 14 4" xfId="15175"/>
    <cellStyle name="Input [yellow] 2 14 4 2" xfId="52856"/>
    <cellStyle name="Input [yellow] 2 14 4 3" xfId="52857"/>
    <cellStyle name="Input [yellow] 2 14 5" xfId="15176"/>
    <cellStyle name="Input [yellow] 2 14 5 2" xfId="52858"/>
    <cellStyle name="Input [yellow] 2 14 5 3" xfId="52859"/>
    <cellStyle name="Input [yellow] 2 14 6" xfId="15177"/>
    <cellStyle name="Input [yellow] 2 14 6 2" xfId="52860"/>
    <cellStyle name="Input [yellow] 2 14 6 3" xfId="52861"/>
    <cellStyle name="Input [yellow] 2 14 7" xfId="15178"/>
    <cellStyle name="Input [yellow] 2 14 8" xfId="52862"/>
    <cellStyle name="Input [yellow] 2 15" xfId="15179"/>
    <cellStyle name="Input [yellow] 2 15 2" xfId="15180"/>
    <cellStyle name="Input [yellow] 2 15 2 2" xfId="15181"/>
    <cellStyle name="Input [yellow] 2 15 2 3" xfId="15182"/>
    <cellStyle name="Input [yellow] 2 15 2 4" xfId="15183"/>
    <cellStyle name="Input [yellow] 2 15 2 5" xfId="15184"/>
    <cellStyle name="Input [yellow] 2 15 2 6" xfId="15185"/>
    <cellStyle name="Input [yellow] 2 15 3" xfId="15186"/>
    <cellStyle name="Input [yellow] 2 15 3 2" xfId="52863"/>
    <cellStyle name="Input [yellow] 2 15 3 3" xfId="52864"/>
    <cellStyle name="Input [yellow] 2 15 4" xfId="15187"/>
    <cellStyle name="Input [yellow] 2 15 4 2" xfId="52865"/>
    <cellStyle name="Input [yellow] 2 15 4 3" xfId="52866"/>
    <cellStyle name="Input [yellow] 2 15 5" xfId="15188"/>
    <cellStyle name="Input [yellow] 2 15 5 2" xfId="52867"/>
    <cellStyle name="Input [yellow] 2 15 5 3" xfId="52868"/>
    <cellStyle name="Input [yellow] 2 15 6" xfId="15189"/>
    <cellStyle name="Input [yellow] 2 15 6 2" xfId="52869"/>
    <cellStyle name="Input [yellow] 2 15 6 3" xfId="52870"/>
    <cellStyle name="Input [yellow] 2 15 7" xfId="15190"/>
    <cellStyle name="Input [yellow] 2 15 8" xfId="52871"/>
    <cellStyle name="Input [yellow] 2 16" xfId="15191"/>
    <cellStyle name="Input [yellow] 2 16 2" xfId="15192"/>
    <cellStyle name="Input [yellow] 2 16 2 2" xfId="15193"/>
    <cellStyle name="Input [yellow] 2 16 2 3" xfId="15194"/>
    <cellStyle name="Input [yellow] 2 16 2 4" xfId="15195"/>
    <cellStyle name="Input [yellow] 2 16 2 5" xfId="15196"/>
    <cellStyle name="Input [yellow] 2 16 2 6" xfId="15197"/>
    <cellStyle name="Input [yellow] 2 16 3" xfId="15198"/>
    <cellStyle name="Input [yellow] 2 16 3 2" xfId="52872"/>
    <cellStyle name="Input [yellow] 2 16 3 3" xfId="52873"/>
    <cellStyle name="Input [yellow] 2 16 4" xfId="15199"/>
    <cellStyle name="Input [yellow] 2 16 4 2" xfId="52874"/>
    <cellStyle name="Input [yellow] 2 16 4 3" xfId="52875"/>
    <cellStyle name="Input [yellow] 2 16 5" xfId="15200"/>
    <cellStyle name="Input [yellow] 2 16 5 2" xfId="52876"/>
    <cellStyle name="Input [yellow] 2 16 5 3" xfId="52877"/>
    <cellStyle name="Input [yellow] 2 16 6" xfId="15201"/>
    <cellStyle name="Input [yellow] 2 16 6 2" xfId="52878"/>
    <cellStyle name="Input [yellow] 2 16 6 3" xfId="52879"/>
    <cellStyle name="Input [yellow] 2 16 7" xfId="15202"/>
    <cellStyle name="Input [yellow] 2 16 8" xfId="52880"/>
    <cellStyle name="Input [yellow] 2 17" xfId="15203"/>
    <cellStyle name="Input [yellow] 2 17 2" xfId="15204"/>
    <cellStyle name="Input [yellow] 2 17 2 2" xfId="15205"/>
    <cellStyle name="Input [yellow] 2 17 2 3" xfId="15206"/>
    <cellStyle name="Input [yellow] 2 17 2 4" xfId="15207"/>
    <cellStyle name="Input [yellow] 2 17 2 5" xfId="15208"/>
    <cellStyle name="Input [yellow] 2 17 2 6" xfId="15209"/>
    <cellStyle name="Input [yellow] 2 17 3" xfId="15210"/>
    <cellStyle name="Input [yellow] 2 17 3 2" xfId="52881"/>
    <cellStyle name="Input [yellow] 2 17 3 3" xfId="52882"/>
    <cellStyle name="Input [yellow] 2 17 4" xfId="15211"/>
    <cellStyle name="Input [yellow] 2 17 4 2" xfId="52883"/>
    <cellStyle name="Input [yellow] 2 17 4 3" xfId="52884"/>
    <cellStyle name="Input [yellow] 2 17 5" xfId="15212"/>
    <cellStyle name="Input [yellow] 2 17 5 2" xfId="52885"/>
    <cellStyle name="Input [yellow] 2 17 5 3" xfId="52886"/>
    <cellStyle name="Input [yellow] 2 17 6" xfId="15213"/>
    <cellStyle name="Input [yellow] 2 17 6 2" xfId="52887"/>
    <cellStyle name="Input [yellow] 2 17 6 3" xfId="52888"/>
    <cellStyle name="Input [yellow] 2 17 7" xfId="15214"/>
    <cellStyle name="Input [yellow] 2 17 8" xfId="52889"/>
    <cellStyle name="Input [yellow] 2 18" xfId="15215"/>
    <cellStyle name="Input [yellow] 2 18 2" xfId="15216"/>
    <cellStyle name="Input [yellow] 2 18 2 2" xfId="15217"/>
    <cellStyle name="Input [yellow] 2 18 2 3" xfId="15218"/>
    <cellStyle name="Input [yellow] 2 18 2 4" xfId="15219"/>
    <cellStyle name="Input [yellow] 2 18 2 5" xfId="15220"/>
    <cellStyle name="Input [yellow] 2 18 2 6" xfId="15221"/>
    <cellStyle name="Input [yellow] 2 18 3" xfId="15222"/>
    <cellStyle name="Input [yellow] 2 18 3 2" xfId="52890"/>
    <cellStyle name="Input [yellow] 2 18 3 3" xfId="52891"/>
    <cellStyle name="Input [yellow] 2 18 4" xfId="15223"/>
    <cellStyle name="Input [yellow] 2 18 4 2" xfId="52892"/>
    <cellStyle name="Input [yellow] 2 18 4 3" xfId="52893"/>
    <cellStyle name="Input [yellow] 2 18 5" xfId="15224"/>
    <cellStyle name="Input [yellow] 2 18 5 2" xfId="52894"/>
    <cellStyle name="Input [yellow] 2 18 5 3" xfId="52895"/>
    <cellStyle name="Input [yellow] 2 18 6" xfId="15225"/>
    <cellStyle name="Input [yellow] 2 18 6 2" xfId="52896"/>
    <cellStyle name="Input [yellow] 2 18 6 3" xfId="52897"/>
    <cellStyle name="Input [yellow] 2 18 7" xfId="15226"/>
    <cellStyle name="Input [yellow] 2 18 8" xfId="52898"/>
    <cellStyle name="Input [yellow] 2 19" xfId="15227"/>
    <cellStyle name="Input [yellow] 2 19 2" xfId="15228"/>
    <cellStyle name="Input [yellow] 2 19 2 2" xfId="15229"/>
    <cellStyle name="Input [yellow] 2 19 2 3" xfId="15230"/>
    <cellStyle name="Input [yellow] 2 19 2 4" xfId="15231"/>
    <cellStyle name="Input [yellow] 2 19 2 5" xfId="15232"/>
    <cellStyle name="Input [yellow] 2 19 2 6" xfId="15233"/>
    <cellStyle name="Input [yellow] 2 19 3" xfId="15234"/>
    <cellStyle name="Input [yellow] 2 19 3 2" xfId="52899"/>
    <cellStyle name="Input [yellow] 2 19 3 3" xfId="52900"/>
    <cellStyle name="Input [yellow] 2 19 4" xfId="15235"/>
    <cellStyle name="Input [yellow] 2 19 4 2" xfId="52901"/>
    <cellStyle name="Input [yellow] 2 19 4 3" xfId="52902"/>
    <cellStyle name="Input [yellow] 2 19 5" xfId="15236"/>
    <cellStyle name="Input [yellow] 2 19 5 2" xfId="52903"/>
    <cellStyle name="Input [yellow] 2 19 5 3" xfId="52904"/>
    <cellStyle name="Input [yellow] 2 19 6" xfId="15237"/>
    <cellStyle name="Input [yellow] 2 19 6 2" xfId="52905"/>
    <cellStyle name="Input [yellow] 2 19 6 3" xfId="52906"/>
    <cellStyle name="Input [yellow] 2 19 7" xfId="15238"/>
    <cellStyle name="Input [yellow] 2 19 8" xfId="52907"/>
    <cellStyle name="Input [yellow] 2 2" xfId="15239"/>
    <cellStyle name="Input [yellow] 2 2 10" xfId="15240"/>
    <cellStyle name="Input [yellow] 2 2 10 2" xfId="15241"/>
    <cellStyle name="Input [yellow] 2 2 10 2 2" xfId="15242"/>
    <cellStyle name="Input [yellow] 2 2 10 2 3" xfId="15243"/>
    <cellStyle name="Input [yellow] 2 2 10 2 4" xfId="15244"/>
    <cellStyle name="Input [yellow] 2 2 10 2 5" xfId="15245"/>
    <cellStyle name="Input [yellow] 2 2 10 2 6" xfId="15246"/>
    <cellStyle name="Input [yellow] 2 2 10 3" xfId="15247"/>
    <cellStyle name="Input [yellow] 2 2 10 3 2" xfId="52908"/>
    <cellStyle name="Input [yellow] 2 2 10 3 3" xfId="52909"/>
    <cellStyle name="Input [yellow] 2 2 10 4" xfId="15248"/>
    <cellStyle name="Input [yellow] 2 2 10 4 2" xfId="52910"/>
    <cellStyle name="Input [yellow] 2 2 10 4 3" xfId="52911"/>
    <cellStyle name="Input [yellow] 2 2 10 5" xfId="15249"/>
    <cellStyle name="Input [yellow] 2 2 10 5 2" xfId="52912"/>
    <cellStyle name="Input [yellow] 2 2 10 5 3" xfId="52913"/>
    <cellStyle name="Input [yellow] 2 2 10 6" xfId="15250"/>
    <cellStyle name="Input [yellow] 2 2 10 6 2" xfId="52914"/>
    <cellStyle name="Input [yellow] 2 2 10 6 3" xfId="52915"/>
    <cellStyle name="Input [yellow] 2 2 10 7" xfId="15251"/>
    <cellStyle name="Input [yellow] 2 2 10 8" xfId="52916"/>
    <cellStyle name="Input [yellow] 2 2 11" xfId="15252"/>
    <cellStyle name="Input [yellow] 2 2 11 2" xfId="15253"/>
    <cellStyle name="Input [yellow] 2 2 11 2 2" xfId="15254"/>
    <cellStyle name="Input [yellow] 2 2 11 2 3" xfId="15255"/>
    <cellStyle name="Input [yellow] 2 2 11 2 4" xfId="15256"/>
    <cellStyle name="Input [yellow] 2 2 11 2 5" xfId="15257"/>
    <cellStyle name="Input [yellow] 2 2 11 2 6" xfId="15258"/>
    <cellStyle name="Input [yellow] 2 2 11 3" xfId="15259"/>
    <cellStyle name="Input [yellow] 2 2 11 3 2" xfId="52917"/>
    <cellStyle name="Input [yellow] 2 2 11 3 3" xfId="52918"/>
    <cellStyle name="Input [yellow] 2 2 11 4" xfId="15260"/>
    <cellStyle name="Input [yellow] 2 2 11 4 2" xfId="52919"/>
    <cellStyle name="Input [yellow] 2 2 11 4 3" xfId="52920"/>
    <cellStyle name="Input [yellow] 2 2 11 5" xfId="15261"/>
    <cellStyle name="Input [yellow] 2 2 11 5 2" xfId="52921"/>
    <cellStyle name="Input [yellow] 2 2 11 5 3" xfId="52922"/>
    <cellStyle name="Input [yellow] 2 2 11 6" xfId="15262"/>
    <cellStyle name="Input [yellow] 2 2 11 6 2" xfId="52923"/>
    <cellStyle name="Input [yellow] 2 2 11 6 3" xfId="52924"/>
    <cellStyle name="Input [yellow] 2 2 11 7" xfId="15263"/>
    <cellStyle name="Input [yellow] 2 2 11 8" xfId="52925"/>
    <cellStyle name="Input [yellow] 2 2 12" xfId="15264"/>
    <cellStyle name="Input [yellow] 2 2 12 2" xfId="15265"/>
    <cellStyle name="Input [yellow] 2 2 12 2 2" xfId="15266"/>
    <cellStyle name="Input [yellow] 2 2 12 2 3" xfId="15267"/>
    <cellStyle name="Input [yellow] 2 2 12 2 4" xfId="15268"/>
    <cellStyle name="Input [yellow] 2 2 12 2 5" xfId="15269"/>
    <cellStyle name="Input [yellow] 2 2 12 2 6" xfId="15270"/>
    <cellStyle name="Input [yellow] 2 2 12 3" xfId="15271"/>
    <cellStyle name="Input [yellow] 2 2 12 3 2" xfId="52926"/>
    <cellStyle name="Input [yellow] 2 2 12 3 3" xfId="52927"/>
    <cellStyle name="Input [yellow] 2 2 12 4" xfId="15272"/>
    <cellStyle name="Input [yellow] 2 2 12 4 2" xfId="52928"/>
    <cellStyle name="Input [yellow] 2 2 12 4 3" xfId="52929"/>
    <cellStyle name="Input [yellow] 2 2 12 5" xfId="15273"/>
    <cellStyle name="Input [yellow] 2 2 12 5 2" xfId="52930"/>
    <cellStyle name="Input [yellow] 2 2 12 5 3" xfId="52931"/>
    <cellStyle name="Input [yellow] 2 2 12 6" xfId="15274"/>
    <cellStyle name="Input [yellow] 2 2 12 6 2" xfId="52932"/>
    <cellStyle name="Input [yellow] 2 2 12 6 3" xfId="52933"/>
    <cellStyle name="Input [yellow] 2 2 12 7" xfId="15275"/>
    <cellStyle name="Input [yellow] 2 2 12 8" xfId="52934"/>
    <cellStyle name="Input [yellow] 2 2 13" xfId="15276"/>
    <cellStyle name="Input [yellow] 2 2 13 2" xfId="15277"/>
    <cellStyle name="Input [yellow] 2 2 13 2 2" xfId="15278"/>
    <cellStyle name="Input [yellow] 2 2 13 2 3" xfId="15279"/>
    <cellStyle name="Input [yellow] 2 2 13 2 4" xfId="15280"/>
    <cellStyle name="Input [yellow] 2 2 13 2 5" xfId="15281"/>
    <cellStyle name="Input [yellow] 2 2 13 2 6" xfId="15282"/>
    <cellStyle name="Input [yellow] 2 2 13 3" xfId="15283"/>
    <cellStyle name="Input [yellow] 2 2 13 3 2" xfId="52935"/>
    <cellStyle name="Input [yellow] 2 2 13 3 3" xfId="52936"/>
    <cellStyle name="Input [yellow] 2 2 13 4" xfId="15284"/>
    <cellStyle name="Input [yellow] 2 2 13 4 2" xfId="52937"/>
    <cellStyle name="Input [yellow] 2 2 13 4 3" xfId="52938"/>
    <cellStyle name="Input [yellow] 2 2 13 5" xfId="15285"/>
    <cellStyle name="Input [yellow] 2 2 13 5 2" xfId="52939"/>
    <cellStyle name="Input [yellow] 2 2 13 5 3" xfId="52940"/>
    <cellStyle name="Input [yellow] 2 2 13 6" xfId="15286"/>
    <cellStyle name="Input [yellow] 2 2 13 6 2" xfId="52941"/>
    <cellStyle name="Input [yellow] 2 2 13 6 3" xfId="52942"/>
    <cellStyle name="Input [yellow] 2 2 13 7" xfId="15287"/>
    <cellStyle name="Input [yellow] 2 2 13 8" xfId="52943"/>
    <cellStyle name="Input [yellow] 2 2 14" xfId="15288"/>
    <cellStyle name="Input [yellow] 2 2 14 2" xfId="15289"/>
    <cellStyle name="Input [yellow] 2 2 14 2 2" xfId="15290"/>
    <cellStyle name="Input [yellow] 2 2 14 2 3" xfId="15291"/>
    <cellStyle name="Input [yellow] 2 2 14 2 4" xfId="15292"/>
    <cellStyle name="Input [yellow] 2 2 14 2 5" xfId="15293"/>
    <cellStyle name="Input [yellow] 2 2 14 2 6" xfId="15294"/>
    <cellStyle name="Input [yellow] 2 2 14 3" xfId="15295"/>
    <cellStyle name="Input [yellow] 2 2 14 3 2" xfId="52944"/>
    <cellStyle name="Input [yellow] 2 2 14 3 3" xfId="52945"/>
    <cellStyle name="Input [yellow] 2 2 14 4" xfId="15296"/>
    <cellStyle name="Input [yellow] 2 2 14 4 2" xfId="52946"/>
    <cellStyle name="Input [yellow] 2 2 14 4 3" xfId="52947"/>
    <cellStyle name="Input [yellow] 2 2 14 5" xfId="15297"/>
    <cellStyle name="Input [yellow] 2 2 14 5 2" xfId="52948"/>
    <cellStyle name="Input [yellow] 2 2 14 5 3" xfId="52949"/>
    <cellStyle name="Input [yellow] 2 2 14 6" xfId="15298"/>
    <cellStyle name="Input [yellow] 2 2 14 6 2" xfId="52950"/>
    <cellStyle name="Input [yellow] 2 2 14 6 3" xfId="52951"/>
    <cellStyle name="Input [yellow] 2 2 14 7" xfId="15299"/>
    <cellStyle name="Input [yellow] 2 2 14 8" xfId="52952"/>
    <cellStyle name="Input [yellow] 2 2 15" xfId="15300"/>
    <cellStyle name="Input [yellow] 2 2 15 2" xfId="15301"/>
    <cellStyle name="Input [yellow] 2 2 15 2 2" xfId="15302"/>
    <cellStyle name="Input [yellow] 2 2 15 2 3" xfId="15303"/>
    <cellStyle name="Input [yellow] 2 2 15 2 4" xfId="15304"/>
    <cellStyle name="Input [yellow] 2 2 15 2 5" xfId="15305"/>
    <cellStyle name="Input [yellow] 2 2 15 2 6" xfId="15306"/>
    <cellStyle name="Input [yellow] 2 2 15 3" xfId="15307"/>
    <cellStyle name="Input [yellow] 2 2 15 3 2" xfId="52953"/>
    <cellStyle name="Input [yellow] 2 2 15 3 3" xfId="52954"/>
    <cellStyle name="Input [yellow] 2 2 15 4" xfId="15308"/>
    <cellStyle name="Input [yellow] 2 2 15 4 2" xfId="52955"/>
    <cellStyle name="Input [yellow] 2 2 15 4 3" xfId="52956"/>
    <cellStyle name="Input [yellow] 2 2 15 5" xfId="15309"/>
    <cellStyle name="Input [yellow] 2 2 15 5 2" xfId="52957"/>
    <cellStyle name="Input [yellow] 2 2 15 5 3" xfId="52958"/>
    <cellStyle name="Input [yellow] 2 2 15 6" xfId="15310"/>
    <cellStyle name="Input [yellow] 2 2 15 6 2" xfId="52959"/>
    <cellStyle name="Input [yellow] 2 2 15 6 3" xfId="52960"/>
    <cellStyle name="Input [yellow] 2 2 15 7" xfId="15311"/>
    <cellStyle name="Input [yellow] 2 2 15 8" xfId="52961"/>
    <cellStyle name="Input [yellow] 2 2 16" xfId="15312"/>
    <cellStyle name="Input [yellow] 2 2 16 2" xfId="15313"/>
    <cellStyle name="Input [yellow] 2 2 16 2 2" xfId="15314"/>
    <cellStyle name="Input [yellow] 2 2 16 2 3" xfId="15315"/>
    <cellStyle name="Input [yellow] 2 2 16 2 4" xfId="15316"/>
    <cellStyle name="Input [yellow] 2 2 16 2 5" xfId="15317"/>
    <cellStyle name="Input [yellow] 2 2 16 2 6" xfId="15318"/>
    <cellStyle name="Input [yellow] 2 2 16 3" xfId="15319"/>
    <cellStyle name="Input [yellow] 2 2 16 3 2" xfId="52962"/>
    <cellStyle name="Input [yellow] 2 2 16 3 3" xfId="52963"/>
    <cellStyle name="Input [yellow] 2 2 16 4" xfId="15320"/>
    <cellStyle name="Input [yellow] 2 2 16 4 2" xfId="52964"/>
    <cellStyle name="Input [yellow] 2 2 16 4 3" xfId="52965"/>
    <cellStyle name="Input [yellow] 2 2 16 5" xfId="15321"/>
    <cellStyle name="Input [yellow] 2 2 16 5 2" xfId="52966"/>
    <cellStyle name="Input [yellow] 2 2 16 5 3" xfId="52967"/>
    <cellStyle name="Input [yellow] 2 2 16 6" xfId="15322"/>
    <cellStyle name="Input [yellow] 2 2 16 6 2" xfId="52968"/>
    <cellStyle name="Input [yellow] 2 2 16 6 3" xfId="52969"/>
    <cellStyle name="Input [yellow] 2 2 16 7" xfId="15323"/>
    <cellStyle name="Input [yellow] 2 2 16 8" xfId="52970"/>
    <cellStyle name="Input [yellow] 2 2 17" xfId="15324"/>
    <cellStyle name="Input [yellow] 2 2 17 2" xfId="15325"/>
    <cellStyle name="Input [yellow] 2 2 17 2 2" xfId="15326"/>
    <cellStyle name="Input [yellow] 2 2 17 2 3" xfId="15327"/>
    <cellStyle name="Input [yellow] 2 2 17 2 4" xfId="15328"/>
    <cellStyle name="Input [yellow] 2 2 17 2 5" xfId="15329"/>
    <cellStyle name="Input [yellow] 2 2 17 2 6" xfId="15330"/>
    <cellStyle name="Input [yellow] 2 2 17 3" xfId="15331"/>
    <cellStyle name="Input [yellow] 2 2 17 3 2" xfId="52971"/>
    <cellStyle name="Input [yellow] 2 2 17 3 3" xfId="52972"/>
    <cellStyle name="Input [yellow] 2 2 17 4" xfId="15332"/>
    <cellStyle name="Input [yellow] 2 2 17 4 2" xfId="52973"/>
    <cellStyle name="Input [yellow] 2 2 17 4 3" xfId="52974"/>
    <cellStyle name="Input [yellow] 2 2 17 5" xfId="15333"/>
    <cellStyle name="Input [yellow] 2 2 17 5 2" xfId="52975"/>
    <cellStyle name="Input [yellow] 2 2 17 5 3" xfId="52976"/>
    <cellStyle name="Input [yellow] 2 2 17 6" xfId="15334"/>
    <cellStyle name="Input [yellow] 2 2 17 6 2" xfId="52977"/>
    <cellStyle name="Input [yellow] 2 2 17 6 3" xfId="52978"/>
    <cellStyle name="Input [yellow] 2 2 17 7" xfId="15335"/>
    <cellStyle name="Input [yellow] 2 2 17 8" xfId="52979"/>
    <cellStyle name="Input [yellow] 2 2 18" xfId="15336"/>
    <cellStyle name="Input [yellow] 2 2 18 2" xfId="15337"/>
    <cellStyle name="Input [yellow] 2 2 18 2 2" xfId="15338"/>
    <cellStyle name="Input [yellow] 2 2 18 2 3" xfId="15339"/>
    <cellStyle name="Input [yellow] 2 2 18 2 4" xfId="15340"/>
    <cellStyle name="Input [yellow] 2 2 18 2 5" xfId="15341"/>
    <cellStyle name="Input [yellow] 2 2 18 2 6" xfId="15342"/>
    <cellStyle name="Input [yellow] 2 2 18 3" xfId="15343"/>
    <cellStyle name="Input [yellow] 2 2 18 3 2" xfId="52980"/>
    <cellStyle name="Input [yellow] 2 2 18 3 3" xfId="52981"/>
    <cellStyle name="Input [yellow] 2 2 18 4" xfId="15344"/>
    <cellStyle name="Input [yellow] 2 2 18 4 2" xfId="52982"/>
    <cellStyle name="Input [yellow] 2 2 18 4 3" xfId="52983"/>
    <cellStyle name="Input [yellow] 2 2 18 5" xfId="15345"/>
    <cellStyle name="Input [yellow] 2 2 18 5 2" xfId="52984"/>
    <cellStyle name="Input [yellow] 2 2 18 5 3" xfId="52985"/>
    <cellStyle name="Input [yellow] 2 2 18 6" xfId="15346"/>
    <cellStyle name="Input [yellow] 2 2 18 6 2" xfId="52986"/>
    <cellStyle name="Input [yellow] 2 2 18 6 3" xfId="52987"/>
    <cellStyle name="Input [yellow] 2 2 18 7" xfId="15347"/>
    <cellStyle name="Input [yellow] 2 2 18 8" xfId="52988"/>
    <cellStyle name="Input [yellow] 2 2 19" xfId="15348"/>
    <cellStyle name="Input [yellow] 2 2 19 2" xfId="15349"/>
    <cellStyle name="Input [yellow] 2 2 19 2 2" xfId="15350"/>
    <cellStyle name="Input [yellow] 2 2 19 2 3" xfId="15351"/>
    <cellStyle name="Input [yellow] 2 2 19 2 4" xfId="15352"/>
    <cellStyle name="Input [yellow] 2 2 19 2 5" xfId="15353"/>
    <cellStyle name="Input [yellow] 2 2 19 2 6" xfId="15354"/>
    <cellStyle name="Input [yellow] 2 2 19 3" xfId="15355"/>
    <cellStyle name="Input [yellow] 2 2 19 3 2" xfId="52989"/>
    <cellStyle name="Input [yellow] 2 2 19 3 3" xfId="52990"/>
    <cellStyle name="Input [yellow] 2 2 19 4" xfId="15356"/>
    <cellStyle name="Input [yellow] 2 2 19 4 2" xfId="52991"/>
    <cellStyle name="Input [yellow] 2 2 19 4 3" xfId="52992"/>
    <cellStyle name="Input [yellow] 2 2 19 5" xfId="15357"/>
    <cellStyle name="Input [yellow] 2 2 19 5 2" xfId="52993"/>
    <cellStyle name="Input [yellow] 2 2 19 5 3" xfId="52994"/>
    <cellStyle name="Input [yellow] 2 2 19 6" xfId="15358"/>
    <cellStyle name="Input [yellow] 2 2 19 6 2" xfId="52995"/>
    <cellStyle name="Input [yellow] 2 2 19 6 3" xfId="52996"/>
    <cellStyle name="Input [yellow] 2 2 19 7" xfId="15359"/>
    <cellStyle name="Input [yellow] 2 2 19 8" xfId="52997"/>
    <cellStyle name="Input [yellow] 2 2 2" xfId="15360"/>
    <cellStyle name="Input [yellow] 2 2 2 2" xfId="15361"/>
    <cellStyle name="Input [yellow] 2 2 2 2 2" xfId="15362"/>
    <cellStyle name="Input [yellow] 2 2 2 2 3" xfId="15363"/>
    <cellStyle name="Input [yellow] 2 2 2 2 4" xfId="15364"/>
    <cellStyle name="Input [yellow] 2 2 2 2 5" xfId="15365"/>
    <cellStyle name="Input [yellow] 2 2 2 2 6" xfId="15366"/>
    <cellStyle name="Input [yellow] 2 2 2 3" xfId="15367"/>
    <cellStyle name="Input [yellow] 2 2 2 3 2" xfId="52998"/>
    <cellStyle name="Input [yellow] 2 2 2 3 3" xfId="52999"/>
    <cellStyle name="Input [yellow] 2 2 2 4" xfId="15368"/>
    <cellStyle name="Input [yellow] 2 2 2 4 2" xfId="53000"/>
    <cellStyle name="Input [yellow] 2 2 2 4 3" xfId="53001"/>
    <cellStyle name="Input [yellow] 2 2 2 5" xfId="15369"/>
    <cellStyle name="Input [yellow] 2 2 2 5 2" xfId="53002"/>
    <cellStyle name="Input [yellow] 2 2 2 5 3" xfId="53003"/>
    <cellStyle name="Input [yellow] 2 2 2 6" xfId="15370"/>
    <cellStyle name="Input [yellow] 2 2 2 6 2" xfId="53004"/>
    <cellStyle name="Input [yellow] 2 2 2 6 3" xfId="53005"/>
    <cellStyle name="Input [yellow] 2 2 2 7" xfId="15371"/>
    <cellStyle name="Input [yellow] 2 2 2 8" xfId="53006"/>
    <cellStyle name="Input [yellow] 2 2 20" xfId="15372"/>
    <cellStyle name="Input [yellow] 2 2 20 2" xfId="15373"/>
    <cellStyle name="Input [yellow] 2 2 20 2 2" xfId="15374"/>
    <cellStyle name="Input [yellow] 2 2 20 2 3" xfId="15375"/>
    <cellStyle name="Input [yellow] 2 2 20 2 4" xfId="15376"/>
    <cellStyle name="Input [yellow] 2 2 20 2 5" xfId="15377"/>
    <cellStyle name="Input [yellow] 2 2 20 2 6" xfId="15378"/>
    <cellStyle name="Input [yellow] 2 2 20 3" xfId="15379"/>
    <cellStyle name="Input [yellow] 2 2 20 3 2" xfId="53007"/>
    <cellStyle name="Input [yellow] 2 2 20 3 3" xfId="53008"/>
    <cellStyle name="Input [yellow] 2 2 20 4" xfId="15380"/>
    <cellStyle name="Input [yellow] 2 2 20 4 2" xfId="53009"/>
    <cellStyle name="Input [yellow] 2 2 20 4 3" xfId="53010"/>
    <cellStyle name="Input [yellow] 2 2 20 5" xfId="15381"/>
    <cellStyle name="Input [yellow] 2 2 20 5 2" xfId="53011"/>
    <cellStyle name="Input [yellow] 2 2 20 5 3" xfId="53012"/>
    <cellStyle name="Input [yellow] 2 2 20 6" xfId="15382"/>
    <cellStyle name="Input [yellow] 2 2 20 6 2" xfId="53013"/>
    <cellStyle name="Input [yellow] 2 2 20 6 3" xfId="53014"/>
    <cellStyle name="Input [yellow] 2 2 20 7" xfId="15383"/>
    <cellStyle name="Input [yellow] 2 2 20 8" xfId="53015"/>
    <cellStyle name="Input [yellow] 2 2 21" xfId="15384"/>
    <cellStyle name="Input [yellow] 2 2 21 2" xfId="15385"/>
    <cellStyle name="Input [yellow] 2 2 21 2 2" xfId="15386"/>
    <cellStyle name="Input [yellow] 2 2 21 2 3" xfId="15387"/>
    <cellStyle name="Input [yellow] 2 2 21 2 4" xfId="15388"/>
    <cellStyle name="Input [yellow] 2 2 21 2 5" xfId="15389"/>
    <cellStyle name="Input [yellow] 2 2 21 2 6" xfId="15390"/>
    <cellStyle name="Input [yellow] 2 2 21 3" xfId="15391"/>
    <cellStyle name="Input [yellow] 2 2 21 3 2" xfId="53016"/>
    <cellStyle name="Input [yellow] 2 2 21 3 3" xfId="53017"/>
    <cellStyle name="Input [yellow] 2 2 21 4" xfId="15392"/>
    <cellStyle name="Input [yellow] 2 2 21 4 2" xfId="53018"/>
    <cellStyle name="Input [yellow] 2 2 21 4 3" xfId="53019"/>
    <cellStyle name="Input [yellow] 2 2 21 5" xfId="15393"/>
    <cellStyle name="Input [yellow] 2 2 21 5 2" xfId="53020"/>
    <cellStyle name="Input [yellow] 2 2 21 5 3" xfId="53021"/>
    <cellStyle name="Input [yellow] 2 2 21 6" xfId="15394"/>
    <cellStyle name="Input [yellow] 2 2 21 6 2" xfId="53022"/>
    <cellStyle name="Input [yellow] 2 2 21 6 3" xfId="53023"/>
    <cellStyle name="Input [yellow] 2 2 21 7" xfId="15395"/>
    <cellStyle name="Input [yellow] 2 2 21 8" xfId="53024"/>
    <cellStyle name="Input [yellow] 2 2 22" xfId="15396"/>
    <cellStyle name="Input [yellow] 2 2 22 2" xfId="15397"/>
    <cellStyle name="Input [yellow] 2 2 22 2 2" xfId="15398"/>
    <cellStyle name="Input [yellow] 2 2 22 2 3" xfId="15399"/>
    <cellStyle name="Input [yellow] 2 2 22 2 4" xfId="15400"/>
    <cellStyle name="Input [yellow] 2 2 22 2 5" xfId="15401"/>
    <cellStyle name="Input [yellow] 2 2 22 2 6" xfId="15402"/>
    <cellStyle name="Input [yellow] 2 2 22 3" xfId="15403"/>
    <cellStyle name="Input [yellow] 2 2 22 3 2" xfId="53025"/>
    <cellStyle name="Input [yellow] 2 2 22 3 3" xfId="53026"/>
    <cellStyle name="Input [yellow] 2 2 22 4" xfId="15404"/>
    <cellStyle name="Input [yellow] 2 2 22 4 2" xfId="53027"/>
    <cellStyle name="Input [yellow] 2 2 22 4 3" xfId="53028"/>
    <cellStyle name="Input [yellow] 2 2 22 5" xfId="15405"/>
    <cellStyle name="Input [yellow] 2 2 22 5 2" xfId="53029"/>
    <cellStyle name="Input [yellow] 2 2 22 5 3" xfId="53030"/>
    <cellStyle name="Input [yellow] 2 2 22 6" xfId="15406"/>
    <cellStyle name="Input [yellow] 2 2 22 6 2" xfId="53031"/>
    <cellStyle name="Input [yellow] 2 2 22 6 3" xfId="53032"/>
    <cellStyle name="Input [yellow] 2 2 22 7" xfId="15407"/>
    <cellStyle name="Input [yellow] 2 2 22 8" xfId="53033"/>
    <cellStyle name="Input [yellow] 2 2 23" xfId="15408"/>
    <cellStyle name="Input [yellow] 2 2 23 2" xfId="15409"/>
    <cellStyle name="Input [yellow] 2 2 23 2 2" xfId="15410"/>
    <cellStyle name="Input [yellow] 2 2 23 2 3" xfId="15411"/>
    <cellStyle name="Input [yellow] 2 2 23 2 4" xfId="15412"/>
    <cellStyle name="Input [yellow] 2 2 23 2 5" xfId="15413"/>
    <cellStyle name="Input [yellow] 2 2 23 2 6" xfId="15414"/>
    <cellStyle name="Input [yellow] 2 2 23 3" xfId="15415"/>
    <cellStyle name="Input [yellow] 2 2 23 3 2" xfId="53034"/>
    <cellStyle name="Input [yellow] 2 2 23 3 3" xfId="53035"/>
    <cellStyle name="Input [yellow] 2 2 23 4" xfId="15416"/>
    <cellStyle name="Input [yellow] 2 2 23 4 2" xfId="53036"/>
    <cellStyle name="Input [yellow] 2 2 23 4 3" xfId="53037"/>
    <cellStyle name="Input [yellow] 2 2 23 5" xfId="15417"/>
    <cellStyle name="Input [yellow] 2 2 23 5 2" xfId="53038"/>
    <cellStyle name="Input [yellow] 2 2 23 5 3" xfId="53039"/>
    <cellStyle name="Input [yellow] 2 2 23 6" xfId="15418"/>
    <cellStyle name="Input [yellow] 2 2 23 6 2" xfId="53040"/>
    <cellStyle name="Input [yellow] 2 2 23 6 3" xfId="53041"/>
    <cellStyle name="Input [yellow] 2 2 23 7" xfId="15419"/>
    <cellStyle name="Input [yellow] 2 2 23 8" xfId="53042"/>
    <cellStyle name="Input [yellow] 2 2 24" xfId="15420"/>
    <cellStyle name="Input [yellow] 2 2 24 2" xfId="15421"/>
    <cellStyle name="Input [yellow] 2 2 24 2 2" xfId="15422"/>
    <cellStyle name="Input [yellow] 2 2 24 2 3" xfId="15423"/>
    <cellStyle name="Input [yellow] 2 2 24 2 4" xfId="15424"/>
    <cellStyle name="Input [yellow] 2 2 24 2 5" xfId="15425"/>
    <cellStyle name="Input [yellow] 2 2 24 2 6" xfId="15426"/>
    <cellStyle name="Input [yellow] 2 2 24 3" xfId="15427"/>
    <cellStyle name="Input [yellow] 2 2 24 3 2" xfId="53043"/>
    <cellStyle name="Input [yellow] 2 2 24 3 3" xfId="53044"/>
    <cellStyle name="Input [yellow] 2 2 24 4" xfId="15428"/>
    <cellStyle name="Input [yellow] 2 2 24 4 2" xfId="53045"/>
    <cellStyle name="Input [yellow] 2 2 24 4 3" xfId="53046"/>
    <cellStyle name="Input [yellow] 2 2 24 5" xfId="15429"/>
    <cellStyle name="Input [yellow] 2 2 24 5 2" xfId="53047"/>
    <cellStyle name="Input [yellow] 2 2 24 5 3" xfId="53048"/>
    <cellStyle name="Input [yellow] 2 2 24 6" xfId="15430"/>
    <cellStyle name="Input [yellow] 2 2 24 6 2" xfId="53049"/>
    <cellStyle name="Input [yellow] 2 2 24 6 3" xfId="53050"/>
    <cellStyle name="Input [yellow] 2 2 24 7" xfId="15431"/>
    <cellStyle name="Input [yellow] 2 2 24 8" xfId="53051"/>
    <cellStyle name="Input [yellow] 2 2 25" xfId="15432"/>
    <cellStyle name="Input [yellow] 2 2 25 2" xfId="15433"/>
    <cellStyle name="Input [yellow] 2 2 25 2 2" xfId="15434"/>
    <cellStyle name="Input [yellow] 2 2 25 2 3" xfId="15435"/>
    <cellStyle name="Input [yellow] 2 2 25 2 4" xfId="15436"/>
    <cellStyle name="Input [yellow] 2 2 25 2 5" xfId="15437"/>
    <cellStyle name="Input [yellow] 2 2 25 2 6" xfId="15438"/>
    <cellStyle name="Input [yellow] 2 2 25 3" xfId="15439"/>
    <cellStyle name="Input [yellow] 2 2 25 3 2" xfId="53052"/>
    <cellStyle name="Input [yellow] 2 2 25 3 3" xfId="53053"/>
    <cellStyle name="Input [yellow] 2 2 25 4" xfId="15440"/>
    <cellStyle name="Input [yellow] 2 2 25 4 2" xfId="53054"/>
    <cellStyle name="Input [yellow] 2 2 25 4 3" xfId="53055"/>
    <cellStyle name="Input [yellow] 2 2 25 5" xfId="15441"/>
    <cellStyle name="Input [yellow] 2 2 25 5 2" xfId="53056"/>
    <cellStyle name="Input [yellow] 2 2 25 5 3" xfId="53057"/>
    <cellStyle name="Input [yellow] 2 2 25 6" xfId="15442"/>
    <cellStyle name="Input [yellow] 2 2 25 6 2" xfId="53058"/>
    <cellStyle name="Input [yellow] 2 2 25 6 3" xfId="53059"/>
    <cellStyle name="Input [yellow] 2 2 25 7" xfId="15443"/>
    <cellStyle name="Input [yellow] 2 2 25 8" xfId="53060"/>
    <cellStyle name="Input [yellow] 2 2 26" xfId="15444"/>
    <cellStyle name="Input [yellow] 2 2 26 2" xfId="15445"/>
    <cellStyle name="Input [yellow] 2 2 26 2 2" xfId="15446"/>
    <cellStyle name="Input [yellow] 2 2 26 2 3" xfId="15447"/>
    <cellStyle name="Input [yellow] 2 2 26 2 4" xfId="15448"/>
    <cellStyle name="Input [yellow] 2 2 26 2 5" xfId="15449"/>
    <cellStyle name="Input [yellow] 2 2 26 2 6" xfId="15450"/>
    <cellStyle name="Input [yellow] 2 2 26 3" xfId="15451"/>
    <cellStyle name="Input [yellow] 2 2 26 3 2" xfId="53061"/>
    <cellStyle name="Input [yellow] 2 2 26 3 3" xfId="53062"/>
    <cellStyle name="Input [yellow] 2 2 26 4" xfId="15452"/>
    <cellStyle name="Input [yellow] 2 2 26 4 2" xfId="53063"/>
    <cellStyle name="Input [yellow] 2 2 26 4 3" xfId="53064"/>
    <cellStyle name="Input [yellow] 2 2 26 5" xfId="15453"/>
    <cellStyle name="Input [yellow] 2 2 26 5 2" xfId="53065"/>
    <cellStyle name="Input [yellow] 2 2 26 5 3" xfId="53066"/>
    <cellStyle name="Input [yellow] 2 2 26 6" xfId="15454"/>
    <cellStyle name="Input [yellow] 2 2 26 6 2" xfId="53067"/>
    <cellStyle name="Input [yellow] 2 2 26 6 3" xfId="53068"/>
    <cellStyle name="Input [yellow] 2 2 26 7" xfId="15455"/>
    <cellStyle name="Input [yellow] 2 2 26 8" xfId="53069"/>
    <cellStyle name="Input [yellow] 2 2 27" xfId="15456"/>
    <cellStyle name="Input [yellow] 2 2 27 2" xfId="15457"/>
    <cellStyle name="Input [yellow] 2 2 27 2 2" xfId="15458"/>
    <cellStyle name="Input [yellow] 2 2 27 2 3" xfId="15459"/>
    <cellStyle name="Input [yellow] 2 2 27 2 4" xfId="15460"/>
    <cellStyle name="Input [yellow] 2 2 27 2 5" xfId="15461"/>
    <cellStyle name="Input [yellow] 2 2 27 2 6" xfId="15462"/>
    <cellStyle name="Input [yellow] 2 2 27 3" xfId="15463"/>
    <cellStyle name="Input [yellow] 2 2 27 3 2" xfId="53070"/>
    <cellStyle name="Input [yellow] 2 2 27 3 3" xfId="53071"/>
    <cellStyle name="Input [yellow] 2 2 27 4" xfId="15464"/>
    <cellStyle name="Input [yellow] 2 2 27 4 2" xfId="53072"/>
    <cellStyle name="Input [yellow] 2 2 27 4 3" xfId="53073"/>
    <cellStyle name="Input [yellow] 2 2 27 5" xfId="15465"/>
    <cellStyle name="Input [yellow] 2 2 27 5 2" xfId="53074"/>
    <cellStyle name="Input [yellow] 2 2 27 5 3" xfId="53075"/>
    <cellStyle name="Input [yellow] 2 2 27 6" xfId="15466"/>
    <cellStyle name="Input [yellow] 2 2 27 6 2" xfId="53076"/>
    <cellStyle name="Input [yellow] 2 2 27 6 3" xfId="53077"/>
    <cellStyle name="Input [yellow] 2 2 27 7" xfId="15467"/>
    <cellStyle name="Input [yellow] 2 2 27 8" xfId="53078"/>
    <cellStyle name="Input [yellow] 2 2 28" xfId="15468"/>
    <cellStyle name="Input [yellow] 2 2 28 2" xfId="15469"/>
    <cellStyle name="Input [yellow] 2 2 28 2 2" xfId="15470"/>
    <cellStyle name="Input [yellow] 2 2 28 2 3" xfId="15471"/>
    <cellStyle name="Input [yellow] 2 2 28 2 4" xfId="15472"/>
    <cellStyle name="Input [yellow] 2 2 28 2 5" xfId="15473"/>
    <cellStyle name="Input [yellow] 2 2 28 2 6" xfId="15474"/>
    <cellStyle name="Input [yellow] 2 2 28 3" xfId="15475"/>
    <cellStyle name="Input [yellow] 2 2 28 3 2" xfId="53079"/>
    <cellStyle name="Input [yellow] 2 2 28 3 3" xfId="53080"/>
    <cellStyle name="Input [yellow] 2 2 28 4" xfId="15476"/>
    <cellStyle name="Input [yellow] 2 2 28 4 2" xfId="53081"/>
    <cellStyle name="Input [yellow] 2 2 28 4 3" xfId="53082"/>
    <cellStyle name="Input [yellow] 2 2 28 5" xfId="15477"/>
    <cellStyle name="Input [yellow] 2 2 28 5 2" xfId="53083"/>
    <cellStyle name="Input [yellow] 2 2 28 5 3" xfId="53084"/>
    <cellStyle name="Input [yellow] 2 2 28 6" xfId="15478"/>
    <cellStyle name="Input [yellow] 2 2 28 6 2" xfId="53085"/>
    <cellStyle name="Input [yellow] 2 2 28 6 3" xfId="53086"/>
    <cellStyle name="Input [yellow] 2 2 28 7" xfId="15479"/>
    <cellStyle name="Input [yellow] 2 2 28 8" xfId="53087"/>
    <cellStyle name="Input [yellow] 2 2 29" xfId="15480"/>
    <cellStyle name="Input [yellow] 2 2 29 2" xfId="15481"/>
    <cellStyle name="Input [yellow] 2 2 29 2 2" xfId="15482"/>
    <cellStyle name="Input [yellow] 2 2 29 2 3" xfId="15483"/>
    <cellStyle name="Input [yellow] 2 2 29 2 4" xfId="15484"/>
    <cellStyle name="Input [yellow] 2 2 29 2 5" xfId="15485"/>
    <cellStyle name="Input [yellow] 2 2 29 2 6" xfId="15486"/>
    <cellStyle name="Input [yellow] 2 2 29 3" xfId="15487"/>
    <cellStyle name="Input [yellow] 2 2 29 3 2" xfId="53088"/>
    <cellStyle name="Input [yellow] 2 2 29 3 3" xfId="53089"/>
    <cellStyle name="Input [yellow] 2 2 29 4" xfId="15488"/>
    <cellStyle name="Input [yellow] 2 2 29 4 2" xfId="53090"/>
    <cellStyle name="Input [yellow] 2 2 29 4 3" xfId="53091"/>
    <cellStyle name="Input [yellow] 2 2 29 5" xfId="15489"/>
    <cellStyle name="Input [yellow] 2 2 29 5 2" xfId="53092"/>
    <cellStyle name="Input [yellow] 2 2 29 5 3" xfId="53093"/>
    <cellStyle name="Input [yellow] 2 2 29 6" xfId="15490"/>
    <cellStyle name="Input [yellow] 2 2 29 6 2" xfId="53094"/>
    <cellStyle name="Input [yellow] 2 2 29 6 3" xfId="53095"/>
    <cellStyle name="Input [yellow] 2 2 29 7" xfId="15491"/>
    <cellStyle name="Input [yellow] 2 2 29 8" xfId="53096"/>
    <cellStyle name="Input [yellow] 2 2 3" xfId="15492"/>
    <cellStyle name="Input [yellow] 2 2 3 2" xfId="15493"/>
    <cellStyle name="Input [yellow] 2 2 3 2 2" xfId="15494"/>
    <cellStyle name="Input [yellow] 2 2 3 2 3" xfId="15495"/>
    <cellStyle name="Input [yellow] 2 2 3 2 4" xfId="15496"/>
    <cellStyle name="Input [yellow] 2 2 3 2 5" xfId="15497"/>
    <cellStyle name="Input [yellow] 2 2 3 2 6" xfId="15498"/>
    <cellStyle name="Input [yellow] 2 2 3 3" xfId="15499"/>
    <cellStyle name="Input [yellow] 2 2 3 3 2" xfId="53097"/>
    <cellStyle name="Input [yellow] 2 2 3 3 3" xfId="53098"/>
    <cellStyle name="Input [yellow] 2 2 3 4" xfId="15500"/>
    <cellStyle name="Input [yellow] 2 2 3 4 2" xfId="53099"/>
    <cellStyle name="Input [yellow] 2 2 3 4 3" xfId="53100"/>
    <cellStyle name="Input [yellow] 2 2 3 5" xfId="15501"/>
    <cellStyle name="Input [yellow] 2 2 3 5 2" xfId="53101"/>
    <cellStyle name="Input [yellow] 2 2 3 5 3" xfId="53102"/>
    <cellStyle name="Input [yellow] 2 2 3 6" xfId="15502"/>
    <cellStyle name="Input [yellow] 2 2 3 6 2" xfId="53103"/>
    <cellStyle name="Input [yellow] 2 2 3 6 3" xfId="53104"/>
    <cellStyle name="Input [yellow] 2 2 3 7" xfId="15503"/>
    <cellStyle name="Input [yellow] 2 2 3 8" xfId="53105"/>
    <cellStyle name="Input [yellow] 2 2 30" xfId="15504"/>
    <cellStyle name="Input [yellow] 2 2 30 2" xfId="15505"/>
    <cellStyle name="Input [yellow] 2 2 30 2 2" xfId="15506"/>
    <cellStyle name="Input [yellow] 2 2 30 2 3" xfId="15507"/>
    <cellStyle name="Input [yellow] 2 2 30 2 4" xfId="15508"/>
    <cellStyle name="Input [yellow] 2 2 30 2 5" xfId="15509"/>
    <cellStyle name="Input [yellow] 2 2 30 2 6" xfId="15510"/>
    <cellStyle name="Input [yellow] 2 2 30 3" xfId="15511"/>
    <cellStyle name="Input [yellow] 2 2 30 3 2" xfId="53106"/>
    <cellStyle name="Input [yellow] 2 2 30 3 3" xfId="53107"/>
    <cellStyle name="Input [yellow] 2 2 30 4" xfId="15512"/>
    <cellStyle name="Input [yellow] 2 2 30 4 2" xfId="53108"/>
    <cellStyle name="Input [yellow] 2 2 30 4 3" xfId="53109"/>
    <cellStyle name="Input [yellow] 2 2 30 5" xfId="15513"/>
    <cellStyle name="Input [yellow] 2 2 30 5 2" xfId="53110"/>
    <cellStyle name="Input [yellow] 2 2 30 5 3" xfId="53111"/>
    <cellStyle name="Input [yellow] 2 2 30 6" xfId="15514"/>
    <cellStyle name="Input [yellow] 2 2 30 6 2" xfId="53112"/>
    <cellStyle name="Input [yellow] 2 2 30 6 3" xfId="53113"/>
    <cellStyle name="Input [yellow] 2 2 30 7" xfId="15515"/>
    <cellStyle name="Input [yellow] 2 2 30 8" xfId="53114"/>
    <cellStyle name="Input [yellow] 2 2 31" xfId="15516"/>
    <cellStyle name="Input [yellow] 2 2 31 2" xfId="15517"/>
    <cellStyle name="Input [yellow] 2 2 31 2 2" xfId="15518"/>
    <cellStyle name="Input [yellow] 2 2 31 2 3" xfId="15519"/>
    <cellStyle name="Input [yellow] 2 2 31 2 4" xfId="15520"/>
    <cellStyle name="Input [yellow] 2 2 31 2 5" xfId="15521"/>
    <cellStyle name="Input [yellow] 2 2 31 2 6" xfId="15522"/>
    <cellStyle name="Input [yellow] 2 2 31 3" xfId="15523"/>
    <cellStyle name="Input [yellow] 2 2 31 3 2" xfId="53115"/>
    <cellStyle name="Input [yellow] 2 2 31 3 3" xfId="53116"/>
    <cellStyle name="Input [yellow] 2 2 31 4" xfId="15524"/>
    <cellStyle name="Input [yellow] 2 2 31 4 2" xfId="53117"/>
    <cellStyle name="Input [yellow] 2 2 31 4 3" xfId="53118"/>
    <cellStyle name="Input [yellow] 2 2 31 5" xfId="15525"/>
    <cellStyle name="Input [yellow] 2 2 31 5 2" xfId="53119"/>
    <cellStyle name="Input [yellow] 2 2 31 5 3" xfId="53120"/>
    <cellStyle name="Input [yellow] 2 2 31 6" xfId="15526"/>
    <cellStyle name="Input [yellow] 2 2 31 6 2" xfId="53121"/>
    <cellStyle name="Input [yellow] 2 2 31 6 3" xfId="53122"/>
    <cellStyle name="Input [yellow] 2 2 31 7" xfId="15527"/>
    <cellStyle name="Input [yellow] 2 2 31 8" xfId="53123"/>
    <cellStyle name="Input [yellow] 2 2 32" xfId="15528"/>
    <cellStyle name="Input [yellow] 2 2 32 2" xfId="15529"/>
    <cellStyle name="Input [yellow] 2 2 32 2 2" xfId="15530"/>
    <cellStyle name="Input [yellow] 2 2 32 2 3" xfId="15531"/>
    <cellStyle name="Input [yellow] 2 2 32 2 4" xfId="15532"/>
    <cellStyle name="Input [yellow] 2 2 32 2 5" xfId="15533"/>
    <cellStyle name="Input [yellow] 2 2 32 2 6" xfId="15534"/>
    <cellStyle name="Input [yellow] 2 2 32 3" xfId="15535"/>
    <cellStyle name="Input [yellow] 2 2 32 3 2" xfId="53124"/>
    <cellStyle name="Input [yellow] 2 2 32 3 3" xfId="53125"/>
    <cellStyle name="Input [yellow] 2 2 32 4" xfId="15536"/>
    <cellStyle name="Input [yellow] 2 2 32 4 2" xfId="53126"/>
    <cellStyle name="Input [yellow] 2 2 32 4 3" xfId="53127"/>
    <cellStyle name="Input [yellow] 2 2 32 5" xfId="15537"/>
    <cellStyle name="Input [yellow] 2 2 32 5 2" xfId="53128"/>
    <cellStyle name="Input [yellow] 2 2 32 5 3" xfId="53129"/>
    <cellStyle name="Input [yellow] 2 2 32 6" xfId="15538"/>
    <cellStyle name="Input [yellow] 2 2 32 6 2" xfId="53130"/>
    <cellStyle name="Input [yellow] 2 2 32 6 3" xfId="53131"/>
    <cellStyle name="Input [yellow] 2 2 32 7" xfId="15539"/>
    <cellStyle name="Input [yellow] 2 2 32 8" xfId="53132"/>
    <cellStyle name="Input [yellow] 2 2 33" xfId="15540"/>
    <cellStyle name="Input [yellow] 2 2 33 2" xfId="15541"/>
    <cellStyle name="Input [yellow] 2 2 33 2 2" xfId="15542"/>
    <cellStyle name="Input [yellow] 2 2 33 2 3" xfId="15543"/>
    <cellStyle name="Input [yellow] 2 2 33 2 4" xfId="15544"/>
    <cellStyle name="Input [yellow] 2 2 33 2 5" xfId="15545"/>
    <cellStyle name="Input [yellow] 2 2 33 2 6" xfId="15546"/>
    <cellStyle name="Input [yellow] 2 2 33 3" xfId="15547"/>
    <cellStyle name="Input [yellow] 2 2 33 3 2" xfId="53133"/>
    <cellStyle name="Input [yellow] 2 2 33 3 3" xfId="53134"/>
    <cellStyle name="Input [yellow] 2 2 33 4" xfId="15548"/>
    <cellStyle name="Input [yellow] 2 2 33 4 2" xfId="53135"/>
    <cellStyle name="Input [yellow] 2 2 33 4 3" xfId="53136"/>
    <cellStyle name="Input [yellow] 2 2 33 5" xfId="15549"/>
    <cellStyle name="Input [yellow] 2 2 33 5 2" xfId="53137"/>
    <cellStyle name="Input [yellow] 2 2 33 5 3" xfId="53138"/>
    <cellStyle name="Input [yellow] 2 2 33 6" xfId="15550"/>
    <cellStyle name="Input [yellow] 2 2 33 6 2" xfId="53139"/>
    <cellStyle name="Input [yellow] 2 2 33 6 3" xfId="53140"/>
    <cellStyle name="Input [yellow] 2 2 33 7" xfId="15551"/>
    <cellStyle name="Input [yellow] 2 2 33 8" xfId="53141"/>
    <cellStyle name="Input [yellow] 2 2 34" xfId="15552"/>
    <cellStyle name="Input [yellow] 2 2 34 2" xfId="15553"/>
    <cellStyle name="Input [yellow] 2 2 34 2 2" xfId="15554"/>
    <cellStyle name="Input [yellow] 2 2 34 2 3" xfId="15555"/>
    <cellStyle name="Input [yellow] 2 2 34 2 4" xfId="15556"/>
    <cellStyle name="Input [yellow] 2 2 34 2 5" xfId="15557"/>
    <cellStyle name="Input [yellow] 2 2 34 2 6" xfId="15558"/>
    <cellStyle name="Input [yellow] 2 2 34 3" xfId="15559"/>
    <cellStyle name="Input [yellow] 2 2 34 3 2" xfId="53142"/>
    <cellStyle name="Input [yellow] 2 2 34 3 3" xfId="53143"/>
    <cellStyle name="Input [yellow] 2 2 34 4" xfId="53144"/>
    <cellStyle name="Input [yellow] 2 2 34 4 2" xfId="53145"/>
    <cellStyle name="Input [yellow] 2 2 34 4 3" xfId="53146"/>
    <cellStyle name="Input [yellow] 2 2 34 5" xfId="53147"/>
    <cellStyle name="Input [yellow] 2 2 34 5 2" xfId="53148"/>
    <cellStyle name="Input [yellow] 2 2 34 5 3" xfId="53149"/>
    <cellStyle name="Input [yellow] 2 2 34 6" xfId="53150"/>
    <cellStyle name="Input [yellow] 2 2 34 6 2" xfId="53151"/>
    <cellStyle name="Input [yellow] 2 2 34 6 3" xfId="53152"/>
    <cellStyle name="Input [yellow] 2 2 34 7" xfId="53153"/>
    <cellStyle name="Input [yellow] 2 2 34 8" xfId="53154"/>
    <cellStyle name="Input [yellow] 2 2 35" xfId="15560"/>
    <cellStyle name="Input [yellow] 2 2 35 2" xfId="15561"/>
    <cellStyle name="Input [yellow] 2 2 35 3" xfId="15562"/>
    <cellStyle name="Input [yellow] 2 2 35 4" xfId="15563"/>
    <cellStyle name="Input [yellow] 2 2 35 5" xfId="15564"/>
    <cellStyle name="Input [yellow] 2 2 35 6" xfId="15565"/>
    <cellStyle name="Input [yellow] 2 2 36" xfId="15566"/>
    <cellStyle name="Input [yellow] 2 2 36 2" xfId="53155"/>
    <cellStyle name="Input [yellow] 2 2 36 3" xfId="53156"/>
    <cellStyle name="Input [yellow] 2 2 37" xfId="53157"/>
    <cellStyle name="Input [yellow] 2 2 37 2" xfId="53158"/>
    <cellStyle name="Input [yellow] 2 2 37 3" xfId="53159"/>
    <cellStyle name="Input [yellow] 2 2 38" xfId="53160"/>
    <cellStyle name="Input [yellow] 2 2 38 2" xfId="53161"/>
    <cellStyle name="Input [yellow] 2 2 38 3" xfId="53162"/>
    <cellStyle name="Input [yellow] 2 2 39" xfId="53163"/>
    <cellStyle name="Input [yellow] 2 2 39 2" xfId="53164"/>
    <cellStyle name="Input [yellow] 2 2 39 3" xfId="53165"/>
    <cellStyle name="Input [yellow] 2 2 4" xfId="15567"/>
    <cellStyle name="Input [yellow] 2 2 4 2" xfId="15568"/>
    <cellStyle name="Input [yellow] 2 2 4 2 2" xfId="15569"/>
    <cellStyle name="Input [yellow] 2 2 4 2 3" xfId="15570"/>
    <cellStyle name="Input [yellow] 2 2 4 2 4" xfId="15571"/>
    <cellStyle name="Input [yellow] 2 2 4 2 5" xfId="15572"/>
    <cellStyle name="Input [yellow] 2 2 4 2 6" xfId="15573"/>
    <cellStyle name="Input [yellow] 2 2 4 3" xfId="15574"/>
    <cellStyle name="Input [yellow] 2 2 4 3 2" xfId="53166"/>
    <cellStyle name="Input [yellow] 2 2 4 3 3" xfId="53167"/>
    <cellStyle name="Input [yellow] 2 2 4 4" xfId="15575"/>
    <cellStyle name="Input [yellow] 2 2 4 4 2" xfId="53168"/>
    <cellStyle name="Input [yellow] 2 2 4 4 3" xfId="53169"/>
    <cellStyle name="Input [yellow] 2 2 4 5" xfId="15576"/>
    <cellStyle name="Input [yellow] 2 2 4 5 2" xfId="53170"/>
    <cellStyle name="Input [yellow] 2 2 4 5 3" xfId="53171"/>
    <cellStyle name="Input [yellow] 2 2 4 6" xfId="15577"/>
    <cellStyle name="Input [yellow] 2 2 4 6 2" xfId="53172"/>
    <cellStyle name="Input [yellow] 2 2 4 6 3" xfId="53173"/>
    <cellStyle name="Input [yellow] 2 2 4 7" xfId="15578"/>
    <cellStyle name="Input [yellow] 2 2 4 8" xfId="53174"/>
    <cellStyle name="Input [yellow] 2 2 40" xfId="53175"/>
    <cellStyle name="Input [yellow] 2 2 41" xfId="53176"/>
    <cellStyle name="Input [yellow] 2 2 5" xfId="15579"/>
    <cellStyle name="Input [yellow] 2 2 5 2" xfId="15580"/>
    <cellStyle name="Input [yellow] 2 2 5 2 2" xfId="15581"/>
    <cellStyle name="Input [yellow] 2 2 5 2 3" xfId="15582"/>
    <cellStyle name="Input [yellow] 2 2 5 2 4" xfId="15583"/>
    <cellStyle name="Input [yellow] 2 2 5 2 5" xfId="15584"/>
    <cellStyle name="Input [yellow] 2 2 5 2 6" xfId="15585"/>
    <cellStyle name="Input [yellow] 2 2 5 3" xfId="15586"/>
    <cellStyle name="Input [yellow] 2 2 5 3 2" xfId="53177"/>
    <cellStyle name="Input [yellow] 2 2 5 3 3" xfId="53178"/>
    <cellStyle name="Input [yellow] 2 2 5 4" xfId="15587"/>
    <cellStyle name="Input [yellow] 2 2 5 4 2" xfId="53179"/>
    <cellStyle name="Input [yellow] 2 2 5 4 3" xfId="53180"/>
    <cellStyle name="Input [yellow] 2 2 5 5" xfId="15588"/>
    <cellStyle name="Input [yellow] 2 2 5 5 2" xfId="53181"/>
    <cellStyle name="Input [yellow] 2 2 5 5 3" xfId="53182"/>
    <cellStyle name="Input [yellow] 2 2 5 6" xfId="15589"/>
    <cellStyle name="Input [yellow] 2 2 5 6 2" xfId="53183"/>
    <cellStyle name="Input [yellow] 2 2 5 6 3" xfId="53184"/>
    <cellStyle name="Input [yellow] 2 2 5 7" xfId="15590"/>
    <cellStyle name="Input [yellow] 2 2 5 8" xfId="53185"/>
    <cellStyle name="Input [yellow] 2 2 6" xfId="15591"/>
    <cellStyle name="Input [yellow] 2 2 6 2" xfId="15592"/>
    <cellStyle name="Input [yellow] 2 2 6 2 2" xfId="15593"/>
    <cellStyle name="Input [yellow] 2 2 6 2 3" xfId="15594"/>
    <cellStyle name="Input [yellow] 2 2 6 2 4" xfId="15595"/>
    <cellStyle name="Input [yellow] 2 2 6 2 5" xfId="15596"/>
    <cellStyle name="Input [yellow] 2 2 6 2 6" xfId="15597"/>
    <cellStyle name="Input [yellow] 2 2 6 3" xfId="15598"/>
    <cellStyle name="Input [yellow] 2 2 6 3 2" xfId="53186"/>
    <cellStyle name="Input [yellow] 2 2 6 3 3" xfId="53187"/>
    <cellStyle name="Input [yellow] 2 2 6 4" xfId="15599"/>
    <cellStyle name="Input [yellow] 2 2 6 4 2" xfId="53188"/>
    <cellStyle name="Input [yellow] 2 2 6 4 3" xfId="53189"/>
    <cellStyle name="Input [yellow] 2 2 6 5" xfId="15600"/>
    <cellStyle name="Input [yellow] 2 2 6 5 2" xfId="53190"/>
    <cellStyle name="Input [yellow] 2 2 6 5 3" xfId="53191"/>
    <cellStyle name="Input [yellow] 2 2 6 6" xfId="15601"/>
    <cellStyle name="Input [yellow] 2 2 6 6 2" xfId="53192"/>
    <cellStyle name="Input [yellow] 2 2 6 6 3" xfId="53193"/>
    <cellStyle name="Input [yellow] 2 2 6 7" xfId="15602"/>
    <cellStyle name="Input [yellow] 2 2 6 8" xfId="53194"/>
    <cellStyle name="Input [yellow] 2 2 7" xfId="15603"/>
    <cellStyle name="Input [yellow] 2 2 7 2" xfId="15604"/>
    <cellStyle name="Input [yellow] 2 2 7 2 2" xfId="15605"/>
    <cellStyle name="Input [yellow] 2 2 7 2 3" xfId="15606"/>
    <cellStyle name="Input [yellow] 2 2 7 2 4" xfId="15607"/>
    <cellStyle name="Input [yellow] 2 2 7 2 5" xfId="15608"/>
    <cellStyle name="Input [yellow] 2 2 7 2 6" xfId="15609"/>
    <cellStyle name="Input [yellow] 2 2 7 3" xfId="15610"/>
    <cellStyle name="Input [yellow] 2 2 7 3 2" xfId="53195"/>
    <cellStyle name="Input [yellow] 2 2 7 3 3" xfId="53196"/>
    <cellStyle name="Input [yellow] 2 2 7 4" xfId="15611"/>
    <cellStyle name="Input [yellow] 2 2 7 4 2" xfId="53197"/>
    <cellStyle name="Input [yellow] 2 2 7 4 3" xfId="53198"/>
    <cellStyle name="Input [yellow] 2 2 7 5" xfId="15612"/>
    <cellStyle name="Input [yellow] 2 2 7 5 2" xfId="53199"/>
    <cellStyle name="Input [yellow] 2 2 7 5 3" xfId="53200"/>
    <cellStyle name="Input [yellow] 2 2 7 6" xfId="15613"/>
    <cellStyle name="Input [yellow] 2 2 7 6 2" xfId="53201"/>
    <cellStyle name="Input [yellow] 2 2 7 6 3" xfId="53202"/>
    <cellStyle name="Input [yellow] 2 2 7 7" xfId="15614"/>
    <cellStyle name="Input [yellow] 2 2 7 8" xfId="53203"/>
    <cellStyle name="Input [yellow] 2 2 8" xfId="15615"/>
    <cellStyle name="Input [yellow] 2 2 8 2" xfId="15616"/>
    <cellStyle name="Input [yellow] 2 2 8 2 2" xfId="15617"/>
    <cellStyle name="Input [yellow] 2 2 8 2 3" xfId="15618"/>
    <cellStyle name="Input [yellow] 2 2 8 2 4" xfId="15619"/>
    <cellStyle name="Input [yellow] 2 2 8 2 5" xfId="15620"/>
    <cellStyle name="Input [yellow] 2 2 8 2 6" xfId="15621"/>
    <cellStyle name="Input [yellow] 2 2 8 3" xfId="15622"/>
    <cellStyle name="Input [yellow] 2 2 8 3 2" xfId="53204"/>
    <cellStyle name="Input [yellow] 2 2 8 3 3" xfId="53205"/>
    <cellStyle name="Input [yellow] 2 2 8 4" xfId="15623"/>
    <cellStyle name="Input [yellow] 2 2 8 4 2" xfId="53206"/>
    <cellStyle name="Input [yellow] 2 2 8 4 3" xfId="53207"/>
    <cellStyle name="Input [yellow] 2 2 8 5" xfId="15624"/>
    <cellStyle name="Input [yellow] 2 2 8 5 2" xfId="53208"/>
    <cellStyle name="Input [yellow] 2 2 8 5 3" xfId="53209"/>
    <cellStyle name="Input [yellow] 2 2 8 6" xfId="15625"/>
    <cellStyle name="Input [yellow] 2 2 8 6 2" xfId="53210"/>
    <cellStyle name="Input [yellow] 2 2 8 6 3" xfId="53211"/>
    <cellStyle name="Input [yellow] 2 2 8 7" xfId="15626"/>
    <cellStyle name="Input [yellow] 2 2 8 8" xfId="53212"/>
    <cellStyle name="Input [yellow] 2 2 9" xfId="15627"/>
    <cellStyle name="Input [yellow] 2 2 9 2" xfId="15628"/>
    <cellStyle name="Input [yellow] 2 2 9 2 2" xfId="15629"/>
    <cellStyle name="Input [yellow] 2 2 9 2 3" xfId="15630"/>
    <cellStyle name="Input [yellow] 2 2 9 2 4" xfId="15631"/>
    <cellStyle name="Input [yellow] 2 2 9 2 5" xfId="15632"/>
    <cellStyle name="Input [yellow] 2 2 9 2 6" xfId="15633"/>
    <cellStyle name="Input [yellow] 2 2 9 3" xfId="15634"/>
    <cellStyle name="Input [yellow] 2 2 9 3 2" xfId="53213"/>
    <cellStyle name="Input [yellow] 2 2 9 3 3" xfId="53214"/>
    <cellStyle name="Input [yellow] 2 2 9 4" xfId="15635"/>
    <cellStyle name="Input [yellow] 2 2 9 4 2" xfId="53215"/>
    <cellStyle name="Input [yellow] 2 2 9 4 3" xfId="53216"/>
    <cellStyle name="Input [yellow] 2 2 9 5" xfId="15636"/>
    <cellStyle name="Input [yellow] 2 2 9 5 2" xfId="53217"/>
    <cellStyle name="Input [yellow] 2 2 9 5 3" xfId="53218"/>
    <cellStyle name="Input [yellow] 2 2 9 6" xfId="15637"/>
    <cellStyle name="Input [yellow] 2 2 9 6 2" xfId="53219"/>
    <cellStyle name="Input [yellow] 2 2 9 6 3" xfId="53220"/>
    <cellStyle name="Input [yellow] 2 2 9 7" xfId="15638"/>
    <cellStyle name="Input [yellow] 2 2 9 8" xfId="53221"/>
    <cellStyle name="Input [yellow] 2 20" xfId="15639"/>
    <cellStyle name="Input [yellow] 2 20 2" xfId="15640"/>
    <cellStyle name="Input [yellow] 2 20 2 2" xfId="15641"/>
    <cellStyle name="Input [yellow] 2 20 2 3" xfId="15642"/>
    <cellStyle name="Input [yellow] 2 20 2 4" xfId="15643"/>
    <cellStyle name="Input [yellow] 2 20 2 5" xfId="15644"/>
    <cellStyle name="Input [yellow] 2 20 2 6" xfId="15645"/>
    <cellStyle name="Input [yellow] 2 20 3" xfId="15646"/>
    <cellStyle name="Input [yellow] 2 20 3 2" xfId="53222"/>
    <cellStyle name="Input [yellow] 2 20 3 3" xfId="53223"/>
    <cellStyle name="Input [yellow] 2 20 4" xfId="15647"/>
    <cellStyle name="Input [yellow] 2 20 4 2" xfId="53224"/>
    <cellStyle name="Input [yellow] 2 20 4 3" xfId="53225"/>
    <cellStyle name="Input [yellow] 2 20 5" xfId="15648"/>
    <cellStyle name="Input [yellow] 2 20 5 2" xfId="53226"/>
    <cellStyle name="Input [yellow] 2 20 5 3" xfId="53227"/>
    <cellStyle name="Input [yellow] 2 20 6" xfId="15649"/>
    <cellStyle name="Input [yellow] 2 20 6 2" xfId="53228"/>
    <cellStyle name="Input [yellow] 2 20 6 3" xfId="53229"/>
    <cellStyle name="Input [yellow] 2 20 7" xfId="15650"/>
    <cellStyle name="Input [yellow] 2 20 8" xfId="53230"/>
    <cellStyle name="Input [yellow] 2 21" xfId="15651"/>
    <cellStyle name="Input [yellow] 2 21 2" xfId="15652"/>
    <cellStyle name="Input [yellow] 2 21 2 2" xfId="15653"/>
    <cellStyle name="Input [yellow] 2 21 2 3" xfId="15654"/>
    <cellStyle name="Input [yellow] 2 21 2 4" xfId="15655"/>
    <cellStyle name="Input [yellow] 2 21 2 5" xfId="15656"/>
    <cellStyle name="Input [yellow] 2 21 2 6" xfId="15657"/>
    <cellStyle name="Input [yellow] 2 21 3" xfId="15658"/>
    <cellStyle name="Input [yellow] 2 21 3 2" xfId="53231"/>
    <cellStyle name="Input [yellow] 2 21 3 3" xfId="53232"/>
    <cellStyle name="Input [yellow] 2 21 4" xfId="15659"/>
    <cellStyle name="Input [yellow] 2 21 4 2" xfId="53233"/>
    <cellStyle name="Input [yellow] 2 21 4 3" xfId="53234"/>
    <cellStyle name="Input [yellow] 2 21 5" xfId="15660"/>
    <cellStyle name="Input [yellow] 2 21 5 2" xfId="53235"/>
    <cellStyle name="Input [yellow] 2 21 5 3" xfId="53236"/>
    <cellStyle name="Input [yellow] 2 21 6" xfId="15661"/>
    <cellStyle name="Input [yellow] 2 21 6 2" xfId="53237"/>
    <cellStyle name="Input [yellow] 2 21 6 3" xfId="53238"/>
    <cellStyle name="Input [yellow] 2 21 7" xfId="15662"/>
    <cellStyle name="Input [yellow] 2 21 8" xfId="53239"/>
    <cellStyle name="Input [yellow] 2 22" xfId="15663"/>
    <cellStyle name="Input [yellow] 2 22 2" xfId="15664"/>
    <cellStyle name="Input [yellow] 2 22 2 2" xfId="15665"/>
    <cellStyle name="Input [yellow] 2 22 2 3" xfId="15666"/>
    <cellStyle name="Input [yellow] 2 22 2 4" xfId="15667"/>
    <cellStyle name="Input [yellow] 2 22 2 5" xfId="15668"/>
    <cellStyle name="Input [yellow] 2 22 2 6" xfId="15669"/>
    <cellStyle name="Input [yellow] 2 22 3" xfId="15670"/>
    <cellStyle name="Input [yellow] 2 22 3 2" xfId="53240"/>
    <cellStyle name="Input [yellow] 2 22 3 3" xfId="53241"/>
    <cellStyle name="Input [yellow] 2 22 4" xfId="15671"/>
    <cellStyle name="Input [yellow] 2 22 4 2" xfId="53242"/>
    <cellStyle name="Input [yellow] 2 22 4 3" xfId="53243"/>
    <cellStyle name="Input [yellow] 2 22 5" xfId="15672"/>
    <cellStyle name="Input [yellow] 2 22 5 2" xfId="53244"/>
    <cellStyle name="Input [yellow] 2 22 5 3" xfId="53245"/>
    <cellStyle name="Input [yellow] 2 22 6" xfId="15673"/>
    <cellStyle name="Input [yellow] 2 22 6 2" xfId="53246"/>
    <cellStyle name="Input [yellow] 2 22 6 3" xfId="53247"/>
    <cellStyle name="Input [yellow] 2 22 7" xfId="15674"/>
    <cellStyle name="Input [yellow] 2 22 8" xfId="53248"/>
    <cellStyle name="Input [yellow] 2 23" xfId="15675"/>
    <cellStyle name="Input [yellow] 2 23 2" xfId="15676"/>
    <cellStyle name="Input [yellow] 2 23 2 2" xfId="15677"/>
    <cellStyle name="Input [yellow] 2 23 2 3" xfId="15678"/>
    <cellStyle name="Input [yellow] 2 23 2 4" xfId="15679"/>
    <cellStyle name="Input [yellow] 2 23 2 5" xfId="15680"/>
    <cellStyle name="Input [yellow] 2 23 2 6" xfId="15681"/>
    <cellStyle name="Input [yellow] 2 23 3" xfId="15682"/>
    <cellStyle name="Input [yellow] 2 23 3 2" xfId="53249"/>
    <cellStyle name="Input [yellow] 2 23 3 3" xfId="53250"/>
    <cellStyle name="Input [yellow] 2 23 4" xfId="15683"/>
    <cellStyle name="Input [yellow] 2 23 4 2" xfId="53251"/>
    <cellStyle name="Input [yellow] 2 23 4 3" xfId="53252"/>
    <cellStyle name="Input [yellow] 2 23 5" xfId="15684"/>
    <cellStyle name="Input [yellow] 2 23 5 2" xfId="53253"/>
    <cellStyle name="Input [yellow] 2 23 5 3" xfId="53254"/>
    <cellStyle name="Input [yellow] 2 23 6" xfId="15685"/>
    <cellStyle name="Input [yellow] 2 23 6 2" xfId="53255"/>
    <cellStyle name="Input [yellow] 2 23 6 3" xfId="53256"/>
    <cellStyle name="Input [yellow] 2 23 7" xfId="15686"/>
    <cellStyle name="Input [yellow] 2 23 8" xfId="53257"/>
    <cellStyle name="Input [yellow] 2 24" xfId="15687"/>
    <cellStyle name="Input [yellow] 2 24 2" xfId="15688"/>
    <cellStyle name="Input [yellow] 2 24 2 2" xfId="15689"/>
    <cellStyle name="Input [yellow] 2 24 2 3" xfId="15690"/>
    <cellStyle name="Input [yellow] 2 24 2 4" xfId="15691"/>
    <cellStyle name="Input [yellow] 2 24 2 5" xfId="15692"/>
    <cellStyle name="Input [yellow] 2 24 2 6" xfId="15693"/>
    <cellStyle name="Input [yellow] 2 24 3" xfId="15694"/>
    <cellStyle name="Input [yellow] 2 24 3 2" xfId="53258"/>
    <cellStyle name="Input [yellow] 2 24 3 3" xfId="53259"/>
    <cellStyle name="Input [yellow] 2 24 4" xfId="15695"/>
    <cellStyle name="Input [yellow] 2 24 4 2" xfId="53260"/>
    <cellStyle name="Input [yellow] 2 24 4 3" xfId="53261"/>
    <cellStyle name="Input [yellow] 2 24 5" xfId="15696"/>
    <cellStyle name="Input [yellow] 2 24 5 2" xfId="53262"/>
    <cellStyle name="Input [yellow] 2 24 5 3" xfId="53263"/>
    <cellStyle name="Input [yellow] 2 24 6" xfId="15697"/>
    <cellStyle name="Input [yellow] 2 24 6 2" xfId="53264"/>
    <cellStyle name="Input [yellow] 2 24 6 3" xfId="53265"/>
    <cellStyle name="Input [yellow] 2 24 7" xfId="15698"/>
    <cellStyle name="Input [yellow] 2 24 8" xfId="53266"/>
    <cellStyle name="Input [yellow] 2 25" xfId="15699"/>
    <cellStyle name="Input [yellow] 2 25 2" xfId="15700"/>
    <cellStyle name="Input [yellow] 2 25 2 2" xfId="15701"/>
    <cellStyle name="Input [yellow] 2 25 2 3" xfId="15702"/>
    <cellStyle name="Input [yellow] 2 25 2 4" xfId="15703"/>
    <cellStyle name="Input [yellow] 2 25 2 5" xfId="15704"/>
    <cellStyle name="Input [yellow] 2 25 2 6" xfId="15705"/>
    <cellStyle name="Input [yellow] 2 25 3" xfId="15706"/>
    <cellStyle name="Input [yellow] 2 25 3 2" xfId="53267"/>
    <cellStyle name="Input [yellow] 2 25 3 3" xfId="53268"/>
    <cellStyle name="Input [yellow] 2 25 4" xfId="15707"/>
    <cellStyle name="Input [yellow] 2 25 4 2" xfId="53269"/>
    <cellStyle name="Input [yellow] 2 25 4 3" xfId="53270"/>
    <cellStyle name="Input [yellow] 2 25 5" xfId="15708"/>
    <cellStyle name="Input [yellow] 2 25 5 2" xfId="53271"/>
    <cellStyle name="Input [yellow] 2 25 5 3" xfId="53272"/>
    <cellStyle name="Input [yellow] 2 25 6" xfId="15709"/>
    <cellStyle name="Input [yellow] 2 25 6 2" xfId="53273"/>
    <cellStyle name="Input [yellow] 2 25 6 3" xfId="53274"/>
    <cellStyle name="Input [yellow] 2 25 7" xfId="15710"/>
    <cellStyle name="Input [yellow] 2 25 8" xfId="53275"/>
    <cellStyle name="Input [yellow] 2 26" xfId="15711"/>
    <cellStyle name="Input [yellow] 2 26 2" xfId="15712"/>
    <cellStyle name="Input [yellow] 2 26 2 2" xfId="15713"/>
    <cellStyle name="Input [yellow] 2 26 2 3" xfId="15714"/>
    <cellStyle name="Input [yellow] 2 26 2 4" xfId="15715"/>
    <cellStyle name="Input [yellow] 2 26 2 5" xfId="15716"/>
    <cellStyle name="Input [yellow] 2 26 2 6" xfId="15717"/>
    <cellStyle name="Input [yellow] 2 26 3" xfId="15718"/>
    <cellStyle name="Input [yellow] 2 26 3 2" xfId="53276"/>
    <cellStyle name="Input [yellow] 2 26 3 3" xfId="53277"/>
    <cellStyle name="Input [yellow] 2 26 4" xfId="15719"/>
    <cellStyle name="Input [yellow] 2 26 4 2" xfId="53278"/>
    <cellStyle name="Input [yellow] 2 26 4 3" xfId="53279"/>
    <cellStyle name="Input [yellow] 2 26 5" xfId="15720"/>
    <cellStyle name="Input [yellow] 2 26 5 2" xfId="53280"/>
    <cellStyle name="Input [yellow] 2 26 5 3" xfId="53281"/>
    <cellStyle name="Input [yellow] 2 26 6" xfId="15721"/>
    <cellStyle name="Input [yellow] 2 26 6 2" xfId="53282"/>
    <cellStyle name="Input [yellow] 2 26 6 3" xfId="53283"/>
    <cellStyle name="Input [yellow] 2 26 7" xfId="15722"/>
    <cellStyle name="Input [yellow] 2 26 8" xfId="53284"/>
    <cellStyle name="Input [yellow] 2 27" xfId="15723"/>
    <cellStyle name="Input [yellow] 2 27 2" xfId="15724"/>
    <cellStyle name="Input [yellow] 2 27 2 2" xfId="15725"/>
    <cellStyle name="Input [yellow] 2 27 2 3" xfId="15726"/>
    <cellStyle name="Input [yellow] 2 27 2 4" xfId="15727"/>
    <cellStyle name="Input [yellow] 2 27 2 5" xfId="15728"/>
    <cellStyle name="Input [yellow] 2 27 2 6" xfId="15729"/>
    <cellStyle name="Input [yellow] 2 27 3" xfId="15730"/>
    <cellStyle name="Input [yellow] 2 27 3 2" xfId="53285"/>
    <cellStyle name="Input [yellow] 2 27 3 3" xfId="53286"/>
    <cellStyle name="Input [yellow] 2 27 4" xfId="15731"/>
    <cellStyle name="Input [yellow] 2 27 4 2" xfId="53287"/>
    <cellStyle name="Input [yellow] 2 27 4 3" xfId="53288"/>
    <cellStyle name="Input [yellow] 2 27 5" xfId="15732"/>
    <cellStyle name="Input [yellow] 2 27 5 2" xfId="53289"/>
    <cellStyle name="Input [yellow] 2 27 5 3" xfId="53290"/>
    <cellStyle name="Input [yellow] 2 27 6" xfId="15733"/>
    <cellStyle name="Input [yellow] 2 27 6 2" xfId="53291"/>
    <cellStyle name="Input [yellow] 2 27 6 3" xfId="53292"/>
    <cellStyle name="Input [yellow] 2 27 7" xfId="15734"/>
    <cellStyle name="Input [yellow] 2 27 8" xfId="53293"/>
    <cellStyle name="Input [yellow] 2 28" xfId="15735"/>
    <cellStyle name="Input [yellow] 2 28 2" xfId="15736"/>
    <cellStyle name="Input [yellow] 2 28 2 2" xfId="15737"/>
    <cellStyle name="Input [yellow] 2 28 2 3" xfId="15738"/>
    <cellStyle name="Input [yellow] 2 28 2 4" xfId="15739"/>
    <cellStyle name="Input [yellow] 2 28 2 5" xfId="15740"/>
    <cellStyle name="Input [yellow] 2 28 2 6" xfId="15741"/>
    <cellStyle name="Input [yellow] 2 28 3" xfId="15742"/>
    <cellStyle name="Input [yellow] 2 28 3 2" xfId="53294"/>
    <cellStyle name="Input [yellow] 2 28 3 3" xfId="53295"/>
    <cellStyle name="Input [yellow] 2 28 4" xfId="15743"/>
    <cellStyle name="Input [yellow] 2 28 4 2" xfId="53296"/>
    <cellStyle name="Input [yellow] 2 28 4 3" xfId="53297"/>
    <cellStyle name="Input [yellow] 2 28 5" xfId="15744"/>
    <cellStyle name="Input [yellow] 2 28 5 2" xfId="53298"/>
    <cellStyle name="Input [yellow] 2 28 5 3" xfId="53299"/>
    <cellStyle name="Input [yellow] 2 28 6" xfId="15745"/>
    <cellStyle name="Input [yellow] 2 28 6 2" xfId="53300"/>
    <cellStyle name="Input [yellow] 2 28 6 3" xfId="53301"/>
    <cellStyle name="Input [yellow] 2 28 7" xfId="15746"/>
    <cellStyle name="Input [yellow] 2 28 8" xfId="53302"/>
    <cellStyle name="Input [yellow] 2 29" xfId="15747"/>
    <cellStyle name="Input [yellow] 2 29 2" xfId="15748"/>
    <cellStyle name="Input [yellow] 2 29 2 2" xfId="15749"/>
    <cellStyle name="Input [yellow] 2 29 2 3" xfId="15750"/>
    <cellStyle name="Input [yellow] 2 29 2 4" xfId="15751"/>
    <cellStyle name="Input [yellow] 2 29 2 5" xfId="15752"/>
    <cellStyle name="Input [yellow] 2 29 2 6" xfId="15753"/>
    <cellStyle name="Input [yellow] 2 29 3" xfId="15754"/>
    <cellStyle name="Input [yellow] 2 29 3 2" xfId="53303"/>
    <cellStyle name="Input [yellow] 2 29 3 3" xfId="53304"/>
    <cellStyle name="Input [yellow] 2 29 4" xfId="15755"/>
    <cellStyle name="Input [yellow] 2 29 4 2" xfId="53305"/>
    <cellStyle name="Input [yellow] 2 29 4 3" xfId="53306"/>
    <cellStyle name="Input [yellow] 2 29 5" xfId="15756"/>
    <cellStyle name="Input [yellow] 2 29 5 2" xfId="53307"/>
    <cellStyle name="Input [yellow] 2 29 5 3" xfId="53308"/>
    <cellStyle name="Input [yellow] 2 29 6" xfId="15757"/>
    <cellStyle name="Input [yellow] 2 29 6 2" xfId="53309"/>
    <cellStyle name="Input [yellow] 2 29 6 3" xfId="53310"/>
    <cellStyle name="Input [yellow] 2 29 7" xfId="15758"/>
    <cellStyle name="Input [yellow] 2 29 8" xfId="53311"/>
    <cellStyle name="Input [yellow] 2 3" xfId="15759"/>
    <cellStyle name="Input [yellow] 2 3 2" xfId="15760"/>
    <cellStyle name="Input [yellow] 2 3 2 2" xfId="15761"/>
    <cellStyle name="Input [yellow] 2 3 2 3" xfId="15762"/>
    <cellStyle name="Input [yellow] 2 3 2 4" xfId="15763"/>
    <cellStyle name="Input [yellow] 2 3 2 5" xfId="15764"/>
    <cellStyle name="Input [yellow] 2 3 2 6" xfId="15765"/>
    <cellStyle name="Input [yellow] 2 3 3" xfId="15766"/>
    <cellStyle name="Input [yellow] 2 3 3 2" xfId="53312"/>
    <cellStyle name="Input [yellow] 2 3 3 3" xfId="53313"/>
    <cellStyle name="Input [yellow] 2 3 4" xfId="15767"/>
    <cellStyle name="Input [yellow] 2 3 4 2" xfId="53314"/>
    <cellStyle name="Input [yellow] 2 3 4 3" xfId="53315"/>
    <cellStyle name="Input [yellow] 2 3 5" xfId="15768"/>
    <cellStyle name="Input [yellow] 2 3 5 2" xfId="53316"/>
    <cellStyle name="Input [yellow] 2 3 5 3" xfId="53317"/>
    <cellStyle name="Input [yellow] 2 3 6" xfId="15769"/>
    <cellStyle name="Input [yellow] 2 3 6 2" xfId="53318"/>
    <cellStyle name="Input [yellow] 2 3 6 3" xfId="53319"/>
    <cellStyle name="Input [yellow] 2 3 7" xfId="15770"/>
    <cellStyle name="Input [yellow] 2 3 8" xfId="53320"/>
    <cellStyle name="Input [yellow] 2 30" xfId="15771"/>
    <cellStyle name="Input [yellow] 2 30 2" xfId="15772"/>
    <cellStyle name="Input [yellow] 2 30 2 2" xfId="15773"/>
    <cellStyle name="Input [yellow] 2 30 2 3" xfId="15774"/>
    <cellStyle name="Input [yellow] 2 30 2 4" xfId="15775"/>
    <cellStyle name="Input [yellow] 2 30 2 5" xfId="15776"/>
    <cellStyle name="Input [yellow] 2 30 2 6" xfId="15777"/>
    <cellStyle name="Input [yellow] 2 30 3" xfId="15778"/>
    <cellStyle name="Input [yellow] 2 30 3 2" xfId="53321"/>
    <cellStyle name="Input [yellow] 2 30 3 3" xfId="53322"/>
    <cellStyle name="Input [yellow] 2 30 4" xfId="15779"/>
    <cellStyle name="Input [yellow] 2 30 4 2" xfId="53323"/>
    <cellStyle name="Input [yellow] 2 30 4 3" xfId="53324"/>
    <cellStyle name="Input [yellow] 2 30 5" xfId="15780"/>
    <cellStyle name="Input [yellow] 2 30 5 2" xfId="53325"/>
    <cellStyle name="Input [yellow] 2 30 5 3" xfId="53326"/>
    <cellStyle name="Input [yellow] 2 30 6" xfId="15781"/>
    <cellStyle name="Input [yellow] 2 30 6 2" xfId="53327"/>
    <cellStyle name="Input [yellow] 2 30 6 3" xfId="53328"/>
    <cellStyle name="Input [yellow] 2 30 7" xfId="15782"/>
    <cellStyle name="Input [yellow] 2 30 8" xfId="53329"/>
    <cellStyle name="Input [yellow] 2 31" xfId="15783"/>
    <cellStyle name="Input [yellow] 2 31 2" xfId="15784"/>
    <cellStyle name="Input [yellow] 2 31 2 2" xfId="15785"/>
    <cellStyle name="Input [yellow] 2 31 2 3" xfId="15786"/>
    <cellStyle name="Input [yellow] 2 31 2 4" xfId="15787"/>
    <cellStyle name="Input [yellow] 2 31 2 5" xfId="15788"/>
    <cellStyle name="Input [yellow] 2 31 2 6" xfId="15789"/>
    <cellStyle name="Input [yellow] 2 31 3" xfId="15790"/>
    <cellStyle name="Input [yellow] 2 31 3 2" xfId="53330"/>
    <cellStyle name="Input [yellow] 2 31 3 3" xfId="53331"/>
    <cellStyle name="Input [yellow] 2 31 4" xfId="15791"/>
    <cellStyle name="Input [yellow] 2 31 4 2" xfId="53332"/>
    <cellStyle name="Input [yellow] 2 31 4 3" xfId="53333"/>
    <cellStyle name="Input [yellow] 2 31 5" xfId="15792"/>
    <cellStyle name="Input [yellow] 2 31 5 2" xfId="53334"/>
    <cellStyle name="Input [yellow] 2 31 5 3" xfId="53335"/>
    <cellStyle name="Input [yellow] 2 31 6" xfId="15793"/>
    <cellStyle name="Input [yellow] 2 31 6 2" xfId="53336"/>
    <cellStyle name="Input [yellow] 2 31 6 3" xfId="53337"/>
    <cellStyle name="Input [yellow] 2 31 7" xfId="15794"/>
    <cellStyle name="Input [yellow] 2 31 8" xfId="53338"/>
    <cellStyle name="Input [yellow] 2 32" xfId="15795"/>
    <cellStyle name="Input [yellow] 2 32 2" xfId="15796"/>
    <cellStyle name="Input [yellow] 2 32 2 2" xfId="15797"/>
    <cellStyle name="Input [yellow] 2 32 2 3" xfId="15798"/>
    <cellStyle name="Input [yellow] 2 32 2 4" xfId="15799"/>
    <cellStyle name="Input [yellow] 2 32 2 5" xfId="15800"/>
    <cellStyle name="Input [yellow] 2 32 2 6" xfId="15801"/>
    <cellStyle name="Input [yellow] 2 32 3" xfId="15802"/>
    <cellStyle name="Input [yellow] 2 32 3 2" xfId="53339"/>
    <cellStyle name="Input [yellow] 2 32 3 3" xfId="53340"/>
    <cellStyle name="Input [yellow] 2 32 4" xfId="15803"/>
    <cellStyle name="Input [yellow] 2 32 4 2" xfId="53341"/>
    <cellStyle name="Input [yellow] 2 32 4 3" xfId="53342"/>
    <cellStyle name="Input [yellow] 2 32 5" xfId="15804"/>
    <cellStyle name="Input [yellow] 2 32 5 2" xfId="53343"/>
    <cellStyle name="Input [yellow] 2 32 5 3" xfId="53344"/>
    <cellStyle name="Input [yellow] 2 32 6" xfId="15805"/>
    <cellStyle name="Input [yellow] 2 32 6 2" xfId="53345"/>
    <cellStyle name="Input [yellow] 2 32 6 3" xfId="53346"/>
    <cellStyle name="Input [yellow] 2 32 7" xfId="15806"/>
    <cellStyle name="Input [yellow] 2 32 8" xfId="53347"/>
    <cellStyle name="Input [yellow] 2 33" xfId="15807"/>
    <cellStyle name="Input [yellow] 2 33 2" xfId="15808"/>
    <cellStyle name="Input [yellow] 2 33 2 2" xfId="15809"/>
    <cellStyle name="Input [yellow] 2 33 2 3" xfId="15810"/>
    <cellStyle name="Input [yellow] 2 33 2 4" xfId="15811"/>
    <cellStyle name="Input [yellow] 2 33 2 5" xfId="15812"/>
    <cellStyle name="Input [yellow] 2 33 2 6" xfId="15813"/>
    <cellStyle name="Input [yellow] 2 33 3" xfId="15814"/>
    <cellStyle name="Input [yellow] 2 33 3 2" xfId="53348"/>
    <cellStyle name="Input [yellow] 2 33 3 3" xfId="53349"/>
    <cellStyle name="Input [yellow] 2 33 4" xfId="15815"/>
    <cellStyle name="Input [yellow] 2 33 4 2" xfId="53350"/>
    <cellStyle name="Input [yellow] 2 33 4 3" xfId="53351"/>
    <cellStyle name="Input [yellow] 2 33 5" xfId="15816"/>
    <cellStyle name="Input [yellow] 2 33 5 2" xfId="53352"/>
    <cellStyle name="Input [yellow] 2 33 5 3" xfId="53353"/>
    <cellStyle name="Input [yellow] 2 33 6" xfId="15817"/>
    <cellStyle name="Input [yellow] 2 33 6 2" xfId="53354"/>
    <cellStyle name="Input [yellow] 2 33 6 3" xfId="53355"/>
    <cellStyle name="Input [yellow] 2 33 7" xfId="15818"/>
    <cellStyle name="Input [yellow] 2 33 8" xfId="53356"/>
    <cellStyle name="Input [yellow] 2 34" xfId="15819"/>
    <cellStyle name="Input [yellow] 2 34 2" xfId="15820"/>
    <cellStyle name="Input [yellow] 2 34 2 2" xfId="15821"/>
    <cellStyle name="Input [yellow] 2 34 2 3" xfId="15822"/>
    <cellStyle name="Input [yellow] 2 34 2 4" xfId="15823"/>
    <cellStyle name="Input [yellow] 2 34 2 5" xfId="15824"/>
    <cellStyle name="Input [yellow] 2 34 2 6" xfId="15825"/>
    <cellStyle name="Input [yellow] 2 34 3" xfId="15826"/>
    <cellStyle name="Input [yellow] 2 34 3 2" xfId="53357"/>
    <cellStyle name="Input [yellow] 2 34 3 3" xfId="53358"/>
    <cellStyle name="Input [yellow] 2 34 4" xfId="15827"/>
    <cellStyle name="Input [yellow] 2 34 4 2" xfId="53359"/>
    <cellStyle name="Input [yellow] 2 34 4 3" xfId="53360"/>
    <cellStyle name="Input [yellow] 2 34 5" xfId="15828"/>
    <cellStyle name="Input [yellow] 2 34 5 2" xfId="53361"/>
    <cellStyle name="Input [yellow] 2 34 5 3" xfId="53362"/>
    <cellStyle name="Input [yellow] 2 34 6" xfId="15829"/>
    <cellStyle name="Input [yellow] 2 34 6 2" xfId="53363"/>
    <cellStyle name="Input [yellow] 2 34 6 3" xfId="53364"/>
    <cellStyle name="Input [yellow] 2 34 7" xfId="15830"/>
    <cellStyle name="Input [yellow] 2 34 8" xfId="53365"/>
    <cellStyle name="Input [yellow] 2 35" xfId="15831"/>
    <cellStyle name="Input [yellow] 2 35 2" xfId="15832"/>
    <cellStyle name="Input [yellow] 2 35 2 2" xfId="15833"/>
    <cellStyle name="Input [yellow] 2 35 2 3" xfId="15834"/>
    <cellStyle name="Input [yellow] 2 35 2 4" xfId="15835"/>
    <cellStyle name="Input [yellow] 2 35 2 5" xfId="15836"/>
    <cellStyle name="Input [yellow] 2 35 2 6" xfId="15837"/>
    <cellStyle name="Input [yellow] 2 35 3" xfId="15838"/>
    <cellStyle name="Input [yellow] 2 35 3 2" xfId="53366"/>
    <cellStyle name="Input [yellow] 2 35 3 3" xfId="53367"/>
    <cellStyle name="Input [yellow] 2 35 4" xfId="15839"/>
    <cellStyle name="Input [yellow] 2 35 4 2" xfId="53368"/>
    <cellStyle name="Input [yellow] 2 35 4 3" xfId="53369"/>
    <cellStyle name="Input [yellow] 2 35 5" xfId="15840"/>
    <cellStyle name="Input [yellow] 2 35 5 2" xfId="53370"/>
    <cellStyle name="Input [yellow] 2 35 5 3" xfId="53371"/>
    <cellStyle name="Input [yellow] 2 35 6" xfId="15841"/>
    <cellStyle name="Input [yellow] 2 35 6 2" xfId="53372"/>
    <cellStyle name="Input [yellow] 2 35 6 3" xfId="53373"/>
    <cellStyle name="Input [yellow] 2 35 7" xfId="15842"/>
    <cellStyle name="Input [yellow] 2 35 8" xfId="53374"/>
    <cellStyle name="Input [yellow] 2 36" xfId="15843"/>
    <cellStyle name="Input [yellow] 2 36 2" xfId="15844"/>
    <cellStyle name="Input [yellow] 2 36 3" xfId="15845"/>
    <cellStyle name="Input [yellow] 2 36 4" xfId="15846"/>
    <cellStyle name="Input [yellow] 2 36 5" xfId="15847"/>
    <cellStyle name="Input [yellow] 2 36 6" xfId="15848"/>
    <cellStyle name="Input [yellow] 2 37" xfId="15849"/>
    <cellStyle name="Input [yellow] 2 37 2" xfId="53375"/>
    <cellStyle name="Input [yellow] 2 37 3" xfId="53376"/>
    <cellStyle name="Input [yellow] 2 38" xfId="53377"/>
    <cellStyle name="Input [yellow] 2 38 2" xfId="53378"/>
    <cellStyle name="Input [yellow] 2 38 3" xfId="53379"/>
    <cellStyle name="Input [yellow] 2 39" xfId="53380"/>
    <cellStyle name="Input [yellow] 2 39 2" xfId="53381"/>
    <cellStyle name="Input [yellow] 2 39 3" xfId="53382"/>
    <cellStyle name="Input [yellow] 2 4" xfId="15850"/>
    <cellStyle name="Input [yellow] 2 4 2" xfId="15851"/>
    <cellStyle name="Input [yellow] 2 4 2 2" xfId="15852"/>
    <cellStyle name="Input [yellow] 2 4 2 3" xfId="15853"/>
    <cellStyle name="Input [yellow] 2 4 2 4" xfId="15854"/>
    <cellStyle name="Input [yellow] 2 4 2 5" xfId="15855"/>
    <cellStyle name="Input [yellow] 2 4 2 6" xfId="15856"/>
    <cellStyle name="Input [yellow] 2 4 3" xfId="15857"/>
    <cellStyle name="Input [yellow] 2 4 3 2" xfId="53383"/>
    <cellStyle name="Input [yellow] 2 4 3 3" xfId="53384"/>
    <cellStyle name="Input [yellow] 2 4 4" xfId="15858"/>
    <cellStyle name="Input [yellow] 2 4 4 2" xfId="53385"/>
    <cellStyle name="Input [yellow] 2 4 4 3" xfId="53386"/>
    <cellStyle name="Input [yellow] 2 4 5" xfId="15859"/>
    <cellStyle name="Input [yellow] 2 4 5 2" xfId="53387"/>
    <cellStyle name="Input [yellow] 2 4 5 3" xfId="53388"/>
    <cellStyle name="Input [yellow] 2 4 6" xfId="15860"/>
    <cellStyle name="Input [yellow] 2 4 6 2" xfId="53389"/>
    <cellStyle name="Input [yellow] 2 4 6 3" xfId="53390"/>
    <cellStyle name="Input [yellow] 2 4 7" xfId="15861"/>
    <cellStyle name="Input [yellow] 2 4 8" xfId="53391"/>
    <cellStyle name="Input [yellow] 2 40" xfId="53392"/>
    <cellStyle name="Input [yellow] 2 40 2" xfId="53393"/>
    <cellStyle name="Input [yellow] 2 40 3" xfId="53394"/>
    <cellStyle name="Input [yellow] 2 41" xfId="53395"/>
    <cellStyle name="Input [yellow] 2 42" xfId="53396"/>
    <cellStyle name="Input [yellow] 2 5" xfId="15862"/>
    <cellStyle name="Input [yellow] 2 5 2" xfId="15863"/>
    <cellStyle name="Input [yellow] 2 5 2 2" xfId="15864"/>
    <cellStyle name="Input [yellow] 2 5 2 3" xfId="15865"/>
    <cellStyle name="Input [yellow] 2 5 2 4" xfId="15866"/>
    <cellStyle name="Input [yellow] 2 5 2 5" xfId="15867"/>
    <cellStyle name="Input [yellow] 2 5 2 6" xfId="15868"/>
    <cellStyle name="Input [yellow] 2 5 3" xfId="15869"/>
    <cellStyle name="Input [yellow] 2 5 3 2" xfId="53397"/>
    <cellStyle name="Input [yellow] 2 5 3 3" xfId="53398"/>
    <cellStyle name="Input [yellow] 2 5 4" xfId="15870"/>
    <cellStyle name="Input [yellow] 2 5 4 2" xfId="53399"/>
    <cellStyle name="Input [yellow] 2 5 4 3" xfId="53400"/>
    <cellStyle name="Input [yellow] 2 5 5" xfId="15871"/>
    <cellStyle name="Input [yellow] 2 5 5 2" xfId="53401"/>
    <cellStyle name="Input [yellow] 2 5 5 3" xfId="53402"/>
    <cellStyle name="Input [yellow] 2 5 6" xfId="15872"/>
    <cellStyle name="Input [yellow] 2 5 6 2" xfId="53403"/>
    <cellStyle name="Input [yellow] 2 5 6 3" xfId="53404"/>
    <cellStyle name="Input [yellow] 2 5 7" xfId="15873"/>
    <cellStyle name="Input [yellow] 2 5 8" xfId="53405"/>
    <cellStyle name="Input [yellow] 2 6" xfId="15874"/>
    <cellStyle name="Input [yellow] 2 6 2" xfId="15875"/>
    <cellStyle name="Input [yellow] 2 6 2 2" xfId="15876"/>
    <cellStyle name="Input [yellow] 2 6 2 3" xfId="15877"/>
    <cellStyle name="Input [yellow] 2 6 2 4" xfId="15878"/>
    <cellStyle name="Input [yellow] 2 6 2 5" xfId="15879"/>
    <cellStyle name="Input [yellow] 2 6 2 6" xfId="15880"/>
    <cellStyle name="Input [yellow] 2 6 3" xfId="15881"/>
    <cellStyle name="Input [yellow] 2 6 3 2" xfId="53406"/>
    <cellStyle name="Input [yellow] 2 6 3 3" xfId="53407"/>
    <cellStyle name="Input [yellow] 2 6 4" xfId="15882"/>
    <cellStyle name="Input [yellow] 2 6 4 2" xfId="53408"/>
    <cellStyle name="Input [yellow] 2 6 4 3" xfId="53409"/>
    <cellStyle name="Input [yellow] 2 6 5" xfId="15883"/>
    <cellStyle name="Input [yellow] 2 6 5 2" xfId="53410"/>
    <cellStyle name="Input [yellow] 2 6 5 3" xfId="53411"/>
    <cellStyle name="Input [yellow] 2 6 6" xfId="15884"/>
    <cellStyle name="Input [yellow] 2 6 6 2" xfId="53412"/>
    <cellStyle name="Input [yellow] 2 6 6 3" xfId="53413"/>
    <cellStyle name="Input [yellow] 2 6 7" xfId="15885"/>
    <cellStyle name="Input [yellow] 2 6 8" xfId="53414"/>
    <cellStyle name="Input [yellow] 2 7" xfId="15886"/>
    <cellStyle name="Input [yellow] 2 7 2" xfId="15887"/>
    <cellStyle name="Input [yellow] 2 7 2 2" xfId="15888"/>
    <cellStyle name="Input [yellow] 2 7 2 3" xfId="15889"/>
    <cellStyle name="Input [yellow] 2 7 2 4" xfId="15890"/>
    <cellStyle name="Input [yellow] 2 7 2 5" xfId="15891"/>
    <cellStyle name="Input [yellow] 2 7 2 6" xfId="15892"/>
    <cellStyle name="Input [yellow] 2 7 3" xfId="15893"/>
    <cellStyle name="Input [yellow] 2 7 3 2" xfId="53415"/>
    <cellStyle name="Input [yellow] 2 7 3 3" xfId="53416"/>
    <cellStyle name="Input [yellow] 2 7 4" xfId="15894"/>
    <cellStyle name="Input [yellow] 2 7 4 2" xfId="53417"/>
    <cellStyle name="Input [yellow] 2 7 4 3" xfId="53418"/>
    <cellStyle name="Input [yellow] 2 7 5" xfId="15895"/>
    <cellStyle name="Input [yellow] 2 7 5 2" xfId="53419"/>
    <cellStyle name="Input [yellow] 2 7 5 3" xfId="53420"/>
    <cellStyle name="Input [yellow] 2 7 6" xfId="15896"/>
    <cellStyle name="Input [yellow] 2 7 6 2" xfId="53421"/>
    <cellStyle name="Input [yellow] 2 7 6 3" xfId="53422"/>
    <cellStyle name="Input [yellow] 2 7 7" xfId="15897"/>
    <cellStyle name="Input [yellow] 2 7 8" xfId="53423"/>
    <cellStyle name="Input [yellow] 2 8" xfId="15898"/>
    <cellStyle name="Input [yellow] 2 8 2" xfId="15899"/>
    <cellStyle name="Input [yellow] 2 8 2 2" xfId="15900"/>
    <cellStyle name="Input [yellow] 2 8 2 3" xfId="15901"/>
    <cellStyle name="Input [yellow] 2 8 2 4" xfId="15902"/>
    <cellStyle name="Input [yellow] 2 8 2 5" xfId="15903"/>
    <cellStyle name="Input [yellow] 2 8 2 6" xfId="15904"/>
    <cellStyle name="Input [yellow] 2 8 3" xfId="15905"/>
    <cellStyle name="Input [yellow] 2 8 3 2" xfId="53424"/>
    <cellStyle name="Input [yellow] 2 8 3 3" xfId="53425"/>
    <cellStyle name="Input [yellow] 2 8 4" xfId="15906"/>
    <cellStyle name="Input [yellow] 2 8 4 2" xfId="53426"/>
    <cellStyle name="Input [yellow] 2 8 4 3" xfId="53427"/>
    <cellStyle name="Input [yellow] 2 8 5" xfId="15907"/>
    <cellStyle name="Input [yellow] 2 8 5 2" xfId="53428"/>
    <cellStyle name="Input [yellow] 2 8 5 3" xfId="53429"/>
    <cellStyle name="Input [yellow] 2 8 6" xfId="15908"/>
    <cellStyle name="Input [yellow] 2 8 6 2" xfId="53430"/>
    <cellStyle name="Input [yellow] 2 8 6 3" xfId="53431"/>
    <cellStyle name="Input [yellow] 2 8 7" xfId="15909"/>
    <cellStyle name="Input [yellow] 2 8 8" xfId="53432"/>
    <cellStyle name="Input [yellow] 2 9" xfId="15910"/>
    <cellStyle name="Input [yellow] 2 9 2" xfId="15911"/>
    <cellStyle name="Input [yellow] 2 9 2 2" xfId="15912"/>
    <cellStyle name="Input [yellow] 2 9 2 3" xfId="15913"/>
    <cellStyle name="Input [yellow] 2 9 2 4" xfId="15914"/>
    <cellStyle name="Input [yellow] 2 9 2 5" xfId="15915"/>
    <cellStyle name="Input [yellow] 2 9 2 6" xfId="15916"/>
    <cellStyle name="Input [yellow] 2 9 3" xfId="15917"/>
    <cellStyle name="Input [yellow] 2 9 3 2" xfId="53433"/>
    <cellStyle name="Input [yellow] 2 9 3 3" xfId="53434"/>
    <cellStyle name="Input [yellow] 2 9 4" xfId="15918"/>
    <cellStyle name="Input [yellow] 2 9 4 2" xfId="53435"/>
    <cellStyle name="Input [yellow] 2 9 4 3" xfId="53436"/>
    <cellStyle name="Input [yellow] 2 9 5" xfId="15919"/>
    <cellStyle name="Input [yellow] 2 9 5 2" xfId="53437"/>
    <cellStyle name="Input [yellow] 2 9 5 3" xfId="53438"/>
    <cellStyle name="Input [yellow] 2 9 6" xfId="15920"/>
    <cellStyle name="Input [yellow] 2 9 6 2" xfId="53439"/>
    <cellStyle name="Input [yellow] 2 9 6 3" xfId="53440"/>
    <cellStyle name="Input [yellow] 2 9 7" xfId="15921"/>
    <cellStyle name="Input [yellow] 2 9 8" xfId="53441"/>
    <cellStyle name="Input [yellow] 20" xfId="15922"/>
    <cellStyle name="Input [yellow] 20 2" xfId="15923"/>
    <cellStyle name="Input [yellow] 20 2 2" xfId="15924"/>
    <cellStyle name="Input [yellow] 20 2 3" xfId="15925"/>
    <cellStyle name="Input [yellow] 20 2 4" xfId="15926"/>
    <cellStyle name="Input [yellow] 20 2 5" xfId="15927"/>
    <cellStyle name="Input [yellow] 20 2 6" xfId="15928"/>
    <cellStyle name="Input [yellow] 20 3" xfId="15929"/>
    <cellStyle name="Input [yellow] 20 3 2" xfId="53442"/>
    <cellStyle name="Input [yellow] 20 3 3" xfId="53443"/>
    <cellStyle name="Input [yellow] 20 4" xfId="15930"/>
    <cellStyle name="Input [yellow] 20 4 2" xfId="53444"/>
    <cellStyle name="Input [yellow] 20 4 3" xfId="53445"/>
    <cellStyle name="Input [yellow] 20 5" xfId="15931"/>
    <cellStyle name="Input [yellow] 20 5 2" xfId="53446"/>
    <cellStyle name="Input [yellow] 20 5 3" xfId="53447"/>
    <cellStyle name="Input [yellow] 20 6" xfId="15932"/>
    <cellStyle name="Input [yellow] 20 6 2" xfId="53448"/>
    <cellStyle name="Input [yellow] 20 6 3" xfId="53449"/>
    <cellStyle name="Input [yellow] 20 7" xfId="15933"/>
    <cellStyle name="Input [yellow] 20 8" xfId="53450"/>
    <cellStyle name="Input [yellow] 21" xfId="15934"/>
    <cellStyle name="Input [yellow] 21 2" xfId="15935"/>
    <cellStyle name="Input [yellow] 21 2 2" xfId="15936"/>
    <cellStyle name="Input [yellow] 21 2 3" xfId="15937"/>
    <cellStyle name="Input [yellow] 21 2 4" xfId="15938"/>
    <cellStyle name="Input [yellow] 21 2 5" xfId="15939"/>
    <cellStyle name="Input [yellow] 21 2 6" xfId="15940"/>
    <cellStyle name="Input [yellow] 21 3" xfId="15941"/>
    <cellStyle name="Input [yellow] 21 3 2" xfId="53451"/>
    <cellStyle name="Input [yellow] 21 3 3" xfId="53452"/>
    <cellStyle name="Input [yellow] 21 4" xfId="15942"/>
    <cellStyle name="Input [yellow] 21 4 2" xfId="53453"/>
    <cellStyle name="Input [yellow] 21 4 3" xfId="53454"/>
    <cellStyle name="Input [yellow] 21 5" xfId="15943"/>
    <cellStyle name="Input [yellow] 21 5 2" xfId="53455"/>
    <cellStyle name="Input [yellow] 21 5 3" xfId="53456"/>
    <cellStyle name="Input [yellow] 21 6" xfId="15944"/>
    <cellStyle name="Input [yellow] 21 6 2" xfId="53457"/>
    <cellStyle name="Input [yellow] 21 6 3" xfId="53458"/>
    <cellStyle name="Input [yellow] 21 7" xfId="15945"/>
    <cellStyle name="Input [yellow] 21 8" xfId="53459"/>
    <cellStyle name="Input [yellow] 22" xfId="15946"/>
    <cellStyle name="Input [yellow] 22 2" xfId="15947"/>
    <cellStyle name="Input [yellow] 22 2 2" xfId="15948"/>
    <cellStyle name="Input [yellow] 22 2 3" xfId="15949"/>
    <cellStyle name="Input [yellow] 22 2 4" xfId="15950"/>
    <cellStyle name="Input [yellow] 22 2 5" xfId="15951"/>
    <cellStyle name="Input [yellow] 22 2 6" xfId="15952"/>
    <cellStyle name="Input [yellow] 22 3" xfId="15953"/>
    <cellStyle name="Input [yellow] 22 3 2" xfId="53460"/>
    <cellStyle name="Input [yellow] 22 3 3" xfId="53461"/>
    <cellStyle name="Input [yellow] 22 4" xfId="15954"/>
    <cellStyle name="Input [yellow] 22 4 2" xfId="53462"/>
    <cellStyle name="Input [yellow] 22 4 3" xfId="53463"/>
    <cellStyle name="Input [yellow] 22 5" xfId="15955"/>
    <cellStyle name="Input [yellow] 22 5 2" xfId="53464"/>
    <cellStyle name="Input [yellow] 22 5 3" xfId="53465"/>
    <cellStyle name="Input [yellow] 22 6" xfId="15956"/>
    <cellStyle name="Input [yellow] 22 6 2" xfId="53466"/>
    <cellStyle name="Input [yellow] 22 6 3" xfId="53467"/>
    <cellStyle name="Input [yellow] 22 7" xfId="15957"/>
    <cellStyle name="Input [yellow] 22 8" xfId="53468"/>
    <cellStyle name="Input [yellow] 23" xfId="15958"/>
    <cellStyle name="Input [yellow] 23 2" xfId="15959"/>
    <cellStyle name="Input [yellow] 23 2 2" xfId="15960"/>
    <cellStyle name="Input [yellow] 23 2 3" xfId="15961"/>
    <cellStyle name="Input [yellow] 23 2 4" xfId="15962"/>
    <cellStyle name="Input [yellow] 23 2 5" xfId="15963"/>
    <cellStyle name="Input [yellow] 23 2 6" xfId="15964"/>
    <cellStyle name="Input [yellow] 23 3" xfId="15965"/>
    <cellStyle name="Input [yellow] 23 3 2" xfId="53469"/>
    <cellStyle name="Input [yellow] 23 3 3" xfId="53470"/>
    <cellStyle name="Input [yellow] 23 4" xfId="15966"/>
    <cellStyle name="Input [yellow] 23 4 2" xfId="53471"/>
    <cellStyle name="Input [yellow] 23 4 3" xfId="53472"/>
    <cellStyle name="Input [yellow] 23 5" xfId="15967"/>
    <cellStyle name="Input [yellow] 23 5 2" xfId="53473"/>
    <cellStyle name="Input [yellow] 23 5 3" xfId="53474"/>
    <cellStyle name="Input [yellow] 23 6" xfId="15968"/>
    <cellStyle name="Input [yellow] 23 6 2" xfId="53475"/>
    <cellStyle name="Input [yellow] 23 6 3" xfId="53476"/>
    <cellStyle name="Input [yellow] 23 7" xfId="15969"/>
    <cellStyle name="Input [yellow] 23 8" xfId="53477"/>
    <cellStyle name="Input [yellow] 24" xfId="15970"/>
    <cellStyle name="Input [yellow] 24 2" xfId="15971"/>
    <cellStyle name="Input [yellow] 24 2 2" xfId="15972"/>
    <cellStyle name="Input [yellow] 24 2 3" xfId="15973"/>
    <cellStyle name="Input [yellow] 24 2 4" xfId="15974"/>
    <cellStyle name="Input [yellow] 24 2 5" xfId="15975"/>
    <cellStyle name="Input [yellow] 24 2 6" xfId="15976"/>
    <cellStyle name="Input [yellow] 24 3" xfId="15977"/>
    <cellStyle name="Input [yellow] 24 3 2" xfId="53478"/>
    <cellStyle name="Input [yellow] 24 3 3" xfId="53479"/>
    <cellStyle name="Input [yellow] 24 4" xfId="15978"/>
    <cellStyle name="Input [yellow] 24 4 2" xfId="53480"/>
    <cellStyle name="Input [yellow] 24 4 3" xfId="53481"/>
    <cellStyle name="Input [yellow] 24 5" xfId="15979"/>
    <cellStyle name="Input [yellow] 24 5 2" xfId="53482"/>
    <cellStyle name="Input [yellow] 24 5 3" xfId="53483"/>
    <cellStyle name="Input [yellow] 24 6" xfId="15980"/>
    <cellStyle name="Input [yellow] 24 6 2" xfId="53484"/>
    <cellStyle name="Input [yellow] 24 6 3" xfId="53485"/>
    <cellStyle name="Input [yellow] 24 7" xfId="15981"/>
    <cellStyle name="Input [yellow] 24 8" xfId="53486"/>
    <cellStyle name="Input [yellow] 25" xfId="15982"/>
    <cellStyle name="Input [yellow] 25 2" xfId="15983"/>
    <cellStyle name="Input [yellow] 25 2 2" xfId="15984"/>
    <cellStyle name="Input [yellow] 25 2 3" xfId="15985"/>
    <cellStyle name="Input [yellow] 25 2 4" xfId="15986"/>
    <cellStyle name="Input [yellow] 25 2 5" xfId="15987"/>
    <cellStyle name="Input [yellow] 25 2 6" xfId="15988"/>
    <cellStyle name="Input [yellow] 25 3" xfId="15989"/>
    <cellStyle name="Input [yellow] 25 3 2" xfId="53487"/>
    <cellStyle name="Input [yellow] 25 3 3" xfId="53488"/>
    <cellStyle name="Input [yellow] 25 4" xfId="15990"/>
    <cellStyle name="Input [yellow] 25 4 2" xfId="53489"/>
    <cellStyle name="Input [yellow] 25 4 3" xfId="53490"/>
    <cellStyle name="Input [yellow] 25 5" xfId="15991"/>
    <cellStyle name="Input [yellow] 25 5 2" xfId="53491"/>
    <cellStyle name="Input [yellow] 25 5 3" xfId="53492"/>
    <cellStyle name="Input [yellow] 25 6" xfId="15992"/>
    <cellStyle name="Input [yellow] 25 6 2" xfId="53493"/>
    <cellStyle name="Input [yellow] 25 6 3" xfId="53494"/>
    <cellStyle name="Input [yellow] 25 7" xfId="15993"/>
    <cellStyle name="Input [yellow] 25 8" xfId="53495"/>
    <cellStyle name="Input [yellow] 26" xfId="15994"/>
    <cellStyle name="Input [yellow] 26 2" xfId="15995"/>
    <cellStyle name="Input [yellow] 26 2 2" xfId="15996"/>
    <cellStyle name="Input [yellow] 26 2 3" xfId="15997"/>
    <cellStyle name="Input [yellow] 26 2 4" xfId="15998"/>
    <cellStyle name="Input [yellow] 26 2 5" xfId="15999"/>
    <cellStyle name="Input [yellow] 26 2 6" xfId="16000"/>
    <cellStyle name="Input [yellow] 26 3" xfId="16001"/>
    <cellStyle name="Input [yellow] 26 3 2" xfId="53496"/>
    <cellStyle name="Input [yellow] 26 3 3" xfId="53497"/>
    <cellStyle name="Input [yellow] 26 4" xfId="16002"/>
    <cellStyle name="Input [yellow] 26 4 2" xfId="53498"/>
    <cellStyle name="Input [yellow] 26 4 3" xfId="53499"/>
    <cellStyle name="Input [yellow] 26 5" xfId="16003"/>
    <cellStyle name="Input [yellow] 26 5 2" xfId="53500"/>
    <cellStyle name="Input [yellow] 26 5 3" xfId="53501"/>
    <cellStyle name="Input [yellow] 26 6" xfId="16004"/>
    <cellStyle name="Input [yellow] 26 6 2" xfId="53502"/>
    <cellStyle name="Input [yellow] 26 6 3" xfId="53503"/>
    <cellStyle name="Input [yellow] 26 7" xfId="16005"/>
    <cellStyle name="Input [yellow] 26 8" xfId="53504"/>
    <cellStyle name="Input [yellow] 27" xfId="16006"/>
    <cellStyle name="Input [yellow] 27 2" xfId="16007"/>
    <cellStyle name="Input [yellow] 27 2 2" xfId="16008"/>
    <cellStyle name="Input [yellow] 27 2 3" xfId="16009"/>
    <cellStyle name="Input [yellow] 27 2 4" xfId="16010"/>
    <cellStyle name="Input [yellow] 27 2 5" xfId="16011"/>
    <cellStyle name="Input [yellow] 27 2 6" xfId="16012"/>
    <cellStyle name="Input [yellow] 27 3" xfId="16013"/>
    <cellStyle name="Input [yellow] 27 3 2" xfId="53505"/>
    <cellStyle name="Input [yellow] 27 3 3" xfId="53506"/>
    <cellStyle name="Input [yellow] 27 4" xfId="16014"/>
    <cellStyle name="Input [yellow] 27 4 2" xfId="53507"/>
    <cellStyle name="Input [yellow] 27 4 3" xfId="53508"/>
    <cellStyle name="Input [yellow] 27 5" xfId="16015"/>
    <cellStyle name="Input [yellow] 27 5 2" xfId="53509"/>
    <cellStyle name="Input [yellow] 27 5 3" xfId="53510"/>
    <cellStyle name="Input [yellow] 27 6" xfId="16016"/>
    <cellStyle name="Input [yellow] 27 6 2" xfId="53511"/>
    <cellStyle name="Input [yellow] 27 6 3" xfId="53512"/>
    <cellStyle name="Input [yellow] 27 7" xfId="16017"/>
    <cellStyle name="Input [yellow] 27 8" xfId="53513"/>
    <cellStyle name="Input [yellow] 28" xfId="16018"/>
    <cellStyle name="Input [yellow] 28 2" xfId="16019"/>
    <cellStyle name="Input [yellow] 28 2 2" xfId="16020"/>
    <cellStyle name="Input [yellow] 28 2 3" xfId="16021"/>
    <cellStyle name="Input [yellow] 28 2 4" xfId="16022"/>
    <cellStyle name="Input [yellow] 28 2 5" xfId="16023"/>
    <cellStyle name="Input [yellow] 28 2 6" xfId="16024"/>
    <cellStyle name="Input [yellow] 28 3" xfId="16025"/>
    <cellStyle name="Input [yellow] 28 3 2" xfId="53514"/>
    <cellStyle name="Input [yellow] 28 3 3" xfId="53515"/>
    <cellStyle name="Input [yellow] 28 4" xfId="16026"/>
    <cellStyle name="Input [yellow] 28 4 2" xfId="53516"/>
    <cellStyle name="Input [yellow] 28 4 3" xfId="53517"/>
    <cellStyle name="Input [yellow] 28 5" xfId="16027"/>
    <cellStyle name="Input [yellow] 28 5 2" xfId="53518"/>
    <cellStyle name="Input [yellow] 28 5 3" xfId="53519"/>
    <cellStyle name="Input [yellow] 28 6" xfId="16028"/>
    <cellStyle name="Input [yellow] 28 6 2" xfId="53520"/>
    <cellStyle name="Input [yellow] 28 6 3" xfId="53521"/>
    <cellStyle name="Input [yellow] 28 7" xfId="16029"/>
    <cellStyle name="Input [yellow] 28 8" xfId="53522"/>
    <cellStyle name="Input [yellow] 29" xfId="16030"/>
    <cellStyle name="Input [yellow] 29 2" xfId="16031"/>
    <cellStyle name="Input [yellow] 29 2 2" xfId="16032"/>
    <cellStyle name="Input [yellow] 29 2 3" xfId="16033"/>
    <cellStyle name="Input [yellow] 29 2 4" xfId="16034"/>
    <cellStyle name="Input [yellow] 29 2 5" xfId="16035"/>
    <cellStyle name="Input [yellow] 29 2 6" xfId="16036"/>
    <cellStyle name="Input [yellow] 29 3" xfId="16037"/>
    <cellStyle name="Input [yellow] 29 3 2" xfId="53523"/>
    <cellStyle name="Input [yellow] 29 3 3" xfId="53524"/>
    <cellStyle name="Input [yellow] 29 4" xfId="16038"/>
    <cellStyle name="Input [yellow] 29 4 2" xfId="53525"/>
    <cellStyle name="Input [yellow] 29 4 3" xfId="53526"/>
    <cellStyle name="Input [yellow] 29 5" xfId="16039"/>
    <cellStyle name="Input [yellow] 29 5 2" xfId="53527"/>
    <cellStyle name="Input [yellow] 29 5 3" xfId="53528"/>
    <cellStyle name="Input [yellow] 29 6" xfId="16040"/>
    <cellStyle name="Input [yellow] 29 6 2" xfId="53529"/>
    <cellStyle name="Input [yellow] 29 6 3" xfId="53530"/>
    <cellStyle name="Input [yellow] 29 7" xfId="16041"/>
    <cellStyle name="Input [yellow] 29 8" xfId="53531"/>
    <cellStyle name="Input [yellow] 3" xfId="16042"/>
    <cellStyle name="Input [yellow] 3 10" xfId="16043"/>
    <cellStyle name="Input [yellow] 3 10 2" xfId="16044"/>
    <cellStyle name="Input [yellow] 3 10 2 2" xfId="16045"/>
    <cellStyle name="Input [yellow] 3 10 2 3" xfId="16046"/>
    <cellStyle name="Input [yellow] 3 10 2 4" xfId="16047"/>
    <cellStyle name="Input [yellow] 3 10 2 5" xfId="16048"/>
    <cellStyle name="Input [yellow] 3 10 2 6" xfId="16049"/>
    <cellStyle name="Input [yellow] 3 10 3" xfId="16050"/>
    <cellStyle name="Input [yellow] 3 10 3 2" xfId="53532"/>
    <cellStyle name="Input [yellow] 3 10 3 3" xfId="53533"/>
    <cellStyle name="Input [yellow] 3 10 4" xfId="16051"/>
    <cellStyle name="Input [yellow] 3 10 4 2" xfId="53534"/>
    <cellStyle name="Input [yellow] 3 10 4 3" xfId="53535"/>
    <cellStyle name="Input [yellow] 3 10 5" xfId="16052"/>
    <cellStyle name="Input [yellow] 3 10 5 2" xfId="53536"/>
    <cellStyle name="Input [yellow] 3 10 5 3" xfId="53537"/>
    <cellStyle name="Input [yellow] 3 10 6" xfId="16053"/>
    <cellStyle name="Input [yellow] 3 10 6 2" xfId="53538"/>
    <cellStyle name="Input [yellow] 3 10 6 3" xfId="53539"/>
    <cellStyle name="Input [yellow] 3 10 7" xfId="16054"/>
    <cellStyle name="Input [yellow] 3 10 8" xfId="53540"/>
    <cellStyle name="Input [yellow] 3 11" xfId="16055"/>
    <cellStyle name="Input [yellow] 3 11 2" xfId="16056"/>
    <cellStyle name="Input [yellow] 3 11 2 2" xfId="16057"/>
    <cellStyle name="Input [yellow] 3 11 2 3" xfId="16058"/>
    <cellStyle name="Input [yellow] 3 11 2 4" xfId="16059"/>
    <cellStyle name="Input [yellow] 3 11 2 5" xfId="16060"/>
    <cellStyle name="Input [yellow] 3 11 2 6" xfId="16061"/>
    <cellStyle name="Input [yellow] 3 11 3" xfId="16062"/>
    <cellStyle name="Input [yellow] 3 11 3 2" xfId="53541"/>
    <cellStyle name="Input [yellow] 3 11 3 3" xfId="53542"/>
    <cellStyle name="Input [yellow] 3 11 4" xfId="16063"/>
    <cellStyle name="Input [yellow] 3 11 4 2" xfId="53543"/>
    <cellStyle name="Input [yellow] 3 11 4 3" xfId="53544"/>
    <cellStyle name="Input [yellow] 3 11 5" xfId="16064"/>
    <cellStyle name="Input [yellow] 3 11 5 2" xfId="53545"/>
    <cellStyle name="Input [yellow] 3 11 5 3" xfId="53546"/>
    <cellStyle name="Input [yellow] 3 11 6" xfId="16065"/>
    <cellStyle name="Input [yellow] 3 11 6 2" xfId="53547"/>
    <cellStyle name="Input [yellow] 3 11 6 3" xfId="53548"/>
    <cellStyle name="Input [yellow] 3 11 7" xfId="16066"/>
    <cellStyle name="Input [yellow] 3 11 8" xfId="53549"/>
    <cellStyle name="Input [yellow] 3 12" xfId="16067"/>
    <cellStyle name="Input [yellow] 3 12 2" xfId="16068"/>
    <cellStyle name="Input [yellow] 3 12 2 2" xfId="16069"/>
    <cellStyle name="Input [yellow] 3 12 2 3" xfId="16070"/>
    <cellStyle name="Input [yellow] 3 12 2 4" xfId="16071"/>
    <cellStyle name="Input [yellow] 3 12 2 5" xfId="16072"/>
    <cellStyle name="Input [yellow] 3 12 2 6" xfId="16073"/>
    <cellStyle name="Input [yellow] 3 12 3" xfId="16074"/>
    <cellStyle name="Input [yellow] 3 12 3 2" xfId="53550"/>
    <cellStyle name="Input [yellow] 3 12 3 3" xfId="53551"/>
    <cellStyle name="Input [yellow] 3 12 4" xfId="16075"/>
    <cellStyle name="Input [yellow] 3 12 4 2" xfId="53552"/>
    <cellStyle name="Input [yellow] 3 12 4 3" xfId="53553"/>
    <cellStyle name="Input [yellow] 3 12 5" xfId="16076"/>
    <cellStyle name="Input [yellow] 3 12 5 2" xfId="53554"/>
    <cellStyle name="Input [yellow] 3 12 5 3" xfId="53555"/>
    <cellStyle name="Input [yellow] 3 12 6" xfId="16077"/>
    <cellStyle name="Input [yellow] 3 12 6 2" xfId="53556"/>
    <cellStyle name="Input [yellow] 3 12 6 3" xfId="53557"/>
    <cellStyle name="Input [yellow] 3 12 7" xfId="16078"/>
    <cellStyle name="Input [yellow] 3 12 8" xfId="53558"/>
    <cellStyle name="Input [yellow] 3 13" xfId="16079"/>
    <cellStyle name="Input [yellow] 3 13 2" xfId="16080"/>
    <cellStyle name="Input [yellow] 3 13 2 2" xfId="16081"/>
    <cellStyle name="Input [yellow] 3 13 2 3" xfId="16082"/>
    <cellStyle name="Input [yellow] 3 13 2 4" xfId="16083"/>
    <cellStyle name="Input [yellow] 3 13 2 5" xfId="16084"/>
    <cellStyle name="Input [yellow] 3 13 2 6" xfId="16085"/>
    <cellStyle name="Input [yellow] 3 13 3" xfId="16086"/>
    <cellStyle name="Input [yellow] 3 13 3 2" xfId="53559"/>
    <cellStyle name="Input [yellow] 3 13 3 3" xfId="53560"/>
    <cellStyle name="Input [yellow] 3 13 4" xfId="16087"/>
    <cellStyle name="Input [yellow] 3 13 4 2" xfId="53561"/>
    <cellStyle name="Input [yellow] 3 13 4 3" xfId="53562"/>
    <cellStyle name="Input [yellow] 3 13 5" xfId="16088"/>
    <cellStyle name="Input [yellow] 3 13 5 2" xfId="53563"/>
    <cellStyle name="Input [yellow] 3 13 5 3" xfId="53564"/>
    <cellStyle name="Input [yellow] 3 13 6" xfId="16089"/>
    <cellStyle name="Input [yellow] 3 13 6 2" xfId="53565"/>
    <cellStyle name="Input [yellow] 3 13 6 3" xfId="53566"/>
    <cellStyle name="Input [yellow] 3 13 7" xfId="16090"/>
    <cellStyle name="Input [yellow] 3 13 8" xfId="53567"/>
    <cellStyle name="Input [yellow] 3 14" xfId="16091"/>
    <cellStyle name="Input [yellow] 3 14 2" xfId="16092"/>
    <cellStyle name="Input [yellow] 3 14 2 2" xfId="16093"/>
    <cellStyle name="Input [yellow] 3 14 2 3" xfId="16094"/>
    <cellStyle name="Input [yellow] 3 14 2 4" xfId="16095"/>
    <cellStyle name="Input [yellow] 3 14 2 5" xfId="16096"/>
    <cellStyle name="Input [yellow] 3 14 2 6" xfId="16097"/>
    <cellStyle name="Input [yellow] 3 14 3" xfId="16098"/>
    <cellStyle name="Input [yellow] 3 14 3 2" xfId="53568"/>
    <cellStyle name="Input [yellow] 3 14 3 3" xfId="53569"/>
    <cellStyle name="Input [yellow] 3 14 4" xfId="16099"/>
    <cellStyle name="Input [yellow] 3 14 4 2" xfId="53570"/>
    <cellStyle name="Input [yellow] 3 14 4 3" xfId="53571"/>
    <cellStyle name="Input [yellow] 3 14 5" xfId="16100"/>
    <cellStyle name="Input [yellow] 3 14 5 2" xfId="53572"/>
    <cellStyle name="Input [yellow] 3 14 5 3" xfId="53573"/>
    <cellStyle name="Input [yellow] 3 14 6" xfId="16101"/>
    <cellStyle name="Input [yellow] 3 14 6 2" xfId="53574"/>
    <cellStyle name="Input [yellow] 3 14 6 3" xfId="53575"/>
    <cellStyle name="Input [yellow] 3 14 7" xfId="16102"/>
    <cellStyle name="Input [yellow] 3 14 8" xfId="53576"/>
    <cellStyle name="Input [yellow] 3 15" xfId="16103"/>
    <cellStyle name="Input [yellow] 3 15 2" xfId="16104"/>
    <cellStyle name="Input [yellow] 3 15 2 2" xfId="16105"/>
    <cellStyle name="Input [yellow] 3 15 2 3" xfId="16106"/>
    <cellStyle name="Input [yellow] 3 15 2 4" xfId="16107"/>
    <cellStyle name="Input [yellow] 3 15 2 5" xfId="16108"/>
    <cellStyle name="Input [yellow] 3 15 2 6" xfId="16109"/>
    <cellStyle name="Input [yellow] 3 15 3" xfId="16110"/>
    <cellStyle name="Input [yellow] 3 15 3 2" xfId="53577"/>
    <cellStyle name="Input [yellow] 3 15 3 3" xfId="53578"/>
    <cellStyle name="Input [yellow] 3 15 4" xfId="16111"/>
    <cellStyle name="Input [yellow] 3 15 4 2" xfId="53579"/>
    <cellStyle name="Input [yellow] 3 15 4 3" xfId="53580"/>
    <cellStyle name="Input [yellow] 3 15 5" xfId="16112"/>
    <cellStyle name="Input [yellow] 3 15 5 2" xfId="53581"/>
    <cellStyle name="Input [yellow] 3 15 5 3" xfId="53582"/>
    <cellStyle name="Input [yellow] 3 15 6" xfId="16113"/>
    <cellStyle name="Input [yellow] 3 15 6 2" xfId="53583"/>
    <cellStyle name="Input [yellow] 3 15 6 3" xfId="53584"/>
    <cellStyle name="Input [yellow] 3 15 7" xfId="16114"/>
    <cellStyle name="Input [yellow] 3 15 8" xfId="53585"/>
    <cellStyle name="Input [yellow] 3 16" xfId="16115"/>
    <cellStyle name="Input [yellow] 3 16 2" xfId="16116"/>
    <cellStyle name="Input [yellow] 3 16 2 2" xfId="16117"/>
    <cellStyle name="Input [yellow] 3 16 2 3" xfId="16118"/>
    <cellStyle name="Input [yellow] 3 16 2 4" xfId="16119"/>
    <cellStyle name="Input [yellow] 3 16 2 5" xfId="16120"/>
    <cellStyle name="Input [yellow] 3 16 2 6" xfId="16121"/>
    <cellStyle name="Input [yellow] 3 16 3" xfId="16122"/>
    <cellStyle name="Input [yellow] 3 16 3 2" xfId="53586"/>
    <cellStyle name="Input [yellow] 3 16 3 3" xfId="53587"/>
    <cellStyle name="Input [yellow] 3 16 4" xfId="16123"/>
    <cellStyle name="Input [yellow] 3 16 4 2" xfId="53588"/>
    <cellStyle name="Input [yellow] 3 16 4 3" xfId="53589"/>
    <cellStyle name="Input [yellow] 3 16 5" xfId="16124"/>
    <cellStyle name="Input [yellow] 3 16 5 2" xfId="53590"/>
    <cellStyle name="Input [yellow] 3 16 5 3" xfId="53591"/>
    <cellStyle name="Input [yellow] 3 16 6" xfId="16125"/>
    <cellStyle name="Input [yellow] 3 16 6 2" xfId="53592"/>
    <cellStyle name="Input [yellow] 3 16 6 3" xfId="53593"/>
    <cellStyle name="Input [yellow] 3 16 7" xfId="16126"/>
    <cellStyle name="Input [yellow] 3 16 8" xfId="53594"/>
    <cellStyle name="Input [yellow] 3 17" xfId="16127"/>
    <cellStyle name="Input [yellow] 3 17 2" xfId="16128"/>
    <cellStyle name="Input [yellow] 3 17 2 2" xfId="16129"/>
    <cellStyle name="Input [yellow] 3 17 2 3" xfId="16130"/>
    <cellStyle name="Input [yellow] 3 17 2 4" xfId="16131"/>
    <cellStyle name="Input [yellow] 3 17 2 5" xfId="16132"/>
    <cellStyle name="Input [yellow] 3 17 2 6" xfId="16133"/>
    <cellStyle name="Input [yellow] 3 17 3" xfId="16134"/>
    <cellStyle name="Input [yellow] 3 17 3 2" xfId="53595"/>
    <cellStyle name="Input [yellow] 3 17 3 3" xfId="53596"/>
    <cellStyle name="Input [yellow] 3 17 4" xfId="16135"/>
    <cellStyle name="Input [yellow] 3 17 4 2" xfId="53597"/>
    <cellStyle name="Input [yellow] 3 17 4 3" xfId="53598"/>
    <cellStyle name="Input [yellow] 3 17 5" xfId="16136"/>
    <cellStyle name="Input [yellow] 3 17 5 2" xfId="53599"/>
    <cellStyle name="Input [yellow] 3 17 5 3" xfId="53600"/>
    <cellStyle name="Input [yellow] 3 17 6" xfId="16137"/>
    <cellStyle name="Input [yellow] 3 17 6 2" xfId="53601"/>
    <cellStyle name="Input [yellow] 3 17 6 3" xfId="53602"/>
    <cellStyle name="Input [yellow] 3 17 7" xfId="16138"/>
    <cellStyle name="Input [yellow] 3 17 8" xfId="53603"/>
    <cellStyle name="Input [yellow] 3 18" xfId="16139"/>
    <cellStyle name="Input [yellow] 3 18 2" xfId="16140"/>
    <cellStyle name="Input [yellow] 3 18 2 2" xfId="16141"/>
    <cellStyle name="Input [yellow] 3 18 2 3" xfId="16142"/>
    <cellStyle name="Input [yellow] 3 18 2 4" xfId="16143"/>
    <cellStyle name="Input [yellow] 3 18 2 5" xfId="16144"/>
    <cellStyle name="Input [yellow] 3 18 2 6" xfId="16145"/>
    <cellStyle name="Input [yellow] 3 18 3" xfId="16146"/>
    <cellStyle name="Input [yellow] 3 18 3 2" xfId="53604"/>
    <cellStyle name="Input [yellow] 3 18 3 3" xfId="53605"/>
    <cellStyle name="Input [yellow] 3 18 4" xfId="16147"/>
    <cellStyle name="Input [yellow] 3 18 4 2" xfId="53606"/>
    <cellStyle name="Input [yellow] 3 18 4 3" xfId="53607"/>
    <cellStyle name="Input [yellow] 3 18 5" xfId="16148"/>
    <cellStyle name="Input [yellow] 3 18 5 2" xfId="53608"/>
    <cellStyle name="Input [yellow] 3 18 5 3" xfId="53609"/>
    <cellStyle name="Input [yellow] 3 18 6" xfId="16149"/>
    <cellStyle name="Input [yellow] 3 18 6 2" xfId="53610"/>
    <cellStyle name="Input [yellow] 3 18 6 3" xfId="53611"/>
    <cellStyle name="Input [yellow] 3 18 7" xfId="16150"/>
    <cellStyle name="Input [yellow] 3 18 8" xfId="53612"/>
    <cellStyle name="Input [yellow] 3 19" xfId="16151"/>
    <cellStyle name="Input [yellow] 3 19 2" xfId="16152"/>
    <cellStyle name="Input [yellow] 3 19 2 2" xfId="16153"/>
    <cellStyle name="Input [yellow] 3 19 2 3" xfId="16154"/>
    <cellStyle name="Input [yellow] 3 19 2 4" xfId="16155"/>
    <cellStyle name="Input [yellow] 3 19 2 5" xfId="16156"/>
    <cellStyle name="Input [yellow] 3 19 2 6" xfId="16157"/>
    <cellStyle name="Input [yellow] 3 19 3" xfId="16158"/>
    <cellStyle name="Input [yellow] 3 19 3 2" xfId="53613"/>
    <cellStyle name="Input [yellow] 3 19 3 3" xfId="53614"/>
    <cellStyle name="Input [yellow] 3 19 4" xfId="16159"/>
    <cellStyle name="Input [yellow] 3 19 4 2" xfId="53615"/>
    <cellStyle name="Input [yellow] 3 19 4 3" xfId="53616"/>
    <cellStyle name="Input [yellow] 3 19 5" xfId="16160"/>
    <cellStyle name="Input [yellow] 3 19 5 2" xfId="53617"/>
    <cellStyle name="Input [yellow] 3 19 5 3" xfId="53618"/>
    <cellStyle name="Input [yellow] 3 19 6" xfId="16161"/>
    <cellStyle name="Input [yellow] 3 19 6 2" xfId="53619"/>
    <cellStyle name="Input [yellow] 3 19 6 3" xfId="53620"/>
    <cellStyle name="Input [yellow] 3 19 7" xfId="16162"/>
    <cellStyle name="Input [yellow] 3 19 8" xfId="53621"/>
    <cellStyle name="Input [yellow] 3 2" xfId="16163"/>
    <cellStyle name="Input [yellow] 3 2 10" xfId="16164"/>
    <cellStyle name="Input [yellow] 3 2 10 2" xfId="16165"/>
    <cellStyle name="Input [yellow] 3 2 10 2 2" xfId="16166"/>
    <cellStyle name="Input [yellow] 3 2 10 2 3" xfId="16167"/>
    <cellStyle name="Input [yellow] 3 2 10 2 4" xfId="16168"/>
    <cellStyle name="Input [yellow] 3 2 10 2 5" xfId="16169"/>
    <cellStyle name="Input [yellow] 3 2 10 2 6" xfId="16170"/>
    <cellStyle name="Input [yellow] 3 2 10 3" xfId="16171"/>
    <cellStyle name="Input [yellow] 3 2 10 3 2" xfId="53622"/>
    <cellStyle name="Input [yellow] 3 2 10 3 3" xfId="53623"/>
    <cellStyle name="Input [yellow] 3 2 10 4" xfId="16172"/>
    <cellStyle name="Input [yellow] 3 2 10 4 2" xfId="53624"/>
    <cellStyle name="Input [yellow] 3 2 10 4 3" xfId="53625"/>
    <cellStyle name="Input [yellow] 3 2 10 5" xfId="16173"/>
    <cellStyle name="Input [yellow] 3 2 10 5 2" xfId="53626"/>
    <cellStyle name="Input [yellow] 3 2 10 5 3" xfId="53627"/>
    <cellStyle name="Input [yellow] 3 2 10 6" xfId="16174"/>
    <cellStyle name="Input [yellow] 3 2 10 6 2" xfId="53628"/>
    <cellStyle name="Input [yellow] 3 2 10 6 3" xfId="53629"/>
    <cellStyle name="Input [yellow] 3 2 10 7" xfId="16175"/>
    <cellStyle name="Input [yellow] 3 2 10 8" xfId="53630"/>
    <cellStyle name="Input [yellow] 3 2 11" xfId="16176"/>
    <cellStyle name="Input [yellow] 3 2 11 2" xfId="16177"/>
    <cellStyle name="Input [yellow] 3 2 11 2 2" xfId="16178"/>
    <cellStyle name="Input [yellow] 3 2 11 2 3" xfId="16179"/>
    <cellStyle name="Input [yellow] 3 2 11 2 4" xfId="16180"/>
    <cellStyle name="Input [yellow] 3 2 11 2 5" xfId="16181"/>
    <cellStyle name="Input [yellow] 3 2 11 2 6" xfId="16182"/>
    <cellStyle name="Input [yellow] 3 2 11 3" xfId="16183"/>
    <cellStyle name="Input [yellow] 3 2 11 3 2" xfId="53631"/>
    <cellStyle name="Input [yellow] 3 2 11 3 3" xfId="53632"/>
    <cellStyle name="Input [yellow] 3 2 11 4" xfId="16184"/>
    <cellStyle name="Input [yellow] 3 2 11 4 2" xfId="53633"/>
    <cellStyle name="Input [yellow] 3 2 11 4 3" xfId="53634"/>
    <cellStyle name="Input [yellow] 3 2 11 5" xfId="16185"/>
    <cellStyle name="Input [yellow] 3 2 11 5 2" xfId="53635"/>
    <cellStyle name="Input [yellow] 3 2 11 5 3" xfId="53636"/>
    <cellStyle name="Input [yellow] 3 2 11 6" xfId="16186"/>
    <cellStyle name="Input [yellow] 3 2 11 6 2" xfId="53637"/>
    <cellStyle name="Input [yellow] 3 2 11 6 3" xfId="53638"/>
    <cellStyle name="Input [yellow] 3 2 11 7" xfId="16187"/>
    <cellStyle name="Input [yellow] 3 2 11 8" xfId="53639"/>
    <cellStyle name="Input [yellow] 3 2 12" xfId="16188"/>
    <cellStyle name="Input [yellow] 3 2 12 2" xfId="16189"/>
    <cellStyle name="Input [yellow] 3 2 12 2 2" xfId="16190"/>
    <cellStyle name="Input [yellow] 3 2 12 2 3" xfId="16191"/>
    <cellStyle name="Input [yellow] 3 2 12 2 4" xfId="16192"/>
    <cellStyle name="Input [yellow] 3 2 12 2 5" xfId="16193"/>
    <cellStyle name="Input [yellow] 3 2 12 2 6" xfId="16194"/>
    <cellStyle name="Input [yellow] 3 2 12 3" xfId="16195"/>
    <cellStyle name="Input [yellow] 3 2 12 3 2" xfId="53640"/>
    <cellStyle name="Input [yellow] 3 2 12 3 3" xfId="53641"/>
    <cellStyle name="Input [yellow] 3 2 12 4" xfId="16196"/>
    <cellStyle name="Input [yellow] 3 2 12 4 2" xfId="53642"/>
    <cellStyle name="Input [yellow] 3 2 12 4 3" xfId="53643"/>
    <cellStyle name="Input [yellow] 3 2 12 5" xfId="16197"/>
    <cellStyle name="Input [yellow] 3 2 12 5 2" xfId="53644"/>
    <cellStyle name="Input [yellow] 3 2 12 5 3" xfId="53645"/>
    <cellStyle name="Input [yellow] 3 2 12 6" xfId="16198"/>
    <cellStyle name="Input [yellow] 3 2 12 6 2" xfId="53646"/>
    <cellStyle name="Input [yellow] 3 2 12 6 3" xfId="53647"/>
    <cellStyle name="Input [yellow] 3 2 12 7" xfId="16199"/>
    <cellStyle name="Input [yellow] 3 2 12 8" xfId="53648"/>
    <cellStyle name="Input [yellow] 3 2 13" xfId="16200"/>
    <cellStyle name="Input [yellow] 3 2 13 2" xfId="16201"/>
    <cellStyle name="Input [yellow] 3 2 13 2 2" xfId="16202"/>
    <cellStyle name="Input [yellow] 3 2 13 2 3" xfId="16203"/>
    <cellStyle name="Input [yellow] 3 2 13 2 4" xfId="16204"/>
    <cellStyle name="Input [yellow] 3 2 13 2 5" xfId="16205"/>
    <cellStyle name="Input [yellow] 3 2 13 2 6" xfId="16206"/>
    <cellStyle name="Input [yellow] 3 2 13 3" xfId="16207"/>
    <cellStyle name="Input [yellow] 3 2 13 3 2" xfId="53649"/>
    <cellStyle name="Input [yellow] 3 2 13 3 3" xfId="53650"/>
    <cellStyle name="Input [yellow] 3 2 13 4" xfId="16208"/>
    <cellStyle name="Input [yellow] 3 2 13 4 2" xfId="53651"/>
    <cellStyle name="Input [yellow] 3 2 13 4 3" xfId="53652"/>
    <cellStyle name="Input [yellow] 3 2 13 5" xfId="16209"/>
    <cellStyle name="Input [yellow] 3 2 13 5 2" xfId="53653"/>
    <cellStyle name="Input [yellow] 3 2 13 5 3" xfId="53654"/>
    <cellStyle name="Input [yellow] 3 2 13 6" xfId="16210"/>
    <cellStyle name="Input [yellow] 3 2 13 6 2" xfId="53655"/>
    <cellStyle name="Input [yellow] 3 2 13 6 3" xfId="53656"/>
    <cellStyle name="Input [yellow] 3 2 13 7" xfId="16211"/>
    <cellStyle name="Input [yellow] 3 2 13 8" xfId="53657"/>
    <cellStyle name="Input [yellow] 3 2 14" xfId="16212"/>
    <cellStyle name="Input [yellow] 3 2 14 2" xfId="16213"/>
    <cellStyle name="Input [yellow] 3 2 14 2 2" xfId="16214"/>
    <cellStyle name="Input [yellow] 3 2 14 2 3" xfId="16215"/>
    <cellStyle name="Input [yellow] 3 2 14 2 4" xfId="16216"/>
    <cellStyle name="Input [yellow] 3 2 14 2 5" xfId="16217"/>
    <cellStyle name="Input [yellow] 3 2 14 2 6" xfId="16218"/>
    <cellStyle name="Input [yellow] 3 2 14 3" xfId="16219"/>
    <cellStyle name="Input [yellow] 3 2 14 3 2" xfId="53658"/>
    <cellStyle name="Input [yellow] 3 2 14 3 3" xfId="53659"/>
    <cellStyle name="Input [yellow] 3 2 14 4" xfId="16220"/>
    <cellStyle name="Input [yellow] 3 2 14 4 2" xfId="53660"/>
    <cellStyle name="Input [yellow] 3 2 14 4 3" xfId="53661"/>
    <cellStyle name="Input [yellow] 3 2 14 5" xfId="16221"/>
    <cellStyle name="Input [yellow] 3 2 14 5 2" xfId="53662"/>
    <cellStyle name="Input [yellow] 3 2 14 5 3" xfId="53663"/>
    <cellStyle name="Input [yellow] 3 2 14 6" xfId="16222"/>
    <cellStyle name="Input [yellow] 3 2 14 6 2" xfId="53664"/>
    <cellStyle name="Input [yellow] 3 2 14 6 3" xfId="53665"/>
    <cellStyle name="Input [yellow] 3 2 14 7" xfId="16223"/>
    <cellStyle name="Input [yellow] 3 2 14 8" xfId="53666"/>
    <cellStyle name="Input [yellow] 3 2 15" xfId="16224"/>
    <cellStyle name="Input [yellow] 3 2 15 2" xfId="16225"/>
    <cellStyle name="Input [yellow] 3 2 15 2 2" xfId="16226"/>
    <cellStyle name="Input [yellow] 3 2 15 2 3" xfId="16227"/>
    <cellStyle name="Input [yellow] 3 2 15 2 4" xfId="16228"/>
    <cellStyle name="Input [yellow] 3 2 15 2 5" xfId="16229"/>
    <cellStyle name="Input [yellow] 3 2 15 2 6" xfId="16230"/>
    <cellStyle name="Input [yellow] 3 2 15 3" xfId="16231"/>
    <cellStyle name="Input [yellow] 3 2 15 3 2" xfId="53667"/>
    <cellStyle name="Input [yellow] 3 2 15 3 3" xfId="53668"/>
    <cellStyle name="Input [yellow] 3 2 15 4" xfId="16232"/>
    <cellStyle name="Input [yellow] 3 2 15 4 2" xfId="53669"/>
    <cellStyle name="Input [yellow] 3 2 15 4 3" xfId="53670"/>
    <cellStyle name="Input [yellow] 3 2 15 5" xfId="16233"/>
    <cellStyle name="Input [yellow] 3 2 15 5 2" xfId="53671"/>
    <cellStyle name="Input [yellow] 3 2 15 5 3" xfId="53672"/>
    <cellStyle name="Input [yellow] 3 2 15 6" xfId="16234"/>
    <cellStyle name="Input [yellow] 3 2 15 6 2" xfId="53673"/>
    <cellStyle name="Input [yellow] 3 2 15 6 3" xfId="53674"/>
    <cellStyle name="Input [yellow] 3 2 15 7" xfId="16235"/>
    <cellStyle name="Input [yellow] 3 2 15 8" xfId="53675"/>
    <cellStyle name="Input [yellow] 3 2 16" xfId="16236"/>
    <cellStyle name="Input [yellow] 3 2 16 2" xfId="16237"/>
    <cellStyle name="Input [yellow] 3 2 16 2 2" xfId="16238"/>
    <cellStyle name="Input [yellow] 3 2 16 2 3" xfId="16239"/>
    <cellStyle name="Input [yellow] 3 2 16 2 4" xfId="16240"/>
    <cellStyle name="Input [yellow] 3 2 16 2 5" xfId="16241"/>
    <cellStyle name="Input [yellow] 3 2 16 2 6" xfId="16242"/>
    <cellStyle name="Input [yellow] 3 2 16 3" xfId="16243"/>
    <cellStyle name="Input [yellow] 3 2 16 3 2" xfId="53676"/>
    <cellStyle name="Input [yellow] 3 2 16 3 3" xfId="53677"/>
    <cellStyle name="Input [yellow] 3 2 16 4" xfId="16244"/>
    <cellStyle name="Input [yellow] 3 2 16 4 2" xfId="53678"/>
    <cellStyle name="Input [yellow] 3 2 16 4 3" xfId="53679"/>
    <cellStyle name="Input [yellow] 3 2 16 5" xfId="16245"/>
    <cellStyle name="Input [yellow] 3 2 16 5 2" xfId="53680"/>
    <cellStyle name="Input [yellow] 3 2 16 5 3" xfId="53681"/>
    <cellStyle name="Input [yellow] 3 2 16 6" xfId="16246"/>
    <cellStyle name="Input [yellow] 3 2 16 6 2" xfId="53682"/>
    <cellStyle name="Input [yellow] 3 2 16 6 3" xfId="53683"/>
    <cellStyle name="Input [yellow] 3 2 16 7" xfId="16247"/>
    <cellStyle name="Input [yellow] 3 2 16 8" xfId="53684"/>
    <cellStyle name="Input [yellow] 3 2 17" xfId="16248"/>
    <cellStyle name="Input [yellow] 3 2 17 2" xfId="16249"/>
    <cellStyle name="Input [yellow] 3 2 17 2 2" xfId="16250"/>
    <cellStyle name="Input [yellow] 3 2 17 2 3" xfId="16251"/>
    <cellStyle name="Input [yellow] 3 2 17 2 4" xfId="16252"/>
    <cellStyle name="Input [yellow] 3 2 17 2 5" xfId="16253"/>
    <cellStyle name="Input [yellow] 3 2 17 2 6" xfId="16254"/>
    <cellStyle name="Input [yellow] 3 2 17 3" xfId="16255"/>
    <cellStyle name="Input [yellow] 3 2 17 3 2" xfId="53685"/>
    <cellStyle name="Input [yellow] 3 2 17 3 3" xfId="53686"/>
    <cellStyle name="Input [yellow] 3 2 17 4" xfId="16256"/>
    <cellStyle name="Input [yellow] 3 2 17 4 2" xfId="53687"/>
    <cellStyle name="Input [yellow] 3 2 17 4 3" xfId="53688"/>
    <cellStyle name="Input [yellow] 3 2 17 5" xfId="16257"/>
    <cellStyle name="Input [yellow] 3 2 17 5 2" xfId="53689"/>
    <cellStyle name="Input [yellow] 3 2 17 5 3" xfId="53690"/>
    <cellStyle name="Input [yellow] 3 2 17 6" xfId="16258"/>
    <cellStyle name="Input [yellow] 3 2 17 6 2" xfId="53691"/>
    <cellStyle name="Input [yellow] 3 2 17 6 3" xfId="53692"/>
    <cellStyle name="Input [yellow] 3 2 17 7" xfId="16259"/>
    <cellStyle name="Input [yellow] 3 2 17 8" xfId="53693"/>
    <cellStyle name="Input [yellow] 3 2 18" xfId="16260"/>
    <cellStyle name="Input [yellow] 3 2 18 2" xfId="16261"/>
    <cellStyle name="Input [yellow] 3 2 18 2 2" xfId="16262"/>
    <cellStyle name="Input [yellow] 3 2 18 2 3" xfId="16263"/>
    <cellStyle name="Input [yellow] 3 2 18 2 4" xfId="16264"/>
    <cellStyle name="Input [yellow] 3 2 18 2 5" xfId="16265"/>
    <cellStyle name="Input [yellow] 3 2 18 2 6" xfId="16266"/>
    <cellStyle name="Input [yellow] 3 2 18 3" xfId="16267"/>
    <cellStyle name="Input [yellow] 3 2 18 3 2" xfId="53694"/>
    <cellStyle name="Input [yellow] 3 2 18 3 3" xfId="53695"/>
    <cellStyle name="Input [yellow] 3 2 18 4" xfId="16268"/>
    <cellStyle name="Input [yellow] 3 2 18 4 2" xfId="53696"/>
    <cellStyle name="Input [yellow] 3 2 18 4 3" xfId="53697"/>
    <cellStyle name="Input [yellow] 3 2 18 5" xfId="16269"/>
    <cellStyle name="Input [yellow] 3 2 18 5 2" xfId="53698"/>
    <cellStyle name="Input [yellow] 3 2 18 5 3" xfId="53699"/>
    <cellStyle name="Input [yellow] 3 2 18 6" xfId="16270"/>
    <cellStyle name="Input [yellow] 3 2 18 6 2" xfId="53700"/>
    <cellStyle name="Input [yellow] 3 2 18 6 3" xfId="53701"/>
    <cellStyle name="Input [yellow] 3 2 18 7" xfId="16271"/>
    <cellStyle name="Input [yellow] 3 2 18 8" xfId="53702"/>
    <cellStyle name="Input [yellow] 3 2 19" xfId="16272"/>
    <cellStyle name="Input [yellow] 3 2 19 2" xfId="16273"/>
    <cellStyle name="Input [yellow] 3 2 19 2 2" xfId="16274"/>
    <cellStyle name="Input [yellow] 3 2 19 2 3" xfId="16275"/>
    <cellStyle name="Input [yellow] 3 2 19 2 4" xfId="16276"/>
    <cellStyle name="Input [yellow] 3 2 19 2 5" xfId="16277"/>
    <cellStyle name="Input [yellow] 3 2 19 2 6" xfId="16278"/>
    <cellStyle name="Input [yellow] 3 2 19 3" xfId="16279"/>
    <cellStyle name="Input [yellow] 3 2 19 3 2" xfId="53703"/>
    <cellStyle name="Input [yellow] 3 2 19 3 3" xfId="53704"/>
    <cellStyle name="Input [yellow] 3 2 19 4" xfId="16280"/>
    <cellStyle name="Input [yellow] 3 2 19 4 2" xfId="53705"/>
    <cellStyle name="Input [yellow] 3 2 19 4 3" xfId="53706"/>
    <cellStyle name="Input [yellow] 3 2 19 5" xfId="16281"/>
    <cellStyle name="Input [yellow] 3 2 19 5 2" xfId="53707"/>
    <cellStyle name="Input [yellow] 3 2 19 5 3" xfId="53708"/>
    <cellStyle name="Input [yellow] 3 2 19 6" xfId="16282"/>
    <cellStyle name="Input [yellow] 3 2 19 6 2" xfId="53709"/>
    <cellStyle name="Input [yellow] 3 2 19 6 3" xfId="53710"/>
    <cellStyle name="Input [yellow] 3 2 19 7" xfId="16283"/>
    <cellStyle name="Input [yellow] 3 2 19 8" xfId="53711"/>
    <cellStyle name="Input [yellow] 3 2 2" xfId="16284"/>
    <cellStyle name="Input [yellow] 3 2 2 2" xfId="16285"/>
    <cellStyle name="Input [yellow] 3 2 2 2 2" xfId="16286"/>
    <cellStyle name="Input [yellow] 3 2 2 2 3" xfId="16287"/>
    <cellStyle name="Input [yellow] 3 2 2 2 4" xfId="16288"/>
    <cellStyle name="Input [yellow] 3 2 2 2 5" xfId="16289"/>
    <cellStyle name="Input [yellow] 3 2 2 2 6" xfId="16290"/>
    <cellStyle name="Input [yellow] 3 2 2 3" xfId="16291"/>
    <cellStyle name="Input [yellow] 3 2 2 3 2" xfId="53712"/>
    <cellStyle name="Input [yellow] 3 2 2 3 3" xfId="53713"/>
    <cellStyle name="Input [yellow] 3 2 2 4" xfId="16292"/>
    <cellStyle name="Input [yellow] 3 2 2 4 2" xfId="53714"/>
    <cellStyle name="Input [yellow] 3 2 2 4 3" xfId="53715"/>
    <cellStyle name="Input [yellow] 3 2 2 5" xfId="16293"/>
    <cellStyle name="Input [yellow] 3 2 2 5 2" xfId="53716"/>
    <cellStyle name="Input [yellow] 3 2 2 5 3" xfId="53717"/>
    <cellStyle name="Input [yellow] 3 2 2 6" xfId="16294"/>
    <cellStyle name="Input [yellow] 3 2 2 6 2" xfId="53718"/>
    <cellStyle name="Input [yellow] 3 2 2 6 3" xfId="53719"/>
    <cellStyle name="Input [yellow] 3 2 2 7" xfId="16295"/>
    <cellStyle name="Input [yellow] 3 2 2 8" xfId="53720"/>
    <cellStyle name="Input [yellow] 3 2 20" xfId="16296"/>
    <cellStyle name="Input [yellow] 3 2 20 2" xfId="16297"/>
    <cellStyle name="Input [yellow] 3 2 20 2 2" xfId="16298"/>
    <cellStyle name="Input [yellow] 3 2 20 2 3" xfId="16299"/>
    <cellStyle name="Input [yellow] 3 2 20 2 4" xfId="16300"/>
    <cellStyle name="Input [yellow] 3 2 20 2 5" xfId="16301"/>
    <cellStyle name="Input [yellow] 3 2 20 2 6" xfId="16302"/>
    <cellStyle name="Input [yellow] 3 2 20 3" xfId="16303"/>
    <cellStyle name="Input [yellow] 3 2 20 3 2" xfId="53721"/>
    <cellStyle name="Input [yellow] 3 2 20 3 3" xfId="53722"/>
    <cellStyle name="Input [yellow] 3 2 20 4" xfId="16304"/>
    <cellStyle name="Input [yellow] 3 2 20 4 2" xfId="53723"/>
    <cellStyle name="Input [yellow] 3 2 20 4 3" xfId="53724"/>
    <cellStyle name="Input [yellow] 3 2 20 5" xfId="16305"/>
    <cellStyle name="Input [yellow] 3 2 20 5 2" xfId="53725"/>
    <cellStyle name="Input [yellow] 3 2 20 5 3" xfId="53726"/>
    <cellStyle name="Input [yellow] 3 2 20 6" xfId="16306"/>
    <cellStyle name="Input [yellow] 3 2 20 6 2" xfId="53727"/>
    <cellStyle name="Input [yellow] 3 2 20 6 3" xfId="53728"/>
    <cellStyle name="Input [yellow] 3 2 20 7" xfId="16307"/>
    <cellStyle name="Input [yellow] 3 2 20 8" xfId="53729"/>
    <cellStyle name="Input [yellow] 3 2 21" xfId="16308"/>
    <cellStyle name="Input [yellow] 3 2 21 2" xfId="16309"/>
    <cellStyle name="Input [yellow] 3 2 21 2 2" xfId="16310"/>
    <cellStyle name="Input [yellow] 3 2 21 2 3" xfId="16311"/>
    <cellStyle name="Input [yellow] 3 2 21 2 4" xfId="16312"/>
    <cellStyle name="Input [yellow] 3 2 21 2 5" xfId="16313"/>
    <cellStyle name="Input [yellow] 3 2 21 2 6" xfId="16314"/>
    <cellStyle name="Input [yellow] 3 2 21 3" xfId="16315"/>
    <cellStyle name="Input [yellow] 3 2 21 3 2" xfId="53730"/>
    <cellStyle name="Input [yellow] 3 2 21 3 3" xfId="53731"/>
    <cellStyle name="Input [yellow] 3 2 21 4" xfId="16316"/>
    <cellStyle name="Input [yellow] 3 2 21 4 2" xfId="53732"/>
    <cellStyle name="Input [yellow] 3 2 21 4 3" xfId="53733"/>
    <cellStyle name="Input [yellow] 3 2 21 5" xfId="16317"/>
    <cellStyle name="Input [yellow] 3 2 21 5 2" xfId="53734"/>
    <cellStyle name="Input [yellow] 3 2 21 5 3" xfId="53735"/>
    <cellStyle name="Input [yellow] 3 2 21 6" xfId="16318"/>
    <cellStyle name="Input [yellow] 3 2 21 6 2" xfId="53736"/>
    <cellStyle name="Input [yellow] 3 2 21 6 3" xfId="53737"/>
    <cellStyle name="Input [yellow] 3 2 21 7" xfId="16319"/>
    <cellStyle name="Input [yellow] 3 2 21 8" xfId="53738"/>
    <cellStyle name="Input [yellow] 3 2 22" xfId="16320"/>
    <cellStyle name="Input [yellow] 3 2 22 2" xfId="16321"/>
    <cellStyle name="Input [yellow] 3 2 22 2 2" xfId="16322"/>
    <cellStyle name="Input [yellow] 3 2 22 2 3" xfId="16323"/>
    <cellStyle name="Input [yellow] 3 2 22 2 4" xfId="16324"/>
    <cellStyle name="Input [yellow] 3 2 22 2 5" xfId="16325"/>
    <cellStyle name="Input [yellow] 3 2 22 2 6" xfId="16326"/>
    <cellStyle name="Input [yellow] 3 2 22 3" xfId="16327"/>
    <cellStyle name="Input [yellow] 3 2 22 3 2" xfId="53739"/>
    <cellStyle name="Input [yellow] 3 2 22 3 3" xfId="53740"/>
    <cellStyle name="Input [yellow] 3 2 22 4" xfId="16328"/>
    <cellStyle name="Input [yellow] 3 2 22 4 2" xfId="53741"/>
    <cellStyle name="Input [yellow] 3 2 22 4 3" xfId="53742"/>
    <cellStyle name="Input [yellow] 3 2 22 5" xfId="16329"/>
    <cellStyle name="Input [yellow] 3 2 22 5 2" xfId="53743"/>
    <cellStyle name="Input [yellow] 3 2 22 5 3" xfId="53744"/>
    <cellStyle name="Input [yellow] 3 2 22 6" xfId="16330"/>
    <cellStyle name="Input [yellow] 3 2 22 6 2" xfId="53745"/>
    <cellStyle name="Input [yellow] 3 2 22 6 3" xfId="53746"/>
    <cellStyle name="Input [yellow] 3 2 22 7" xfId="16331"/>
    <cellStyle name="Input [yellow] 3 2 22 8" xfId="53747"/>
    <cellStyle name="Input [yellow] 3 2 23" xfId="16332"/>
    <cellStyle name="Input [yellow] 3 2 23 2" xfId="16333"/>
    <cellStyle name="Input [yellow] 3 2 23 2 2" xfId="16334"/>
    <cellStyle name="Input [yellow] 3 2 23 2 3" xfId="16335"/>
    <cellStyle name="Input [yellow] 3 2 23 2 4" xfId="16336"/>
    <cellStyle name="Input [yellow] 3 2 23 2 5" xfId="16337"/>
    <cellStyle name="Input [yellow] 3 2 23 2 6" xfId="16338"/>
    <cellStyle name="Input [yellow] 3 2 23 3" xfId="16339"/>
    <cellStyle name="Input [yellow] 3 2 23 3 2" xfId="53748"/>
    <cellStyle name="Input [yellow] 3 2 23 3 3" xfId="53749"/>
    <cellStyle name="Input [yellow] 3 2 23 4" xfId="16340"/>
    <cellStyle name="Input [yellow] 3 2 23 4 2" xfId="53750"/>
    <cellStyle name="Input [yellow] 3 2 23 4 3" xfId="53751"/>
    <cellStyle name="Input [yellow] 3 2 23 5" xfId="16341"/>
    <cellStyle name="Input [yellow] 3 2 23 5 2" xfId="53752"/>
    <cellStyle name="Input [yellow] 3 2 23 5 3" xfId="53753"/>
    <cellStyle name="Input [yellow] 3 2 23 6" xfId="16342"/>
    <cellStyle name="Input [yellow] 3 2 23 6 2" xfId="53754"/>
    <cellStyle name="Input [yellow] 3 2 23 6 3" xfId="53755"/>
    <cellStyle name="Input [yellow] 3 2 23 7" xfId="16343"/>
    <cellStyle name="Input [yellow] 3 2 23 8" xfId="53756"/>
    <cellStyle name="Input [yellow] 3 2 24" xfId="16344"/>
    <cellStyle name="Input [yellow] 3 2 24 2" xfId="16345"/>
    <cellStyle name="Input [yellow] 3 2 24 2 2" xfId="16346"/>
    <cellStyle name="Input [yellow] 3 2 24 2 3" xfId="16347"/>
    <cellStyle name="Input [yellow] 3 2 24 2 4" xfId="16348"/>
    <cellStyle name="Input [yellow] 3 2 24 2 5" xfId="16349"/>
    <cellStyle name="Input [yellow] 3 2 24 2 6" xfId="16350"/>
    <cellStyle name="Input [yellow] 3 2 24 3" xfId="16351"/>
    <cellStyle name="Input [yellow] 3 2 24 3 2" xfId="53757"/>
    <cellStyle name="Input [yellow] 3 2 24 3 3" xfId="53758"/>
    <cellStyle name="Input [yellow] 3 2 24 4" xfId="16352"/>
    <cellStyle name="Input [yellow] 3 2 24 4 2" xfId="53759"/>
    <cellStyle name="Input [yellow] 3 2 24 4 3" xfId="53760"/>
    <cellStyle name="Input [yellow] 3 2 24 5" xfId="16353"/>
    <cellStyle name="Input [yellow] 3 2 24 5 2" xfId="53761"/>
    <cellStyle name="Input [yellow] 3 2 24 5 3" xfId="53762"/>
    <cellStyle name="Input [yellow] 3 2 24 6" xfId="16354"/>
    <cellStyle name="Input [yellow] 3 2 24 6 2" xfId="53763"/>
    <cellStyle name="Input [yellow] 3 2 24 6 3" xfId="53764"/>
    <cellStyle name="Input [yellow] 3 2 24 7" xfId="16355"/>
    <cellStyle name="Input [yellow] 3 2 24 8" xfId="53765"/>
    <cellStyle name="Input [yellow] 3 2 25" xfId="16356"/>
    <cellStyle name="Input [yellow] 3 2 25 2" xfId="16357"/>
    <cellStyle name="Input [yellow] 3 2 25 2 2" xfId="16358"/>
    <cellStyle name="Input [yellow] 3 2 25 2 3" xfId="16359"/>
    <cellStyle name="Input [yellow] 3 2 25 2 4" xfId="16360"/>
    <cellStyle name="Input [yellow] 3 2 25 2 5" xfId="16361"/>
    <cellStyle name="Input [yellow] 3 2 25 2 6" xfId="16362"/>
    <cellStyle name="Input [yellow] 3 2 25 3" xfId="16363"/>
    <cellStyle name="Input [yellow] 3 2 25 3 2" xfId="53766"/>
    <cellStyle name="Input [yellow] 3 2 25 3 3" xfId="53767"/>
    <cellStyle name="Input [yellow] 3 2 25 4" xfId="16364"/>
    <cellStyle name="Input [yellow] 3 2 25 4 2" xfId="53768"/>
    <cellStyle name="Input [yellow] 3 2 25 4 3" xfId="53769"/>
    <cellStyle name="Input [yellow] 3 2 25 5" xfId="16365"/>
    <cellStyle name="Input [yellow] 3 2 25 5 2" xfId="53770"/>
    <cellStyle name="Input [yellow] 3 2 25 5 3" xfId="53771"/>
    <cellStyle name="Input [yellow] 3 2 25 6" xfId="16366"/>
    <cellStyle name="Input [yellow] 3 2 25 6 2" xfId="53772"/>
    <cellStyle name="Input [yellow] 3 2 25 6 3" xfId="53773"/>
    <cellStyle name="Input [yellow] 3 2 25 7" xfId="16367"/>
    <cellStyle name="Input [yellow] 3 2 25 8" xfId="53774"/>
    <cellStyle name="Input [yellow] 3 2 26" xfId="16368"/>
    <cellStyle name="Input [yellow] 3 2 26 2" xfId="16369"/>
    <cellStyle name="Input [yellow] 3 2 26 2 2" xfId="16370"/>
    <cellStyle name="Input [yellow] 3 2 26 2 3" xfId="16371"/>
    <cellStyle name="Input [yellow] 3 2 26 2 4" xfId="16372"/>
    <cellStyle name="Input [yellow] 3 2 26 2 5" xfId="16373"/>
    <cellStyle name="Input [yellow] 3 2 26 2 6" xfId="16374"/>
    <cellStyle name="Input [yellow] 3 2 26 3" xfId="16375"/>
    <cellStyle name="Input [yellow] 3 2 26 3 2" xfId="53775"/>
    <cellStyle name="Input [yellow] 3 2 26 3 3" xfId="53776"/>
    <cellStyle name="Input [yellow] 3 2 26 4" xfId="16376"/>
    <cellStyle name="Input [yellow] 3 2 26 4 2" xfId="53777"/>
    <cellStyle name="Input [yellow] 3 2 26 4 3" xfId="53778"/>
    <cellStyle name="Input [yellow] 3 2 26 5" xfId="16377"/>
    <cellStyle name="Input [yellow] 3 2 26 5 2" xfId="53779"/>
    <cellStyle name="Input [yellow] 3 2 26 5 3" xfId="53780"/>
    <cellStyle name="Input [yellow] 3 2 26 6" xfId="16378"/>
    <cellStyle name="Input [yellow] 3 2 26 6 2" xfId="53781"/>
    <cellStyle name="Input [yellow] 3 2 26 6 3" xfId="53782"/>
    <cellStyle name="Input [yellow] 3 2 26 7" xfId="16379"/>
    <cellStyle name="Input [yellow] 3 2 26 8" xfId="53783"/>
    <cellStyle name="Input [yellow] 3 2 27" xfId="16380"/>
    <cellStyle name="Input [yellow] 3 2 27 2" xfId="16381"/>
    <cellStyle name="Input [yellow] 3 2 27 2 2" xfId="16382"/>
    <cellStyle name="Input [yellow] 3 2 27 2 3" xfId="16383"/>
    <cellStyle name="Input [yellow] 3 2 27 2 4" xfId="16384"/>
    <cellStyle name="Input [yellow] 3 2 27 2 5" xfId="16385"/>
    <cellStyle name="Input [yellow] 3 2 27 2 6" xfId="16386"/>
    <cellStyle name="Input [yellow] 3 2 27 3" xfId="16387"/>
    <cellStyle name="Input [yellow] 3 2 27 3 2" xfId="53784"/>
    <cellStyle name="Input [yellow] 3 2 27 3 3" xfId="53785"/>
    <cellStyle name="Input [yellow] 3 2 27 4" xfId="16388"/>
    <cellStyle name="Input [yellow] 3 2 27 4 2" xfId="53786"/>
    <cellStyle name="Input [yellow] 3 2 27 4 3" xfId="53787"/>
    <cellStyle name="Input [yellow] 3 2 27 5" xfId="16389"/>
    <cellStyle name="Input [yellow] 3 2 27 5 2" xfId="53788"/>
    <cellStyle name="Input [yellow] 3 2 27 5 3" xfId="53789"/>
    <cellStyle name="Input [yellow] 3 2 27 6" xfId="16390"/>
    <cellStyle name="Input [yellow] 3 2 27 6 2" xfId="53790"/>
    <cellStyle name="Input [yellow] 3 2 27 6 3" xfId="53791"/>
    <cellStyle name="Input [yellow] 3 2 27 7" xfId="16391"/>
    <cellStyle name="Input [yellow] 3 2 27 8" xfId="53792"/>
    <cellStyle name="Input [yellow] 3 2 28" xfId="16392"/>
    <cellStyle name="Input [yellow] 3 2 28 2" xfId="16393"/>
    <cellStyle name="Input [yellow] 3 2 28 2 2" xfId="16394"/>
    <cellStyle name="Input [yellow] 3 2 28 2 3" xfId="16395"/>
    <cellStyle name="Input [yellow] 3 2 28 2 4" xfId="16396"/>
    <cellStyle name="Input [yellow] 3 2 28 2 5" xfId="16397"/>
    <cellStyle name="Input [yellow] 3 2 28 2 6" xfId="16398"/>
    <cellStyle name="Input [yellow] 3 2 28 3" xfId="16399"/>
    <cellStyle name="Input [yellow] 3 2 28 3 2" xfId="53793"/>
    <cellStyle name="Input [yellow] 3 2 28 3 3" xfId="53794"/>
    <cellStyle name="Input [yellow] 3 2 28 4" xfId="16400"/>
    <cellStyle name="Input [yellow] 3 2 28 4 2" xfId="53795"/>
    <cellStyle name="Input [yellow] 3 2 28 4 3" xfId="53796"/>
    <cellStyle name="Input [yellow] 3 2 28 5" xfId="16401"/>
    <cellStyle name="Input [yellow] 3 2 28 5 2" xfId="53797"/>
    <cellStyle name="Input [yellow] 3 2 28 5 3" xfId="53798"/>
    <cellStyle name="Input [yellow] 3 2 28 6" xfId="16402"/>
    <cellStyle name="Input [yellow] 3 2 28 6 2" xfId="53799"/>
    <cellStyle name="Input [yellow] 3 2 28 6 3" xfId="53800"/>
    <cellStyle name="Input [yellow] 3 2 28 7" xfId="16403"/>
    <cellStyle name="Input [yellow] 3 2 28 8" xfId="53801"/>
    <cellStyle name="Input [yellow] 3 2 29" xfId="16404"/>
    <cellStyle name="Input [yellow] 3 2 29 2" xfId="16405"/>
    <cellStyle name="Input [yellow] 3 2 29 2 2" xfId="16406"/>
    <cellStyle name="Input [yellow] 3 2 29 2 3" xfId="16407"/>
    <cellStyle name="Input [yellow] 3 2 29 2 4" xfId="16408"/>
    <cellStyle name="Input [yellow] 3 2 29 2 5" xfId="16409"/>
    <cellStyle name="Input [yellow] 3 2 29 2 6" xfId="16410"/>
    <cellStyle name="Input [yellow] 3 2 29 3" xfId="16411"/>
    <cellStyle name="Input [yellow] 3 2 29 3 2" xfId="53802"/>
    <cellStyle name="Input [yellow] 3 2 29 3 3" xfId="53803"/>
    <cellStyle name="Input [yellow] 3 2 29 4" xfId="16412"/>
    <cellStyle name="Input [yellow] 3 2 29 4 2" xfId="53804"/>
    <cellStyle name="Input [yellow] 3 2 29 4 3" xfId="53805"/>
    <cellStyle name="Input [yellow] 3 2 29 5" xfId="16413"/>
    <cellStyle name="Input [yellow] 3 2 29 5 2" xfId="53806"/>
    <cellStyle name="Input [yellow] 3 2 29 5 3" xfId="53807"/>
    <cellStyle name="Input [yellow] 3 2 29 6" xfId="16414"/>
    <cellStyle name="Input [yellow] 3 2 29 6 2" xfId="53808"/>
    <cellStyle name="Input [yellow] 3 2 29 6 3" xfId="53809"/>
    <cellStyle name="Input [yellow] 3 2 29 7" xfId="16415"/>
    <cellStyle name="Input [yellow] 3 2 29 8" xfId="53810"/>
    <cellStyle name="Input [yellow] 3 2 3" xfId="16416"/>
    <cellStyle name="Input [yellow] 3 2 3 2" xfId="16417"/>
    <cellStyle name="Input [yellow] 3 2 3 2 2" xfId="16418"/>
    <cellStyle name="Input [yellow] 3 2 3 2 3" xfId="16419"/>
    <cellStyle name="Input [yellow] 3 2 3 2 4" xfId="16420"/>
    <cellStyle name="Input [yellow] 3 2 3 2 5" xfId="16421"/>
    <cellStyle name="Input [yellow] 3 2 3 2 6" xfId="16422"/>
    <cellStyle name="Input [yellow] 3 2 3 3" xfId="16423"/>
    <cellStyle name="Input [yellow] 3 2 3 3 2" xfId="53811"/>
    <cellStyle name="Input [yellow] 3 2 3 3 3" xfId="53812"/>
    <cellStyle name="Input [yellow] 3 2 3 4" xfId="16424"/>
    <cellStyle name="Input [yellow] 3 2 3 4 2" xfId="53813"/>
    <cellStyle name="Input [yellow] 3 2 3 4 3" xfId="53814"/>
    <cellStyle name="Input [yellow] 3 2 3 5" xfId="16425"/>
    <cellStyle name="Input [yellow] 3 2 3 5 2" xfId="53815"/>
    <cellStyle name="Input [yellow] 3 2 3 5 3" xfId="53816"/>
    <cellStyle name="Input [yellow] 3 2 3 6" xfId="16426"/>
    <cellStyle name="Input [yellow] 3 2 3 6 2" xfId="53817"/>
    <cellStyle name="Input [yellow] 3 2 3 6 3" xfId="53818"/>
    <cellStyle name="Input [yellow] 3 2 3 7" xfId="16427"/>
    <cellStyle name="Input [yellow] 3 2 3 8" xfId="53819"/>
    <cellStyle name="Input [yellow] 3 2 30" xfId="16428"/>
    <cellStyle name="Input [yellow] 3 2 30 2" xfId="16429"/>
    <cellStyle name="Input [yellow] 3 2 30 2 2" xfId="16430"/>
    <cellStyle name="Input [yellow] 3 2 30 2 3" xfId="16431"/>
    <cellStyle name="Input [yellow] 3 2 30 2 4" xfId="16432"/>
    <cellStyle name="Input [yellow] 3 2 30 2 5" xfId="16433"/>
    <cellStyle name="Input [yellow] 3 2 30 2 6" xfId="16434"/>
    <cellStyle name="Input [yellow] 3 2 30 3" xfId="16435"/>
    <cellStyle name="Input [yellow] 3 2 30 3 2" xfId="53820"/>
    <cellStyle name="Input [yellow] 3 2 30 3 3" xfId="53821"/>
    <cellStyle name="Input [yellow] 3 2 30 4" xfId="16436"/>
    <cellStyle name="Input [yellow] 3 2 30 4 2" xfId="53822"/>
    <cellStyle name="Input [yellow] 3 2 30 4 3" xfId="53823"/>
    <cellStyle name="Input [yellow] 3 2 30 5" xfId="16437"/>
    <cellStyle name="Input [yellow] 3 2 30 5 2" xfId="53824"/>
    <cellStyle name="Input [yellow] 3 2 30 5 3" xfId="53825"/>
    <cellStyle name="Input [yellow] 3 2 30 6" xfId="16438"/>
    <cellStyle name="Input [yellow] 3 2 30 6 2" xfId="53826"/>
    <cellStyle name="Input [yellow] 3 2 30 6 3" xfId="53827"/>
    <cellStyle name="Input [yellow] 3 2 30 7" xfId="16439"/>
    <cellStyle name="Input [yellow] 3 2 30 8" xfId="53828"/>
    <cellStyle name="Input [yellow] 3 2 31" xfId="16440"/>
    <cellStyle name="Input [yellow] 3 2 31 2" xfId="16441"/>
    <cellStyle name="Input [yellow] 3 2 31 2 2" xfId="16442"/>
    <cellStyle name="Input [yellow] 3 2 31 2 3" xfId="16443"/>
    <cellStyle name="Input [yellow] 3 2 31 2 4" xfId="16444"/>
    <cellStyle name="Input [yellow] 3 2 31 2 5" xfId="16445"/>
    <cellStyle name="Input [yellow] 3 2 31 2 6" xfId="16446"/>
    <cellStyle name="Input [yellow] 3 2 31 3" xfId="16447"/>
    <cellStyle name="Input [yellow] 3 2 31 3 2" xfId="53829"/>
    <cellStyle name="Input [yellow] 3 2 31 3 3" xfId="53830"/>
    <cellStyle name="Input [yellow] 3 2 31 4" xfId="16448"/>
    <cellStyle name="Input [yellow] 3 2 31 4 2" xfId="53831"/>
    <cellStyle name="Input [yellow] 3 2 31 4 3" xfId="53832"/>
    <cellStyle name="Input [yellow] 3 2 31 5" xfId="16449"/>
    <cellStyle name="Input [yellow] 3 2 31 5 2" xfId="53833"/>
    <cellStyle name="Input [yellow] 3 2 31 5 3" xfId="53834"/>
    <cellStyle name="Input [yellow] 3 2 31 6" xfId="16450"/>
    <cellStyle name="Input [yellow] 3 2 31 6 2" xfId="53835"/>
    <cellStyle name="Input [yellow] 3 2 31 6 3" xfId="53836"/>
    <cellStyle name="Input [yellow] 3 2 31 7" xfId="16451"/>
    <cellStyle name="Input [yellow] 3 2 31 8" xfId="53837"/>
    <cellStyle name="Input [yellow] 3 2 32" xfId="16452"/>
    <cellStyle name="Input [yellow] 3 2 32 2" xfId="16453"/>
    <cellStyle name="Input [yellow] 3 2 32 2 2" xfId="16454"/>
    <cellStyle name="Input [yellow] 3 2 32 2 3" xfId="16455"/>
    <cellStyle name="Input [yellow] 3 2 32 2 4" xfId="16456"/>
    <cellStyle name="Input [yellow] 3 2 32 2 5" xfId="16457"/>
    <cellStyle name="Input [yellow] 3 2 32 2 6" xfId="16458"/>
    <cellStyle name="Input [yellow] 3 2 32 3" xfId="16459"/>
    <cellStyle name="Input [yellow] 3 2 32 3 2" xfId="53838"/>
    <cellStyle name="Input [yellow] 3 2 32 3 3" xfId="53839"/>
    <cellStyle name="Input [yellow] 3 2 32 4" xfId="16460"/>
    <cellStyle name="Input [yellow] 3 2 32 4 2" xfId="53840"/>
    <cellStyle name="Input [yellow] 3 2 32 4 3" xfId="53841"/>
    <cellStyle name="Input [yellow] 3 2 32 5" xfId="16461"/>
    <cellStyle name="Input [yellow] 3 2 32 5 2" xfId="53842"/>
    <cellStyle name="Input [yellow] 3 2 32 5 3" xfId="53843"/>
    <cellStyle name="Input [yellow] 3 2 32 6" xfId="16462"/>
    <cellStyle name="Input [yellow] 3 2 32 6 2" xfId="53844"/>
    <cellStyle name="Input [yellow] 3 2 32 6 3" xfId="53845"/>
    <cellStyle name="Input [yellow] 3 2 32 7" xfId="16463"/>
    <cellStyle name="Input [yellow] 3 2 32 8" xfId="53846"/>
    <cellStyle name="Input [yellow] 3 2 33" xfId="16464"/>
    <cellStyle name="Input [yellow] 3 2 33 2" xfId="16465"/>
    <cellStyle name="Input [yellow] 3 2 33 2 2" xfId="16466"/>
    <cellStyle name="Input [yellow] 3 2 33 2 3" xfId="16467"/>
    <cellStyle name="Input [yellow] 3 2 33 2 4" xfId="16468"/>
    <cellStyle name="Input [yellow] 3 2 33 2 5" xfId="16469"/>
    <cellStyle name="Input [yellow] 3 2 33 2 6" xfId="16470"/>
    <cellStyle name="Input [yellow] 3 2 33 3" xfId="16471"/>
    <cellStyle name="Input [yellow] 3 2 33 3 2" xfId="53847"/>
    <cellStyle name="Input [yellow] 3 2 33 3 3" xfId="53848"/>
    <cellStyle name="Input [yellow] 3 2 33 4" xfId="16472"/>
    <cellStyle name="Input [yellow] 3 2 33 4 2" xfId="53849"/>
    <cellStyle name="Input [yellow] 3 2 33 4 3" xfId="53850"/>
    <cellStyle name="Input [yellow] 3 2 33 5" xfId="16473"/>
    <cellStyle name="Input [yellow] 3 2 33 5 2" xfId="53851"/>
    <cellStyle name="Input [yellow] 3 2 33 5 3" xfId="53852"/>
    <cellStyle name="Input [yellow] 3 2 33 6" xfId="16474"/>
    <cellStyle name="Input [yellow] 3 2 33 6 2" xfId="53853"/>
    <cellStyle name="Input [yellow] 3 2 33 6 3" xfId="53854"/>
    <cellStyle name="Input [yellow] 3 2 33 7" xfId="16475"/>
    <cellStyle name="Input [yellow] 3 2 33 8" xfId="53855"/>
    <cellStyle name="Input [yellow] 3 2 34" xfId="16476"/>
    <cellStyle name="Input [yellow] 3 2 34 2" xfId="16477"/>
    <cellStyle name="Input [yellow] 3 2 34 2 2" xfId="16478"/>
    <cellStyle name="Input [yellow] 3 2 34 2 3" xfId="16479"/>
    <cellStyle name="Input [yellow] 3 2 34 2 4" xfId="16480"/>
    <cellStyle name="Input [yellow] 3 2 34 2 5" xfId="16481"/>
    <cellStyle name="Input [yellow] 3 2 34 2 6" xfId="16482"/>
    <cellStyle name="Input [yellow] 3 2 34 3" xfId="16483"/>
    <cellStyle name="Input [yellow] 3 2 34 3 2" xfId="53856"/>
    <cellStyle name="Input [yellow] 3 2 34 3 3" xfId="53857"/>
    <cellStyle name="Input [yellow] 3 2 34 4" xfId="16484"/>
    <cellStyle name="Input [yellow] 3 2 34 4 2" xfId="53858"/>
    <cellStyle name="Input [yellow] 3 2 34 4 3" xfId="53859"/>
    <cellStyle name="Input [yellow] 3 2 34 5" xfId="16485"/>
    <cellStyle name="Input [yellow] 3 2 34 5 2" xfId="53860"/>
    <cellStyle name="Input [yellow] 3 2 34 5 3" xfId="53861"/>
    <cellStyle name="Input [yellow] 3 2 34 6" xfId="16486"/>
    <cellStyle name="Input [yellow] 3 2 34 6 2" xfId="53862"/>
    <cellStyle name="Input [yellow] 3 2 34 6 3" xfId="53863"/>
    <cellStyle name="Input [yellow] 3 2 34 7" xfId="16487"/>
    <cellStyle name="Input [yellow] 3 2 34 8" xfId="53864"/>
    <cellStyle name="Input [yellow] 3 2 35" xfId="16488"/>
    <cellStyle name="Input [yellow] 3 2 35 2" xfId="16489"/>
    <cellStyle name="Input [yellow] 3 2 35 3" xfId="16490"/>
    <cellStyle name="Input [yellow] 3 2 35 4" xfId="16491"/>
    <cellStyle name="Input [yellow] 3 2 35 5" xfId="16492"/>
    <cellStyle name="Input [yellow] 3 2 35 6" xfId="16493"/>
    <cellStyle name="Input [yellow] 3 2 36" xfId="16494"/>
    <cellStyle name="Input [yellow] 3 2 36 2" xfId="53865"/>
    <cellStyle name="Input [yellow] 3 2 36 3" xfId="53866"/>
    <cellStyle name="Input [yellow] 3 2 37" xfId="16495"/>
    <cellStyle name="Input [yellow] 3 2 37 2" xfId="53867"/>
    <cellStyle name="Input [yellow] 3 2 37 3" xfId="53868"/>
    <cellStyle name="Input [yellow] 3 2 38" xfId="16496"/>
    <cellStyle name="Input [yellow] 3 2 38 2" xfId="53869"/>
    <cellStyle name="Input [yellow] 3 2 38 3" xfId="53870"/>
    <cellStyle name="Input [yellow] 3 2 39" xfId="16497"/>
    <cellStyle name="Input [yellow] 3 2 39 2" xfId="53871"/>
    <cellStyle name="Input [yellow] 3 2 39 3" xfId="53872"/>
    <cellStyle name="Input [yellow] 3 2 4" xfId="16498"/>
    <cellStyle name="Input [yellow] 3 2 4 2" xfId="16499"/>
    <cellStyle name="Input [yellow] 3 2 4 2 2" xfId="16500"/>
    <cellStyle name="Input [yellow] 3 2 4 2 3" xfId="16501"/>
    <cellStyle name="Input [yellow] 3 2 4 2 4" xfId="16502"/>
    <cellStyle name="Input [yellow] 3 2 4 2 5" xfId="16503"/>
    <cellStyle name="Input [yellow] 3 2 4 2 6" xfId="16504"/>
    <cellStyle name="Input [yellow] 3 2 4 3" xfId="16505"/>
    <cellStyle name="Input [yellow] 3 2 4 3 2" xfId="53873"/>
    <cellStyle name="Input [yellow] 3 2 4 3 3" xfId="53874"/>
    <cellStyle name="Input [yellow] 3 2 4 4" xfId="16506"/>
    <cellStyle name="Input [yellow] 3 2 4 4 2" xfId="53875"/>
    <cellStyle name="Input [yellow] 3 2 4 4 3" xfId="53876"/>
    <cellStyle name="Input [yellow] 3 2 4 5" xfId="16507"/>
    <cellStyle name="Input [yellow] 3 2 4 5 2" xfId="53877"/>
    <cellStyle name="Input [yellow] 3 2 4 5 3" xfId="53878"/>
    <cellStyle name="Input [yellow] 3 2 4 6" xfId="16508"/>
    <cellStyle name="Input [yellow] 3 2 4 6 2" xfId="53879"/>
    <cellStyle name="Input [yellow] 3 2 4 6 3" xfId="53880"/>
    <cellStyle name="Input [yellow] 3 2 4 7" xfId="16509"/>
    <cellStyle name="Input [yellow] 3 2 4 8" xfId="53881"/>
    <cellStyle name="Input [yellow] 3 2 40" xfId="16510"/>
    <cellStyle name="Input [yellow] 3 2 41" xfId="53882"/>
    <cellStyle name="Input [yellow] 3 2 5" xfId="16511"/>
    <cellStyle name="Input [yellow] 3 2 5 2" xfId="16512"/>
    <cellStyle name="Input [yellow] 3 2 5 2 2" xfId="16513"/>
    <cellStyle name="Input [yellow] 3 2 5 2 3" xfId="16514"/>
    <cellStyle name="Input [yellow] 3 2 5 2 4" xfId="16515"/>
    <cellStyle name="Input [yellow] 3 2 5 2 5" xfId="16516"/>
    <cellStyle name="Input [yellow] 3 2 5 2 6" xfId="16517"/>
    <cellStyle name="Input [yellow] 3 2 5 3" xfId="16518"/>
    <cellStyle name="Input [yellow] 3 2 5 3 2" xfId="53883"/>
    <cellStyle name="Input [yellow] 3 2 5 3 3" xfId="53884"/>
    <cellStyle name="Input [yellow] 3 2 5 4" xfId="16519"/>
    <cellStyle name="Input [yellow] 3 2 5 4 2" xfId="53885"/>
    <cellStyle name="Input [yellow] 3 2 5 4 3" xfId="53886"/>
    <cellStyle name="Input [yellow] 3 2 5 5" xfId="16520"/>
    <cellStyle name="Input [yellow] 3 2 5 5 2" xfId="53887"/>
    <cellStyle name="Input [yellow] 3 2 5 5 3" xfId="53888"/>
    <cellStyle name="Input [yellow] 3 2 5 6" xfId="16521"/>
    <cellStyle name="Input [yellow] 3 2 5 6 2" xfId="53889"/>
    <cellStyle name="Input [yellow] 3 2 5 6 3" xfId="53890"/>
    <cellStyle name="Input [yellow] 3 2 5 7" xfId="16522"/>
    <cellStyle name="Input [yellow] 3 2 5 8" xfId="53891"/>
    <cellStyle name="Input [yellow] 3 2 6" xfId="16523"/>
    <cellStyle name="Input [yellow] 3 2 6 2" xfId="16524"/>
    <cellStyle name="Input [yellow] 3 2 6 2 2" xfId="16525"/>
    <cellStyle name="Input [yellow] 3 2 6 2 3" xfId="16526"/>
    <cellStyle name="Input [yellow] 3 2 6 2 4" xfId="16527"/>
    <cellStyle name="Input [yellow] 3 2 6 2 5" xfId="16528"/>
    <cellStyle name="Input [yellow] 3 2 6 2 6" xfId="16529"/>
    <cellStyle name="Input [yellow] 3 2 6 3" xfId="16530"/>
    <cellStyle name="Input [yellow] 3 2 6 3 2" xfId="53892"/>
    <cellStyle name="Input [yellow] 3 2 6 3 3" xfId="53893"/>
    <cellStyle name="Input [yellow] 3 2 6 4" xfId="16531"/>
    <cellStyle name="Input [yellow] 3 2 6 4 2" xfId="53894"/>
    <cellStyle name="Input [yellow] 3 2 6 4 3" xfId="53895"/>
    <cellStyle name="Input [yellow] 3 2 6 5" xfId="16532"/>
    <cellStyle name="Input [yellow] 3 2 6 5 2" xfId="53896"/>
    <cellStyle name="Input [yellow] 3 2 6 5 3" xfId="53897"/>
    <cellStyle name="Input [yellow] 3 2 6 6" xfId="16533"/>
    <cellStyle name="Input [yellow] 3 2 6 6 2" xfId="53898"/>
    <cellStyle name="Input [yellow] 3 2 6 6 3" xfId="53899"/>
    <cellStyle name="Input [yellow] 3 2 6 7" xfId="16534"/>
    <cellStyle name="Input [yellow] 3 2 6 8" xfId="53900"/>
    <cellStyle name="Input [yellow] 3 2 7" xfId="16535"/>
    <cellStyle name="Input [yellow] 3 2 7 2" xfId="16536"/>
    <cellStyle name="Input [yellow] 3 2 7 2 2" xfId="16537"/>
    <cellStyle name="Input [yellow] 3 2 7 2 3" xfId="16538"/>
    <cellStyle name="Input [yellow] 3 2 7 2 4" xfId="16539"/>
    <cellStyle name="Input [yellow] 3 2 7 2 5" xfId="16540"/>
    <cellStyle name="Input [yellow] 3 2 7 2 6" xfId="16541"/>
    <cellStyle name="Input [yellow] 3 2 7 3" xfId="16542"/>
    <cellStyle name="Input [yellow] 3 2 7 3 2" xfId="53901"/>
    <cellStyle name="Input [yellow] 3 2 7 3 3" xfId="53902"/>
    <cellStyle name="Input [yellow] 3 2 7 4" xfId="16543"/>
    <cellStyle name="Input [yellow] 3 2 7 4 2" xfId="53903"/>
    <cellStyle name="Input [yellow] 3 2 7 4 3" xfId="53904"/>
    <cellStyle name="Input [yellow] 3 2 7 5" xfId="16544"/>
    <cellStyle name="Input [yellow] 3 2 7 5 2" xfId="53905"/>
    <cellStyle name="Input [yellow] 3 2 7 5 3" xfId="53906"/>
    <cellStyle name="Input [yellow] 3 2 7 6" xfId="16545"/>
    <cellStyle name="Input [yellow] 3 2 7 6 2" xfId="53907"/>
    <cellStyle name="Input [yellow] 3 2 7 6 3" xfId="53908"/>
    <cellStyle name="Input [yellow] 3 2 7 7" xfId="16546"/>
    <cellStyle name="Input [yellow] 3 2 7 8" xfId="53909"/>
    <cellStyle name="Input [yellow] 3 2 8" xfId="16547"/>
    <cellStyle name="Input [yellow] 3 2 8 2" xfId="16548"/>
    <cellStyle name="Input [yellow] 3 2 8 2 2" xfId="16549"/>
    <cellStyle name="Input [yellow] 3 2 8 2 3" xfId="16550"/>
    <cellStyle name="Input [yellow] 3 2 8 2 4" xfId="16551"/>
    <cellStyle name="Input [yellow] 3 2 8 2 5" xfId="16552"/>
    <cellStyle name="Input [yellow] 3 2 8 2 6" xfId="16553"/>
    <cellStyle name="Input [yellow] 3 2 8 3" xfId="16554"/>
    <cellStyle name="Input [yellow] 3 2 8 3 2" xfId="53910"/>
    <cellStyle name="Input [yellow] 3 2 8 3 3" xfId="53911"/>
    <cellStyle name="Input [yellow] 3 2 8 4" xfId="16555"/>
    <cellStyle name="Input [yellow] 3 2 8 4 2" xfId="53912"/>
    <cellStyle name="Input [yellow] 3 2 8 4 3" xfId="53913"/>
    <cellStyle name="Input [yellow] 3 2 8 5" xfId="16556"/>
    <cellStyle name="Input [yellow] 3 2 8 5 2" xfId="53914"/>
    <cellStyle name="Input [yellow] 3 2 8 5 3" xfId="53915"/>
    <cellStyle name="Input [yellow] 3 2 8 6" xfId="16557"/>
    <cellStyle name="Input [yellow] 3 2 8 6 2" xfId="53916"/>
    <cellStyle name="Input [yellow] 3 2 8 6 3" xfId="53917"/>
    <cellStyle name="Input [yellow] 3 2 8 7" xfId="16558"/>
    <cellStyle name="Input [yellow] 3 2 8 8" xfId="53918"/>
    <cellStyle name="Input [yellow] 3 2 9" xfId="16559"/>
    <cellStyle name="Input [yellow] 3 2 9 2" xfId="16560"/>
    <cellStyle name="Input [yellow] 3 2 9 2 2" xfId="16561"/>
    <cellStyle name="Input [yellow] 3 2 9 2 3" xfId="16562"/>
    <cellStyle name="Input [yellow] 3 2 9 2 4" xfId="16563"/>
    <cellStyle name="Input [yellow] 3 2 9 2 5" xfId="16564"/>
    <cellStyle name="Input [yellow] 3 2 9 2 6" xfId="16565"/>
    <cellStyle name="Input [yellow] 3 2 9 3" xfId="16566"/>
    <cellStyle name="Input [yellow] 3 2 9 3 2" xfId="53919"/>
    <cellStyle name="Input [yellow] 3 2 9 3 3" xfId="53920"/>
    <cellStyle name="Input [yellow] 3 2 9 4" xfId="16567"/>
    <cellStyle name="Input [yellow] 3 2 9 4 2" xfId="53921"/>
    <cellStyle name="Input [yellow] 3 2 9 4 3" xfId="53922"/>
    <cellStyle name="Input [yellow] 3 2 9 5" xfId="16568"/>
    <cellStyle name="Input [yellow] 3 2 9 5 2" xfId="53923"/>
    <cellStyle name="Input [yellow] 3 2 9 5 3" xfId="53924"/>
    <cellStyle name="Input [yellow] 3 2 9 6" xfId="16569"/>
    <cellStyle name="Input [yellow] 3 2 9 6 2" xfId="53925"/>
    <cellStyle name="Input [yellow] 3 2 9 6 3" xfId="53926"/>
    <cellStyle name="Input [yellow] 3 2 9 7" xfId="16570"/>
    <cellStyle name="Input [yellow] 3 2 9 8" xfId="53927"/>
    <cellStyle name="Input [yellow] 3 20" xfId="16571"/>
    <cellStyle name="Input [yellow] 3 20 2" xfId="16572"/>
    <cellStyle name="Input [yellow] 3 20 2 2" xfId="16573"/>
    <cellStyle name="Input [yellow] 3 20 2 3" xfId="16574"/>
    <cellStyle name="Input [yellow] 3 20 2 4" xfId="16575"/>
    <cellStyle name="Input [yellow] 3 20 2 5" xfId="16576"/>
    <cellStyle name="Input [yellow] 3 20 2 6" xfId="16577"/>
    <cellStyle name="Input [yellow] 3 20 3" xfId="16578"/>
    <cellStyle name="Input [yellow] 3 20 3 2" xfId="53928"/>
    <cellStyle name="Input [yellow] 3 20 3 3" xfId="53929"/>
    <cellStyle name="Input [yellow] 3 20 4" xfId="16579"/>
    <cellStyle name="Input [yellow] 3 20 4 2" xfId="53930"/>
    <cellStyle name="Input [yellow] 3 20 4 3" xfId="53931"/>
    <cellStyle name="Input [yellow] 3 20 5" xfId="16580"/>
    <cellStyle name="Input [yellow] 3 20 5 2" xfId="53932"/>
    <cellStyle name="Input [yellow] 3 20 5 3" xfId="53933"/>
    <cellStyle name="Input [yellow] 3 20 6" xfId="16581"/>
    <cellStyle name="Input [yellow] 3 20 6 2" xfId="53934"/>
    <cellStyle name="Input [yellow] 3 20 6 3" xfId="53935"/>
    <cellStyle name="Input [yellow] 3 20 7" xfId="16582"/>
    <cellStyle name="Input [yellow] 3 20 8" xfId="53936"/>
    <cellStyle name="Input [yellow] 3 21" xfId="16583"/>
    <cellStyle name="Input [yellow] 3 21 2" xfId="16584"/>
    <cellStyle name="Input [yellow] 3 21 2 2" xfId="16585"/>
    <cellStyle name="Input [yellow] 3 21 2 3" xfId="16586"/>
    <cellStyle name="Input [yellow] 3 21 2 4" xfId="16587"/>
    <cellStyle name="Input [yellow] 3 21 2 5" xfId="16588"/>
    <cellStyle name="Input [yellow] 3 21 2 6" xfId="16589"/>
    <cellStyle name="Input [yellow] 3 21 3" xfId="16590"/>
    <cellStyle name="Input [yellow] 3 21 3 2" xfId="53937"/>
    <cellStyle name="Input [yellow] 3 21 3 3" xfId="53938"/>
    <cellStyle name="Input [yellow] 3 21 4" xfId="16591"/>
    <cellStyle name="Input [yellow] 3 21 4 2" xfId="53939"/>
    <cellStyle name="Input [yellow] 3 21 4 3" xfId="53940"/>
    <cellStyle name="Input [yellow] 3 21 5" xfId="16592"/>
    <cellStyle name="Input [yellow] 3 21 5 2" xfId="53941"/>
    <cellStyle name="Input [yellow] 3 21 5 3" xfId="53942"/>
    <cellStyle name="Input [yellow] 3 21 6" xfId="16593"/>
    <cellStyle name="Input [yellow] 3 21 6 2" xfId="53943"/>
    <cellStyle name="Input [yellow] 3 21 6 3" xfId="53944"/>
    <cellStyle name="Input [yellow] 3 21 7" xfId="16594"/>
    <cellStyle name="Input [yellow] 3 21 8" xfId="53945"/>
    <cellStyle name="Input [yellow] 3 22" xfId="16595"/>
    <cellStyle name="Input [yellow] 3 22 2" xfId="16596"/>
    <cellStyle name="Input [yellow] 3 22 2 2" xfId="16597"/>
    <cellStyle name="Input [yellow] 3 22 2 3" xfId="16598"/>
    <cellStyle name="Input [yellow] 3 22 2 4" xfId="16599"/>
    <cellStyle name="Input [yellow] 3 22 2 5" xfId="16600"/>
    <cellStyle name="Input [yellow] 3 22 2 6" xfId="16601"/>
    <cellStyle name="Input [yellow] 3 22 3" xfId="16602"/>
    <cellStyle name="Input [yellow] 3 22 3 2" xfId="53946"/>
    <cellStyle name="Input [yellow] 3 22 3 3" xfId="53947"/>
    <cellStyle name="Input [yellow] 3 22 4" xfId="16603"/>
    <cellStyle name="Input [yellow] 3 22 4 2" xfId="53948"/>
    <cellStyle name="Input [yellow] 3 22 4 3" xfId="53949"/>
    <cellStyle name="Input [yellow] 3 22 5" xfId="16604"/>
    <cellStyle name="Input [yellow] 3 22 5 2" xfId="53950"/>
    <cellStyle name="Input [yellow] 3 22 5 3" xfId="53951"/>
    <cellStyle name="Input [yellow] 3 22 6" xfId="16605"/>
    <cellStyle name="Input [yellow] 3 22 6 2" xfId="53952"/>
    <cellStyle name="Input [yellow] 3 22 6 3" xfId="53953"/>
    <cellStyle name="Input [yellow] 3 22 7" xfId="16606"/>
    <cellStyle name="Input [yellow] 3 22 8" xfId="53954"/>
    <cellStyle name="Input [yellow] 3 23" xfId="16607"/>
    <cellStyle name="Input [yellow] 3 23 2" xfId="16608"/>
    <cellStyle name="Input [yellow] 3 23 2 2" xfId="16609"/>
    <cellStyle name="Input [yellow] 3 23 2 3" xfId="16610"/>
    <cellStyle name="Input [yellow] 3 23 2 4" xfId="16611"/>
    <cellStyle name="Input [yellow] 3 23 2 5" xfId="16612"/>
    <cellStyle name="Input [yellow] 3 23 2 6" xfId="16613"/>
    <cellStyle name="Input [yellow] 3 23 3" xfId="16614"/>
    <cellStyle name="Input [yellow] 3 23 3 2" xfId="53955"/>
    <cellStyle name="Input [yellow] 3 23 3 3" xfId="53956"/>
    <cellStyle name="Input [yellow] 3 23 4" xfId="16615"/>
    <cellStyle name="Input [yellow] 3 23 4 2" xfId="53957"/>
    <cellStyle name="Input [yellow] 3 23 4 3" xfId="53958"/>
    <cellStyle name="Input [yellow] 3 23 5" xfId="16616"/>
    <cellStyle name="Input [yellow] 3 23 5 2" xfId="53959"/>
    <cellStyle name="Input [yellow] 3 23 5 3" xfId="53960"/>
    <cellStyle name="Input [yellow] 3 23 6" xfId="16617"/>
    <cellStyle name="Input [yellow] 3 23 6 2" xfId="53961"/>
    <cellStyle name="Input [yellow] 3 23 6 3" xfId="53962"/>
    <cellStyle name="Input [yellow] 3 23 7" xfId="16618"/>
    <cellStyle name="Input [yellow] 3 23 8" xfId="53963"/>
    <cellStyle name="Input [yellow] 3 24" xfId="16619"/>
    <cellStyle name="Input [yellow] 3 24 2" xfId="16620"/>
    <cellStyle name="Input [yellow] 3 24 2 2" xfId="16621"/>
    <cellStyle name="Input [yellow] 3 24 2 3" xfId="16622"/>
    <cellStyle name="Input [yellow] 3 24 2 4" xfId="16623"/>
    <cellStyle name="Input [yellow] 3 24 2 5" xfId="16624"/>
    <cellStyle name="Input [yellow] 3 24 2 6" xfId="16625"/>
    <cellStyle name="Input [yellow] 3 24 3" xfId="16626"/>
    <cellStyle name="Input [yellow] 3 24 3 2" xfId="53964"/>
    <cellStyle name="Input [yellow] 3 24 3 3" xfId="53965"/>
    <cellStyle name="Input [yellow] 3 24 4" xfId="16627"/>
    <cellStyle name="Input [yellow] 3 24 4 2" xfId="53966"/>
    <cellStyle name="Input [yellow] 3 24 4 3" xfId="53967"/>
    <cellStyle name="Input [yellow] 3 24 5" xfId="16628"/>
    <cellStyle name="Input [yellow] 3 24 5 2" xfId="53968"/>
    <cellStyle name="Input [yellow] 3 24 5 3" xfId="53969"/>
    <cellStyle name="Input [yellow] 3 24 6" xfId="16629"/>
    <cellStyle name="Input [yellow] 3 24 6 2" xfId="53970"/>
    <cellStyle name="Input [yellow] 3 24 6 3" xfId="53971"/>
    <cellStyle name="Input [yellow] 3 24 7" xfId="16630"/>
    <cellStyle name="Input [yellow] 3 24 8" xfId="53972"/>
    <cellStyle name="Input [yellow] 3 25" xfId="16631"/>
    <cellStyle name="Input [yellow] 3 25 2" xfId="16632"/>
    <cellStyle name="Input [yellow] 3 25 2 2" xfId="16633"/>
    <cellStyle name="Input [yellow] 3 25 2 3" xfId="16634"/>
    <cellStyle name="Input [yellow] 3 25 2 4" xfId="16635"/>
    <cellStyle name="Input [yellow] 3 25 2 5" xfId="16636"/>
    <cellStyle name="Input [yellow] 3 25 2 6" xfId="16637"/>
    <cellStyle name="Input [yellow] 3 25 3" xfId="16638"/>
    <cellStyle name="Input [yellow] 3 25 3 2" xfId="53973"/>
    <cellStyle name="Input [yellow] 3 25 3 3" xfId="53974"/>
    <cellStyle name="Input [yellow] 3 25 4" xfId="16639"/>
    <cellStyle name="Input [yellow] 3 25 4 2" xfId="53975"/>
    <cellStyle name="Input [yellow] 3 25 4 3" xfId="53976"/>
    <cellStyle name="Input [yellow] 3 25 5" xfId="16640"/>
    <cellStyle name="Input [yellow] 3 25 5 2" xfId="53977"/>
    <cellStyle name="Input [yellow] 3 25 5 3" xfId="53978"/>
    <cellStyle name="Input [yellow] 3 25 6" xfId="16641"/>
    <cellStyle name="Input [yellow] 3 25 6 2" xfId="53979"/>
    <cellStyle name="Input [yellow] 3 25 6 3" xfId="53980"/>
    <cellStyle name="Input [yellow] 3 25 7" xfId="16642"/>
    <cellStyle name="Input [yellow] 3 25 8" xfId="53981"/>
    <cellStyle name="Input [yellow] 3 26" xfId="16643"/>
    <cellStyle name="Input [yellow] 3 26 2" xfId="16644"/>
    <cellStyle name="Input [yellow] 3 26 2 2" xfId="16645"/>
    <cellStyle name="Input [yellow] 3 26 2 3" xfId="16646"/>
    <cellStyle name="Input [yellow] 3 26 2 4" xfId="16647"/>
    <cellStyle name="Input [yellow] 3 26 2 5" xfId="16648"/>
    <cellStyle name="Input [yellow] 3 26 2 6" xfId="16649"/>
    <cellStyle name="Input [yellow] 3 26 3" xfId="16650"/>
    <cellStyle name="Input [yellow] 3 26 3 2" xfId="53982"/>
    <cellStyle name="Input [yellow] 3 26 3 3" xfId="53983"/>
    <cellStyle name="Input [yellow] 3 26 4" xfId="16651"/>
    <cellStyle name="Input [yellow] 3 26 4 2" xfId="53984"/>
    <cellStyle name="Input [yellow] 3 26 4 3" xfId="53985"/>
    <cellStyle name="Input [yellow] 3 26 5" xfId="16652"/>
    <cellStyle name="Input [yellow] 3 26 5 2" xfId="53986"/>
    <cellStyle name="Input [yellow] 3 26 5 3" xfId="53987"/>
    <cellStyle name="Input [yellow] 3 26 6" xfId="16653"/>
    <cellStyle name="Input [yellow] 3 26 6 2" xfId="53988"/>
    <cellStyle name="Input [yellow] 3 26 6 3" xfId="53989"/>
    <cellStyle name="Input [yellow] 3 26 7" xfId="16654"/>
    <cellStyle name="Input [yellow] 3 26 8" xfId="53990"/>
    <cellStyle name="Input [yellow] 3 27" xfId="16655"/>
    <cellStyle name="Input [yellow] 3 27 2" xfId="16656"/>
    <cellStyle name="Input [yellow] 3 27 2 2" xfId="16657"/>
    <cellStyle name="Input [yellow] 3 27 2 3" xfId="16658"/>
    <cellStyle name="Input [yellow] 3 27 2 4" xfId="16659"/>
    <cellStyle name="Input [yellow] 3 27 2 5" xfId="16660"/>
    <cellStyle name="Input [yellow] 3 27 2 6" xfId="16661"/>
    <cellStyle name="Input [yellow] 3 27 3" xfId="16662"/>
    <cellStyle name="Input [yellow] 3 27 3 2" xfId="53991"/>
    <cellStyle name="Input [yellow] 3 27 3 3" xfId="53992"/>
    <cellStyle name="Input [yellow] 3 27 4" xfId="16663"/>
    <cellStyle name="Input [yellow] 3 27 4 2" xfId="53993"/>
    <cellStyle name="Input [yellow] 3 27 4 3" xfId="53994"/>
    <cellStyle name="Input [yellow] 3 27 5" xfId="16664"/>
    <cellStyle name="Input [yellow] 3 27 5 2" xfId="53995"/>
    <cellStyle name="Input [yellow] 3 27 5 3" xfId="53996"/>
    <cellStyle name="Input [yellow] 3 27 6" xfId="16665"/>
    <cellStyle name="Input [yellow] 3 27 6 2" xfId="53997"/>
    <cellStyle name="Input [yellow] 3 27 6 3" xfId="53998"/>
    <cellStyle name="Input [yellow] 3 27 7" xfId="16666"/>
    <cellStyle name="Input [yellow] 3 27 8" xfId="53999"/>
    <cellStyle name="Input [yellow] 3 28" xfId="16667"/>
    <cellStyle name="Input [yellow] 3 28 2" xfId="16668"/>
    <cellStyle name="Input [yellow] 3 28 2 2" xfId="16669"/>
    <cellStyle name="Input [yellow] 3 28 2 3" xfId="16670"/>
    <cellStyle name="Input [yellow] 3 28 2 4" xfId="16671"/>
    <cellStyle name="Input [yellow] 3 28 2 5" xfId="16672"/>
    <cellStyle name="Input [yellow] 3 28 2 6" xfId="16673"/>
    <cellStyle name="Input [yellow] 3 28 3" xfId="16674"/>
    <cellStyle name="Input [yellow] 3 28 3 2" xfId="54000"/>
    <cellStyle name="Input [yellow] 3 28 3 3" xfId="54001"/>
    <cellStyle name="Input [yellow] 3 28 4" xfId="16675"/>
    <cellStyle name="Input [yellow] 3 28 4 2" xfId="54002"/>
    <cellStyle name="Input [yellow] 3 28 4 3" xfId="54003"/>
    <cellStyle name="Input [yellow] 3 28 5" xfId="16676"/>
    <cellStyle name="Input [yellow] 3 28 5 2" xfId="54004"/>
    <cellStyle name="Input [yellow] 3 28 5 3" xfId="54005"/>
    <cellStyle name="Input [yellow] 3 28 6" xfId="16677"/>
    <cellStyle name="Input [yellow] 3 28 6 2" xfId="54006"/>
    <cellStyle name="Input [yellow] 3 28 6 3" xfId="54007"/>
    <cellStyle name="Input [yellow] 3 28 7" xfId="16678"/>
    <cellStyle name="Input [yellow] 3 28 8" xfId="54008"/>
    <cellStyle name="Input [yellow] 3 29" xfId="16679"/>
    <cellStyle name="Input [yellow] 3 29 2" xfId="16680"/>
    <cellStyle name="Input [yellow] 3 29 2 2" xfId="16681"/>
    <cellStyle name="Input [yellow] 3 29 2 3" xfId="16682"/>
    <cellStyle name="Input [yellow] 3 29 2 4" xfId="16683"/>
    <cellStyle name="Input [yellow] 3 29 2 5" xfId="16684"/>
    <cellStyle name="Input [yellow] 3 29 2 6" xfId="16685"/>
    <cellStyle name="Input [yellow] 3 29 3" xfId="16686"/>
    <cellStyle name="Input [yellow] 3 29 3 2" xfId="54009"/>
    <cellStyle name="Input [yellow] 3 29 3 3" xfId="54010"/>
    <cellStyle name="Input [yellow] 3 29 4" xfId="16687"/>
    <cellStyle name="Input [yellow] 3 29 4 2" xfId="54011"/>
    <cellStyle name="Input [yellow] 3 29 4 3" xfId="54012"/>
    <cellStyle name="Input [yellow] 3 29 5" xfId="16688"/>
    <cellStyle name="Input [yellow] 3 29 5 2" xfId="54013"/>
    <cellStyle name="Input [yellow] 3 29 5 3" xfId="54014"/>
    <cellStyle name="Input [yellow] 3 29 6" xfId="16689"/>
    <cellStyle name="Input [yellow] 3 29 6 2" xfId="54015"/>
    <cellStyle name="Input [yellow] 3 29 6 3" xfId="54016"/>
    <cellStyle name="Input [yellow] 3 29 7" xfId="16690"/>
    <cellStyle name="Input [yellow] 3 29 8" xfId="54017"/>
    <cellStyle name="Input [yellow] 3 3" xfId="16691"/>
    <cellStyle name="Input [yellow] 3 3 2" xfId="16692"/>
    <cellStyle name="Input [yellow] 3 3 2 2" xfId="16693"/>
    <cellStyle name="Input [yellow] 3 3 2 3" xfId="16694"/>
    <cellStyle name="Input [yellow] 3 3 2 4" xfId="16695"/>
    <cellStyle name="Input [yellow] 3 3 2 5" xfId="16696"/>
    <cellStyle name="Input [yellow] 3 3 2 6" xfId="16697"/>
    <cellStyle name="Input [yellow] 3 3 3" xfId="16698"/>
    <cellStyle name="Input [yellow] 3 3 3 2" xfId="54018"/>
    <cellStyle name="Input [yellow] 3 3 3 3" xfId="54019"/>
    <cellStyle name="Input [yellow] 3 3 4" xfId="16699"/>
    <cellStyle name="Input [yellow] 3 3 4 2" xfId="54020"/>
    <cellStyle name="Input [yellow] 3 3 4 3" xfId="54021"/>
    <cellStyle name="Input [yellow] 3 3 5" xfId="16700"/>
    <cellStyle name="Input [yellow] 3 3 5 2" xfId="54022"/>
    <cellStyle name="Input [yellow] 3 3 5 3" xfId="54023"/>
    <cellStyle name="Input [yellow] 3 3 6" xfId="16701"/>
    <cellStyle name="Input [yellow] 3 3 6 2" xfId="54024"/>
    <cellStyle name="Input [yellow] 3 3 6 3" xfId="54025"/>
    <cellStyle name="Input [yellow] 3 3 7" xfId="16702"/>
    <cellStyle name="Input [yellow] 3 3 8" xfId="54026"/>
    <cellStyle name="Input [yellow] 3 30" xfId="16703"/>
    <cellStyle name="Input [yellow] 3 30 2" xfId="16704"/>
    <cellStyle name="Input [yellow] 3 30 2 2" xfId="16705"/>
    <cellStyle name="Input [yellow] 3 30 2 3" xfId="16706"/>
    <cellStyle name="Input [yellow] 3 30 2 4" xfId="16707"/>
    <cellStyle name="Input [yellow] 3 30 2 5" xfId="16708"/>
    <cellStyle name="Input [yellow] 3 30 2 6" xfId="16709"/>
    <cellStyle name="Input [yellow] 3 30 3" xfId="16710"/>
    <cellStyle name="Input [yellow] 3 30 3 2" xfId="54027"/>
    <cellStyle name="Input [yellow] 3 30 3 3" xfId="54028"/>
    <cellStyle name="Input [yellow] 3 30 4" xfId="16711"/>
    <cellStyle name="Input [yellow] 3 30 4 2" xfId="54029"/>
    <cellStyle name="Input [yellow] 3 30 4 3" xfId="54030"/>
    <cellStyle name="Input [yellow] 3 30 5" xfId="16712"/>
    <cellStyle name="Input [yellow] 3 30 5 2" xfId="54031"/>
    <cellStyle name="Input [yellow] 3 30 5 3" xfId="54032"/>
    <cellStyle name="Input [yellow] 3 30 6" xfId="16713"/>
    <cellStyle name="Input [yellow] 3 30 6 2" xfId="54033"/>
    <cellStyle name="Input [yellow] 3 30 6 3" xfId="54034"/>
    <cellStyle name="Input [yellow] 3 30 7" xfId="16714"/>
    <cellStyle name="Input [yellow] 3 30 8" xfId="54035"/>
    <cellStyle name="Input [yellow] 3 31" xfId="16715"/>
    <cellStyle name="Input [yellow] 3 31 2" xfId="16716"/>
    <cellStyle name="Input [yellow] 3 31 2 2" xfId="16717"/>
    <cellStyle name="Input [yellow] 3 31 2 3" xfId="16718"/>
    <cellStyle name="Input [yellow] 3 31 2 4" xfId="16719"/>
    <cellStyle name="Input [yellow] 3 31 2 5" xfId="16720"/>
    <cellStyle name="Input [yellow] 3 31 2 6" xfId="16721"/>
    <cellStyle name="Input [yellow] 3 31 3" xfId="16722"/>
    <cellStyle name="Input [yellow] 3 31 3 2" xfId="54036"/>
    <cellStyle name="Input [yellow] 3 31 3 3" xfId="54037"/>
    <cellStyle name="Input [yellow] 3 31 4" xfId="16723"/>
    <cellStyle name="Input [yellow] 3 31 4 2" xfId="54038"/>
    <cellStyle name="Input [yellow] 3 31 4 3" xfId="54039"/>
    <cellStyle name="Input [yellow] 3 31 5" xfId="16724"/>
    <cellStyle name="Input [yellow] 3 31 5 2" xfId="54040"/>
    <cellStyle name="Input [yellow] 3 31 5 3" xfId="54041"/>
    <cellStyle name="Input [yellow] 3 31 6" xfId="16725"/>
    <cellStyle name="Input [yellow] 3 31 6 2" xfId="54042"/>
    <cellStyle name="Input [yellow] 3 31 6 3" xfId="54043"/>
    <cellStyle name="Input [yellow] 3 31 7" xfId="16726"/>
    <cellStyle name="Input [yellow] 3 31 8" xfId="54044"/>
    <cellStyle name="Input [yellow] 3 32" xfId="16727"/>
    <cellStyle name="Input [yellow] 3 32 2" xfId="16728"/>
    <cellStyle name="Input [yellow] 3 32 2 2" xfId="16729"/>
    <cellStyle name="Input [yellow] 3 32 2 3" xfId="16730"/>
    <cellStyle name="Input [yellow] 3 32 2 4" xfId="16731"/>
    <cellStyle name="Input [yellow] 3 32 2 5" xfId="16732"/>
    <cellStyle name="Input [yellow] 3 32 2 6" xfId="16733"/>
    <cellStyle name="Input [yellow] 3 32 3" xfId="16734"/>
    <cellStyle name="Input [yellow] 3 32 3 2" xfId="54045"/>
    <cellStyle name="Input [yellow] 3 32 3 3" xfId="54046"/>
    <cellStyle name="Input [yellow] 3 32 4" xfId="16735"/>
    <cellStyle name="Input [yellow] 3 32 4 2" xfId="54047"/>
    <cellStyle name="Input [yellow] 3 32 4 3" xfId="54048"/>
    <cellStyle name="Input [yellow] 3 32 5" xfId="16736"/>
    <cellStyle name="Input [yellow] 3 32 5 2" xfId="54049"/>
    <cellStyle name="Input [yellow] 3 32 5 3" xfId="54050"/>
    <cellStyle name="Input [yellow] 3 32 6" xfId="16737"/>
    <cellStyle name="Input [yellow] 3 32 6 2" xfId="54051"/>
    <cellStyle name="Input [yellow] 3 32 6 3" xfId="54052"/>
    <cellStyle name="Input [yellow] 3 32 7" xfId="16738"/>
    <cellStyle name="Input [yellow] 3 32 8" xfId="54053"/>
    <cellStyle name="Input [yellow] 3 33" xfId="16739"/>
    <cellStyle name="Input [yellow] 3 33 2" xfId="16740"/>
    <cellStyle name="Input [yellow] 3 33 2 2" xfId="16741"/>
    <cellStyle name="Input [yellow] 3 33 2 3" xfId="16742"/>
    <cellStyle name="Input [yellow] 3 33 2 4" xfId="16743"/>
    <cellStyle name="Input [yellow] 3 33 2 5" xfId="16744"/>
    <cellStyle name="Input [yellow] 3 33 2 6" xfId="16745"/>
    <cellStyle name="Input [yellow] 3 33 3" xfId="16746"/>
    <cellStyle name="Input [yellow] 3 33 3 2" xfId="54054"/>
    <cellStyle name="Input [yellow] 3 33 3 3" xfId="54055"/>
    <cellStyle name="Input [yellow] 3 33 4" xfId="16747"/>
    <cellStyle name="Input [yellow] 3 33 4 2" xfId="54056"/>
    <cellStyle name="Input [yellow] 3 33 4 3" xfId="54057"/>
    <cellStyle name="Input [yellow] 3 33 5" xfId="16748"/>
    <cellStyle name="Input [yellow] 3 33 5 2" xfId="54058"/>
    <cellStyle name="Input [yellow] 3 33 5 3" xfId="54059"/>
    <cellStyle name="Input [yellow] 3 33 6" xfId="16749"/>
    <cellStyle name="Input [yellow] 3 33 6 2" xfId="54060"/>
    <cellStyle name="Input [yellow] 3 33 6 3" xfId="54061"/>
    <cellStyle name="Input [yellow] 3 33 7" xfId="16750"/>
    <cellStyle name="Input [yellow] 3 33 8" xfId="54062"/>
    <cellStyle name="Input [yellow] 3 34" xfId="16751"/>
    <cellStyle name="Input [yellow] 3 34 2" xfId="16752"/>
    <cellStyle name="Input [yellow] 3 34 2 2" xfId="16753"/>
    <cellStyle name="Input [yellow] 3 34 2 3" xfId="16754"/>
    <cellStyle name="Input [yellow] 3 34 2 4" xfId="16755"/>
    <cellStyle name="Input [yellow] 3 34 2 5" xfId="16756"/>
    <cellStyle name="Input [yellow] 3 34 2 6" xfId="16757"/>
    <cellStyle name="Input [yellow] 3 34 3" xfId="16758"/>
    <cellStyle name="Input [yellow] 3 34 3 2" xfId="54063"/>
    <cellStyle name="Input [yellow] 3 34 3 3" xfId="54064"/>
    <cellStyle name="Input [yellow] 3 34 4" xfId="16759"/>
    <cellStyle name="Input [yellow] 3 34 4 2" xfId="54065"/>
    <cellStyle name="Input [yellow] 3 34 4 3" xfId="54066"/>
    <cellStyle name="Input [yellow] 3 34 5" xfId="16760"/>
    <cellStyle name="Input [yellow] 3 34 5 2" xfId="54067"/>
    <cellStyle name="Input [yellow] 3 34 5 3" xfId="54068"/>
    <cellStyle name="Input [yellow] 3 34 6" xfId="16761"/>
    <cellStyle name="Input [yellow] 3 34 6 2" xfId="54069"/>
    <cellStyle name="Input [yellow] 3 34 6 3" xfId="54070"/>
    <cellStyle name="Input [yellow] 3 34 7" xfId="16762"/>
    <cellStyle name="Input [yellow] 3 34 8" xfId="54071"/>
    <cellStyle name="Input [yellow] 3 35" xfId="16763"/>
    <cellStyle name="Input [yellow] 3 35 2" xfId="16764"/>
    <cellStyle name="Input [yellow] 3 35 2 2" xfId="16765"/>
    <cellStyle name="Input [yellow] 3 35 2 3" xfId="16766"/>
    <cellStyle name="Input [yellow] 3 35 2 4" xfId="16767"/>
    <cellStyle name="Input [yellow] 3 35 2 5" xfId="16768"/>
    <cellStyle name="Input [yellow] 3 35 2 6" xfId="16769"/>
    <cellStyle name="Input [yellow] 3 35 3" xfId="16770"/>
    <cellStyle name="Input [yellow] 3 35 3 2" xfId="54072"/>
    <cellStyle name="Input [yellow] 3 35 3 3" xfId="54073"/>
    <cellStyle name="Input [yellow] 3 35 4" xfId="16771"/>
    <cellStyle name="Input [yellow] 3 35 4 2" xfId="54074"/>
    <cellStyle name="Input [yellow] 3 35 4 3" xfId="54075"/>
    <cellStyle name="Input [yellow] 3 35 5" xfId="16772"/>
    <cellStyle name="Input [yellow] 3 35 5 2" xfId="54076"/>
    <cellStyle name="Input [yellow] 3 35 5 3" xfId="54077"/>
    <cellStyle name="Input [yellow] 3 35 6" xfId="16773"/>
    <cellStyle name="Input [yellow] 3 35 6 2" xfId="54078"/>
    <cellStyle name="Input [yellow] 3 35 6 3" xfId="54079"/>
    <cellStyle name="Input [yellow] 3 35 7" xfId="16774"/>
    <cellStyle name="Input [yellow] 3 35 8" xfId="54080"/>
    <cellStyle name="Input [yellow] 3 36" xfId="16775"/>
    <cellStyle name="Input [yellow] 3 36 2" xfId="16776"/>
    <cellStyle name="Input [yellow] 3 36 3" xfId="16777"/>
    <cellStyle name="Input [yellow] 3 36 4" xfId="16778"/>
    <cellStyle name="Input [yellow] 3 36 5" xfId="16779"/>
    <cellStyle name="Input [yellow] 3 36 6" xfId="16780"/>
    <cellStyle name="Input [yellow] 3 37" xfId="16781"/>
    <cellStyle name="Input [yellow] 3 37 2" xfId="54081"/>
    <cellStyle name="Input [yellow] 3 37 3" xfId="54082"/>
    <cellStyle name="Input [yellow] 3 38" xfId="16782"/>
    <cellStyle name="Input [yellow] 3 38 2" xfId="54083"/>
    <cellStyle name="Input [yellow] 3 38 3" xfId="54084"/>
    <cellStyle name="Input [yellow] 3 39" xfId="16783"/>
    <cellStyle name="Input [yellow] 3 39 2" xfId="54085"/>
    <cellStyle name="Input [yellow] 3 39 3" xfId="54086"/>
    <cellStyle name="Input [yellow] 3 4" xfId="16784"/>
    <cellStyle name="Input [yellow] 3 4 2" xfId="16785"/>
    <cellStyle name="Input [yellow] 3 4 2 2" xfId="16786"/>
    <cellStyle name="Input [yellow] 3 4 2 3" xfId="16787"/>
    <cellStyle name="Input [yellow] 3 4 2 4" xfId="16788"/>
    <cellStyle name="Input [yellow] 3 4 2 5" xfId="16789"/>
    <cellStyle name="Input [yellow] 3 4 2 6" xfId="16790"/>
    <cellStyle name="Input [yellow] 3 4 3" xfId="16791"/>
    <cellStyle name="Input [yellow] 3 4 3 2" xfId="54087"/>
    <cellStyle name="Input [yellow] 3 4 3 3" xfId="54088"/>
    <cellStyle name="Input [yellow] 3 4 4" xfId="16792"/>
    <cellStyle name="Input [yellow] 3 4 4 2" xfId="54089"/>
    <cellStyle name="Input [yellow] 3 4 4 3" xfId="54090"/>
    <cellStyle name="Input [yellow] 3 4 5" xfId="16793"/>
    <cellStyle name="Input [yellow] 3 4 5 2" xfId="54091"/>
    <cellStyle name="Input [yellow] 3 4 5 3" xfId="54092"/>
    <cellStyle name="Input [yellow] 3 4 6" xfId="16794"/>
    <cellStyle name="Input [yellow] 3 4 6 2" xfId="54093"/>
    <cellStyle name="Input [yellow] 3 4 6 3" xfId="54094"/>
    <cellStyle name="Input [yellow] 3 4 7" xfId="16795"/>
    <cellStyle name="Input [yellow] 3 4 8" xfId="54095"/>
    <cellStyle name="Input [yellow] 3 40" xfId="16796"/>
    <cellStyle name="Input [yellow] 3 40 2" xfId="54096"/>
    <cellStyle name="Input [yellow] 3 40 3" xfId="54097"/>
    <cellStyle name="Input [yellow] 3 41" xfId="16797"/>
    <cellStyle name="Input [yellow] 3 42" xfId="54098"/>
    <cellStyle name="Input [yellow] 3 5" xfId="16798"/>
    <cellStyle name="Input [yellow] 3 5 2" xfId="16799"/>
    <cellStyle name="Input [yellow] 3 5 2 2" xfId="16800"/>
    <cellStyle name="Input [yellow] 3 5 2 3" xfId="16801"/>
    <cellStyle name="Input [yellow] 3 5 2 4" xfId="16802"/>
    <cellStyle name="Input [yellow] 3 5 2 5" xfId="16803"/>
    <cellStyle name="Input [yellow] 3 5 2 6" xfId="16804"/>
    <cellStyle name="Input [yellow] 3 5 3" xfId="16805"/>
    <cellStyle name="Input [yellow] 3 5 3 2" xfId="54099"/>
    <cellStyle name="Input [yellow] 3 5 3 3" xfId="54100"/>
    <cellStyle name="Input [yellow] 3 5 4" xfId="16806"/>
    <cellStyle name="Input [yellow] 3 5 4 2" xfId="54101"/>
    <cellStyle name="Input [yellow] 3 5 4 3" xfId="54102"/>
    <cellStyle name="Input [yellow] 3 5 5" xfId="16807"/>
    <cellStyle name="Input [yellow] 3 5 5 2" xfId="54103"/>
    <cellStyle name="Input [yellow] 3 5 5 3" xfId="54104"/>
    <cellStyle name="Input [yellow] 3 5 6" xfId="16808"/>
    <cellStyle name="Input [yellow] 3 5 6 2" xfId="54105"/>
    <cellStyle name="Input [yellow] 3 5 6 3" xfId="54106"/>
    <cellStyle name="Input [yellow] 3 5 7" xfId="16809"/>
    <cellStyle name="Input [yellow] 3 5 8" xfId="54107"/>
    <cellStyle name="Input [yellow] 3 6" xfId="16810"/>
    <cellStyle name="Input [yellow] 3 6 2" xfId="16811"/>
    <cellStyle name="Input [yellow] 3 6 2 2" xfId="16812"/>
    <cellStyle name="Input [yellow] 3 6 2 3" xfId="16813"/>
    <cellStyle name="Input [yellow] 3 6 2 4" xfId="16814"/>
    <cellStyle name="Input [yellow] 3 6 2 5" xfId="16815"/>
    <cellStyle name="Input [yellow] 3 6 2 6" xfId="16816"/>
    <cellStyle name="Input [yellow] 3 6 3" xfId="16817"/>
    <cellStyle name="Input [yellow] 3 6 3 2" xfId="54108"/>
    <cellStyle name="Input [yellow] 3 6 3 3" xfId="54109"/>
    <cellStyle name="Input [yellow] 3 6 4" xfId="16818"/>
    <cellStyle name="Input [yellow] 3 6 4 2" xfId="54110"/>
    <cellStyle name="Input [yellow] 3 6 4 3" xfId="54111"/>
    <cellStyle name="Input [yellow] 3 6 5" xfId="16819"/>
    <cellStyle name="Input [yellow] 3 6 5 2" xfId="54112"/>
    <cellStyle name="Input [yellow] 3 6 5 3" xfId="54113"/>
    <cellStyle name="Input [yellow] 3 6 6" xfId="16820"/>
    <cellStyle name="Input [yellow] 3 6 6 2" xfId="54114"/>
    <cellStyle name="Input [yellow] 3 6 6 3" xfId="54115"/>
    <cellStyle name="Input [yellow] 3 6 7" xfId="16821"/>
    <cellStyle name="Input [yellow] 3 6 8" xfId="54116"/>
    <cellStyle name="Input [yellow] 3 7" xfId="16822"/>
    <cellStyle name="Input [yellow] 3 7 2" xfId="16823"/>
    <cellStyle name="Input [yellow] 3 7 2 2" xfId="16824"/>
    <cellStyle name="Input [yellow] 3 7 2 3" xfId="16825"/>
    <cellStyle name="Input [yellow] 3 7 2 4" xfId="16826"/>
    <cellStyle name="Input [yellow] 3 7 2 5" xfId="16827"/>
    <cellStyle name="Input [yellow] 3 7 2 6" xfId="16828"/>
    <cellStyle name="Input [yellow] 3 7 3" xfId="16829"/>
    <cellStyle name="Input [yellow] 3 7 3 2" xfId="54117"/>
    <cellStyle name="Input [yellow] 3 7 3 3" xfId="54118"/>
    <cellStyle name="Input [yellow] 3 7 4" xfId="16830"/>
    <cellStyle name="Input [yellow] 3 7 4 2" xfId="54119"/>
    <cellStyle name="Input [yellow] 3 7 4 3" xfId="54120"/>
    <cellStyle name="Input [yellow] 3 7 5" xfId="16831"/>
    <cellStyle name="Input [yellow] 3 7 5 2" xfId="54121"/>
    <cellStyle name="Input [yellow] 3 7 5 3" xfId="54122"/>
    <cellStyle name="Input [yellow] 3 7 6" xfId="16832"/>
    <cellStyle name="Input [yellow] 3 7 6 2" xfId="54123"/>
    <cellStyle name="Input [yellow] 3 7 6 3" xfId="54124"/>
    <cellStyle name="Input [yellow] 3 7 7" xfId="16833"/>
    <cellStyle name="Input [yellow] 3 7 8" xfId="54125"/>
    <cellStyle name="Input [yellow] 3 8" xfId="16834"/>
    <cellStyle name="Input [yellow] 3 8 2" xfId="16835"/>
    <cellStyle name="Input [yellow] 3 8 2 2" xfId="16836"/>
    <cellStyle name="Input [yellow] 3 8 2 3" xfId="16837"/>
    <cellStyle name="Input [yellow] 3 8 2 4" xfId="16838"/>
    <cellStyle name="Input [yellow] 3 8 2 5" xfId="16839"/>
    <cellStyle name="Input [yellow] 3 8 2 6" xfId="16840"/>
    <cellStyle name="Input [yellow] 3 8 3" xfId="16841"/>
    <cellStyle name="Input [yellow] 3 8 3 2" xfId="54126"/>
    <cellStyle name="Input [yellow] 3 8 3 3" xfId="54127"/>
    <cellStyle name="Input [yellow] 3 8 4" xfId="16842"/>
    <cellStyle name="Input [yellow] 3 8 4 2" xfId="54128"/>
    <cellStyle name="Input [yellow] 3 8 4 3" xfId="54129"/>
    <cellStyle name="Input [yellow] 3 8 5" xfId="16843"/>
    <cellStyle name="Input [yellow] 3 8 5 2" xfId="54130"/>
    <cellStyle name="Input [yellow] 3 8 5 3" xfId="54131"/>
    <cellStyle name="Input [yellow] 3 8 6" xfId="16844"/>
    <cellStyle name="Input [yellow] 3 8 6 2" xfId="54132"/>
    <cellStyle name="Input [yellow] 3 8 6 3" xfId="54133"/>
    <cellStyle name="Input [yellow] 3 8 7" xfId="16845"/>
    <cellStyle name="Input [yellow] 3 8 8" xfId="54134"/>
    <cellStyle name="Input [yellow] 3 9" xfId="16846"/>
    <cellStyle name="Input [yellow] 3 9 2" xfId="16847"/>
    <cellStyle name="Input [yellow] 3 9 2 2" xfId="16848"/>
    <cellStyle name="Input [yellow] 3 9 2 3" xfId="16849"/>
    <cellStyle name="Input [yellow] 3 9 2 4" xfId="16850"/>
    <cellStyle name="Input [yellow] 3 9 2 5" xfId="16851"/>
    <cellStyle name="Input [yellow] 3 9 2 6" xfId="16852"/>
    <cellStyle name="Input [yellow] 3 9 3" xfId="16853"/>
    <cellStyle name="Input [yellow] 3 9 3 2" xfId="54135"/>
    <cellStyle name="Input [yellow] 3 9 3 3" xfId="54136"/>
    <cellStyle name="Input [yellow] 3 9 4" xfId="16854"/>
    <cellStyle name="Input [yellow] 3 9 4 2" xfId="54137"/>
    <cellStyle name="Input [yellow] 3 9 4 3" xfId="54138"/>
    <cellStyle name="Input [yellow] 3 9 5" xfId="16855"/>
    <cellStyle name="Input [yellow] 3 9 5 2" xfId="54139"/>
    <cellStyle name="Input [yellow] 3 9 5 3" xfId="54140"/>
    <cellStyle name="Input [yellow] 3 9 6" xfId="16856"/>
    <cellStyle name="Input [yellow] 3 9 6 2" xfId="54141"/>
    <cellStyle name="Input [yellow] 3 9 6 3" xfId="54142"/>
    <cellStyle name="Input [yellow] 3 9 7" xfId="16857"/>
    <cellStyle name="Input [yellow] 3 9 8" xfId="54143"/>
    <cellStyle name="Input [yellow] 30" xfId="16858"/>
    <cellStyle name="Input [yellow] 30 2" xfId="16859"/>
    <cellStyle name="Input [yellow] 30 2 2" xfId="16860"/>
    <cellStyle name="Input [yellow] 30 2 3" xfId="16861"/>
    <cellStyle name="Input [yellow] 30 2 4" xfId="16862"/>
    <cellStyle name="Input [yellow] 30 2 5" xfId="16863"/>
    <cellStyle name="Input [yellow] 30 2 6" xfId="16864"/>
    <cellStyle name="Input [yellow] 30 3" xfId="16865"/>
    <cellStyle name="Input [yellow] 30 3 2" xfId="54144"/>
    <cellStyle name="Input [yellow] 30 3 3" xfId="54145"/>
    <cellStyle name="Input [yellow] 30 4" xfId="16866"/>
    <cellStyle name="Input [yellow] 30 4 2" xfId="54146"/>
    <cellStyle name="Input [yellow] 30 4 3" xfId="54147"/>
    <cellStyle name="Input [yellow] 30 5" xfId="16867"/>
    <cellStyle name="Input [yellow] 30 5 2" xfId="54148"/>
    <cellStyle name="Input [yellow] 30 5 3" xfId="54149"/>
    <cellStyle name="Input [yellow] 30 6" xfId="16868"/>
    <cellStyle name="Input [yellow] 30 6 2" xfId="54150"/>
    <cellStyle name="Input [yellow] 30 6 3" xfId="54151"/>
    <cellStyle name="Input [yellow] 30 7" xfId="16869"/>
    <cellStyle name="Input [yellow] 30 8" xfId="54152"/>
    <cellStyle name="Input [yellow] 31" xfId="16870"/>
    <cellStyle name="Input [yellow] 31 2" xfId="16871"/>
    <cellStyle name="Input [yellow] 31 2 2" xfId="16872"/>
    <cellStyle name="Input [yellow] 31 2 3" xfId="16873"/>
    <cellStyle name="Input [yellow] 31 2 4" xfId="16874"/>
    <cellStyle name="Input [yellow] 31 2 5" xfId="16875"/>
    <cellStyle name="Input [yellow] 31 2 6" xfId="16876"/>
    <cellStyle name="Input [yellow] 31 3" xfId="16877"/>
    <cellStyle name="Input [yellow] 31 3 2" xfId="54153"/>
    <cellStyle name="Input [yellow] 31 3 3" xfId="54154"/>
    <cellStyle name="Input [yellow] 31 4" xfId="16878"/>
    <cellStyle name="Input [yellow] 31 4 2" xfId="54155"/>
    <cellStyle name="Input [yellow] 31 4 3" xfId="54156"/>
    <cellStyle name="Input [yellow] 31 5" xfId="16879"/>
    <cellStyle name="Input [yellow] 31 5 2" xfId="54157"/>
    <cellStyle name="Input [yellow] 31 5 3" xfId="54158"/>
    <cellStyle name="Input [yellow] 31 6" xfId="16880"/>
    <cellStyle name="Input [yellow] 31 6 2" xfId="54159"/>
    <cellStyle name="Input [yellow] 31 6 3" xfId="54160"/>
    <cellStyle name="Input [yellow] 31 7" xfId="16881"/>
    <cellStyle name="Input [yellow] 31 8" xfId="54161"/>
    <cellStyle name="Input [yellow] 32" xfId="16882"/>
    <cellStyle name="Input [yellow] 32 2" xfId="16883"/>
    <cellStyle name="Input [yellow] 32 2 2" xfId="16884"/>
    <cellStyle name="Input [yellow] 32 2 3" xfId="16885"/>
    <cellStyle name="Input [yellow] 32 2 4" xfId="16886"/>
    <cellStyle name="Input [yellow] 32 2 5" xfId="16887"/>
    <cellStyle name="Input [yellow] 32 2 6" xfId="16888"/>
    <cellStyle name="Input [yellow] 32 3" xfId="16889"/>
    <cellStyle name="Input [yellow] 32 3 2" xfId="54162"/>
    <cellStyle name="Input [yellow] 32 3 3" xfId="54163"/>
    <cellStyle name="Input [yellow] 32 4" xfId="16890"/>
    <cellStyle name="Input [yellow] 32 4 2" xfId="54164"/>
    <cellStyle name="Input [yellow] 32 4 3" xfId="54165"/>
    <cellStyle name="Input [yellow] 32 5" xfId="16891"/>
    <cellStyle name="Input [yellow] 32 5 2" xfId="54166"/>
    <cellStyle name="Input [yellow] 32 5 3" xfId="54167"/>
    <cellStyle name="Input [yellow] 32 6" xfId="16892"/>
    <cellStyle name="Input [yellow] 32 6 2" xfId="54168"/>
    <cellStyle name="Input [yellow] 32 6 3" xfId="54169"/>
    <cellStyle name="Input [yellow] 32 7" xfId="16893"/>
    <cellStyle name="Input [yellow] 32 8" xfId="54170"/>
    <cellStyle name="Input [yellow] 33" xfId="16894"/>
    <cellStyle name="Input [yellow] 33 2" xfId="16895"/>
    <cellStyle name="Input [yellow] 33 2 2" xfId="16896"/>
    <cellStyle name="Input [yellow] 33 2 3" xfId="16897"/>
    <cellStyle name="Input [yellow] 33 2 4" xfId="16898"/>
    <cellStyle name="Input [yellow] 33 2 5" xfId="16899"/>
    <cellStyle name="Input [yellow] 33 2 6" xfId="16900"/>
    <cellStyle name="Input [yellow] 33 3" xfId="16901"/>
    <cellStyle name="Input [yellow] 33 3 2" xfId="54171"/>
    <cellStyle name="Input [yellow] 33 3 3" xfId="54172"/>
    <cellStyle name="Input [yellow] 33 4" xfId="16902"/>
    <cellStyle name="Input [yellow] 33 4 2" xfId="54173"/>
    <cellStyle name="Input [yellow] 33 4 3" xfId="54174"/>
    <cellStyle name="Input [yellow] 33 5" xfId="16903"/>
    <cellStyle name="Input [yellow] 33 5 2" xfId="54175"/>
    <cellStyle name="Input [yellow] 33 5 3" xfId="54176"/>
    <cellStyle name="Input [yellow] 33 6" xfId="16904"/>
    <cellStyle name="Input [yellow] 33 6 2" xfId="54177"/>
    <cellStyle name="Input [yellow] 33 6 3" xfId="54178"/>
    <cellStyle name="Input [yellow] 33 7" xfId="16905"/>
    <cellStyle name="Input [yellow] 33 8" xfId="54179"/>
    <cellStyle name="Input [yellow] 34" xfId="16906"/>
    <cellStyle name="Input [yellow] 34 2" xfId="16907"/>
    <cellStyle name="Input [yellow] 34 2 2" xfId="16908"/>
    <cellStyle name="Input [yellow] 34 2 3" xfId="16909"/>
    <cellStyle name="Input [yellow] 34 2 4" xfId="16910"/>
    <cellStyle name="Input [yellow] 34 2 5" xfId="16911"/>
    <cellStyle name="Input [yellow] 34 2 6" xfId="16912"/>
    <cellStyle name="Input [yellow] 34 3" xfId="16913"/>
    <cellStyle name="Input [yellow] 34 3 2" xfId="54180"/>
    <cellStyle name="Input [yellow] 34 3 3" xfId="54181"/>
    <cellStyle name="Input [yellow] 34 4" xfId="16914"/>
    <cellStyle name="Input [yellow] 34 4 2" xfId="54182"/>
    <cellStyle name="Input [yellow] 34 4 3" xfId="54183"/>
    <cellStyle name="Input [yellow] 34 5" xfId="16915"/>
    <cellStyle name="Input [yellow] 34 5 2" xfId="54184"/>
    <cellStyle name="Input [yellow] 34 5 3" xfId="54185"/>
    <cellStyle name="Input [yellow] 34 6" xfId="16916"/>
    <cellStyle name="Input [yellow] 34 6 2" xfId="54186"/>
    <cellStyle name="Input [yellow] 34 6 3" xfId="54187"/>
    <cellStyle name="Input [yellow] 34 7" xfId="16917"/>
    <cellStyle name="Input [yellow] 34 8" xfId="54188"/>
    <cellStyle name="Input [yellow] 35" xfId="16918"/>
    <cellStyle name="Input [yellow] 35 2" xfId="16919"/>
    <cellStyle name="Input [yellow] 35 2 2" xfId="16920"/>
    <cellStyle name="Input [yellow] 35 2 3" xfId="16921"/>
    <cellStyle name="Input [yellow] 35 2 4" xfId="16922"/>
    <cellStyle name="Input [yellow] 35 2 5" xfId="16923"/>
    <cellStyle name="Input [yellow] 35 2 6" xfId="16924"/>
    <cellStyle name="Input [yellow] 35 3" xfId="16925"/>
    <cellStyle name="Input [yellow] 35 3 2" xfId="54189"/>
    <cellStyle name="Input [yellow] 35 3 3" xfId="54190"/>
    <cellStyle name="Input [yellow] 35 4" xfId="16926"/>
    <cellStyle name="Input [yellow] 35 4 2" xfId="54191"/>
    <cellStyle name="Input [yellow] 35 4 3" xfId="54192"/>
    <cellStyle name="Input [yellow] 35 5" xfId="16927"/>
    <cellStyle name="Input [yellow] 35 5 2" xfId="54193"/>
    <cellStyle name="Input [yellow] 35 5 3" xfId="54194"/>
    <cellStyle name="Input [yellow] 35 6" xfId="16928"/>
    <cellStyle name="Input [yellow] 35 6 2" xfId="54195"/>
    <cellStyle name="Input [yellow] 35 6 3" xfId="54196"/>
    <cellStyle name="Input [yellow] 35 7" xfId="16929"/>
    <cellStyle name="Input [yellow] 35 8" xfId="54197"/>
    <cellStyle name="Input [yellow] 36" xfId="16930"/>
    <cellStyle name="Input [yellow] 36 2" xfId="16931"/>
    <cellStyle name="Input [yellow] 36 2 2" xfId="16932"/>
    <cellStyle name="Input [yellow] 36 2 3" xfId="16933"/>
    <cellStyle name="Input [yellow] 36 2 4" xfId="16934"/>
    <cellStyle name="Input [yellow] 36 2 5" xfId="16935"/>
    <cellStyle name="Input [yellow] 36 2 6" xfId="16936"/>
    <cellStyle name="Input [yellow] 36 3" xfId="16937"/>
    <cellStyle name="Input [yellow] 36 3 2" xfId="54198"/>
    <cellStyle name="Input [yellow] 36 3 3" xfId="54199"/>
    <cellStyle name="Input [yellow] 36 4" xfId="16938"/>
    <cellStyle name="Input [yellow] 36 4 2" xfId="54200"/>
    <cellStyle name="Input [yellow] 36 4 3" xfId="54201"/>
    <cellStyle name="Input [yellow] 36 5" xfId="16939"/>
    <cellStyle name="Input [yellow] 36 5 2" xfId="54202"/>
    <cellStyle name="Input [yellow] 36 5 3" xfId="54203"/>
    <cellStyle name="Input [yellow] 36 6" xfId="16940"/>
    <cellStyle name="Input [yellow] 36 6 2" xfId="54204"/>
    <cellStyle name="Input [yellow] 36 6 3" xfId="54205"/>
    <cellStyle name="Input [yellow] 36 7" xfId="16941"/>
    <cellStyle name="Input [yellow] 36 8" xfId="54206"/>
    <cellStyle name="Input [yellow] 37" xfId="16942"/>
    <cellStyle name="Input [yellow] 37 2" xfId="16943"/>
    <cellStyle name="Input [yellow] 37 2 2" xfId="16944"/>
    <cellStyle name="Input [yellow] 37 2 3" xfId="16945"/>
    <cellStyle name="Input [yellow] 37 2 4" xfId="16946"/>
    <cellStyle name="Input [yellow] 37 2 5" xfId="16947"/>
    <cellStyle name="Input [yellow] 37 2 6" xfId="16948"/>
    <cellStyle name="Input [yellow] 37 3" xfId="16949"/>
    <cellStyle name="Input [yellow] 37 3 2" xfId="54207"/>
    <cellStyle name="Input [yellow] 37 3 3" xfId="54208"/>
    <cellStyle name="Input [yellow] 37 4" xfId="16950"/>
    <cellStyle name="Input [yellow] 37 4 2" xfId="54209"/>
    <cellStyle name="Input [yellow] 37 4 3" xfId="54210"/>
    <cellStyle name="Input [yellow] 37 5" xfId="16951"/>
    <cellStyle name="Input [yellow] 37 5 2" xfId="54211"/>
    <cellStyle name="Input [yellow] 37 5 3" xfId="54212"/>
    <cellStyle name="Input [yellow] 37 6" xfId="16952"/>
    <cellStyle name="Input [yellow] 37 6 2" xfId="54213"/>
    <cellStyle name="Input [yellow] 37 6 3" xfId="54214"/>
    <cellStyle name="Input [yellow] 37 7" xfId="16953"/>
    <cellStyle name="Input [yellow] 37 8" xfId="54215"/>
    <cellStyle name="Input [yellow] 38" xfId="16954"/>
    <cellStyle name="Input [yellow] 38 2" xfId="16955"/>
    <cellStyle name="Input [yellow] 38 2 2" xfId="16956"/>
    <cellStyle name="Input [yellow] 38 2 3" xfId="16957"/>
    <cellStyle name="Input [yellow] 38 2 4" xfId="16958"/>
    <cellStyle name="Input [yellow] 38 2 5" xfId="16959"/>
    <cellStyle name="Input [yellow] 38 2 6" xfId="16960"/>
    <cellStyle name="Input [yellow] 38 3" xfId="16961"/>
    <cellStyle name="Input [yellow] 38 3 2" xfId="54216"/>
    <cellStyle name="Input [yellow] 38 3 3" xfId="54217"/>
    <cellStyle name="Input [yellow] 38 4" xfId="16962"/>
    <cellStyle name="Input [yellow] 38 4 2" xfId="54218"/>
    <cellStyle name="Input [yellow] 38 4 3" xfId="54219"/>
    <cellStyle name="Input [yellow] 38 5" xfId="16963"/>
    <cellStyle name="Input [yellow] 38 5 2" xfId="54220"/>
    <cellStyle name="Input [yellow] 38 5 3" xfId="54221"/>
    <cellStyle name="Input [yellow] 38 6" xfId="16964"/>
    <cellStyle name="Input [yellow] 38 6 2" xfId="54222"/>
    <cellStyle name="Input [yellow] 38 6 3" xfId="54223"/>
    <cellStyle name="Input [yellow] 38 7" xfId="16965"/>
    <cellStyle name="Input [yellow] 38 8" xfId="54224"/>
    <cellStyle name="Input [yellow] 39" xfId="16966"/>
    <cellStyle name="Input [yellow] 39 2" xfId="16967"/>
    <cellStyle name="Input [yellow] 39 3" xfId="16968"/>
    <cellStyle name="Input [yellow] 39 4" xfId="16969"/>
    <cellStyle name="Input [yellow] 39 5" xfId="16970"/>
    <cellStyle name="Input [yellow] 39 6" xfId="16971"/>
    <cellStyle name="Input [yellow] 4" xfId="16972"/>
    <cellStyle name="Input [yellow] 4 10" xfId="16973"/>
    <cellStyle name="Input [yellow] 4 10 2" xfId="16974"/>
    <cellStyle name="Input [yellow] 4 10 2 2" xfId="16975"/>
    <cellStyle name="Input [yellow] 4 10 2 3" xfId="16976"/>
    <cellStyle name="Input [yellow] 4 10 2 4" xfId="16977"/>
    <cellStyle name="Input [yellow] 4 10 2 5" xfId="16978"/>
    <cellStyle name="Input [yellow] 4 10 2 6" xfId="16979"/>
    <cellStyle name="Input [yellow] 4 10 3" xfId="16980"/>
    <cellStyle name="Input [yellow] 4 10 3 2" xfId="54225"/>
    <cellStyle name="Input [yellow] 4 10 3 3" xfId="54226"/>
    <cellStyle name="Input [yellow] 4 10 4" xfId="16981"/>
    <cellStyle name="Input [yellow] 4 10 4 2" xfId="54227"/>
    <cellStyle name="Input [yellow] 4 10 4 3" xfId="54228"/>
    <cellStyle name="Input [yellow] 4 10 5" xfId="16982"/>
    <cellStyle name="Input [yellow] 4 10 5 2" xfId="54229"/>
    <cellStyle name="Input [yellow] 4 10 5 3" xfId="54230"/>
    <cellStyle name="Input [yellow] 4 10 6" xfId="16983"/>
    <cellStyle name="Input [yellow] 4 10 6 2" xfId="54231"/>
    <cellStyle name="Input [yellow] 4 10 6 3" xfId="54232"/>
    <cellStyle name="Input [yellow] 4 10 7" xfId="16984"/>
    <cellStyle name="Input [yellow] 4 10 8" xfId="54233"/>
    <cellStyle name="Input [yellow] 4 11" xfId="16985"/>
    <cellStyle name="Input [yellow] 4 11 2" xfId="16986"/>
    <cellStyle name="Input [yellow] 4 11 2 2" xfId="16987"/>
    <cellStyle name="Input [yellow] 4 11 2 3" xfId="16988"/>
    <cellStyle name="Input [yellow] 4 11 2 4" xfId="16989"/>
    <cellStyle name="Input [yellow] 4 11 2 5" xfId="16990"/>
    <cellStyle name="Input [yellow] 4 11 2 6" xfId="16991"/>
    <cellStyle name="Input [yellow] 4 11 3" xfId="16992"/>
    <cellStyle name="Input [yellow] 4 11 3 2" xfId="54234"/>
    <cellStyle name="Input [yellow] 4 11 3 3" xfId="54235"/>
    <cellStyle name="Input [yellow] 4 11 4" xfId="16993"/>
    <cellStyle name="Input [yellow] 4 11 4 2" xfId="54236"/>
    <cellStyle name="Input [yellow] 4 11 4 3" xfId="54237"/>
    <cellStyle name="Input [yellow] 4 11 5" xfId="16994"/>
    <cellStyle name="Input [yellow] 4 11 5 2" xfId="54238"/>
    <cellStyle name="Input [yellow] 4 11 5 3" xfId="54239"/>
    <cellStyle name="Input [yellow] 4 11 6" xfId="16995"/>
    <cellStyle name="Input [yellow] 4 11 6 2" xfId="54240"/>
    <cellStyle name="Input [yellow] 4 11 6 3" xfId="54241"/>
    <cellStyle name="Input [yellow] 4 11 7" xfId="16996"/>
    <cellStyle name="Input [yellow] 4 11 8" xfId="54242"/>
    <cellStyle name="Input [yellow] 4 12" xfId="16997"/>
    <cellStyle name="Input [yellow] 4 12 2" xfId="16998"/>
    <cellStyle name="Input [yellow] 4 12 2 2" xfId="16999"/>
    <cellStyle name="Input [yellow] 4 12 2 3" xfId="17000"/>
    <cellStyle name="Input [yellow] 4 12 2 4" xfId="17001"/>
    <cellStyle name="Input [yellow] 4 12 2 5" xfId="17002"/>
    <cellStyle name="Input [yellow] 4 12 2 6" xfId="17003"/>
    <cellStyle name="Input [yellow] 4 12 3" xfId="17004"/>
    <cellStyle name="Input [yellow] 4 12 3 2" xfId="54243"/>
    <cellStyle name="Input [yellow] 4 12 3 3" xfId="54244"/>
    <cellStyle name="Input [yellow] 4 12 4" xfId="17005"/>
    <cellStyle name="Input [yellow] 4 12 4 2" xfId="54245"/>
    <cellStyle name="Input [yellow] 4 12 4 3" xfId="54246"/>
    <cellStyle name="Input [yellow] 4 12 5" xfId="17006"/>
    <cellStyle name="Input [yellow] 4 12 5 2" xfId="54247"/>
    <cellStyle name="Input [yellow] 4 12 5 3" xfId="54248"/>
    <cellStyle name="Input [yellow] 4 12 6" xfId="17007"/>
    <cellStyle name="Input [yellow] 4 12 6 2" xfId="54249"/>
    <cellStyle name="Input [yellow] 4 12 6 3" xfId="54250"/>
    <cellStyle name="Input [yellow] 4 12 7" xfId="17008"/>
    <cellStyle name="Input [yellow] 4 12 8" xfId="54251"/>
    <cellStyle name="Input [yellow] 4 13" xfId="17009"/>
    <cellStyle name="Input [yellow] 4 13 2" xfId="17010"/>
    <cellStyle name="Input [yellow] 4 13 2 2" xfId="17011"/>
    <cellStyle name="Input [yellow] 4 13 2 3" xfId="17012"/>
    <cellStyle name="Input [yellow] 4 13 2 4" xfId="17013"/>
    <cellStyle name="Input [yellow] 4 13 2 5" xfId="17014"/>
    <cellStyle name="Input [yellow] 4 13 2 6" xfId="17015"/>
    <cellStyle name="Input [yellow] 4 13 3" xfId="17016"/>
    <cellStyle name="Input [yellow] 4 13 3 2" xfId="54252"/>
    <cellStyle name="Input [yellow] 4 13 3 3" xfId="54253"/>
    <cellStyle name="Input [yellow] 4 13 4" xfId="17017"/>
    <cellStyle name="Input [yellow] 4 13 4 2" xfId="54254"/>
    <cellStyle name="Input [yellow] 4 13 4 3" xfId="54255"/>
    <cellStyle name="Input [yellow] 4 13 5" xfId="17018"/>
    <cellStyle name="Input [yellow] 4 13 5 2" xfId="54256"/>
    <cellStyle name="Input [yellow] 4 13 5 3" xfId="54257"/>
    <cellStyle name="Input [yellow] 4 13 6" xfId="17019"/>
    <cellStyle name="Input [yellow] 4 13 6 2" xfId="54258"/>
    <cellStyle name="Input [yellow] 4 13 6 3" xfId="54259"/>
    <cellStyle name="Input [yellow] 4 13 7" xfId="17020"/>
    <cellStyle name="Input [yellow] 4 13 8" xfId="54260"/>
    <cellStyle name="Input [yellow] 4 14" xfId="17021"/>
    <cellStyle name="Input [yellow] 4 14 2" xfId="17022"/>
    <cellStyle name="Input [yellow] 4 14 2 2" xfId="17023"/>
    <cellStyle name="Input [yellow] 4 14 2 3" xfId="17024"/>
    <cellStyle name="Input [yellow] 4 14 2 4" xfId="17025"/>
    <cellStyle name="Input [yellow] 4 14 2 5" xfId="17026"/>
    <cellStyle name="Input [yellow] 4 14 2 6" xfId="17027"/>
    <cellStyle name="Input [yellow] 4 14 3" xfId="17028"/>
    <cellStyle name="Input [yellow] 4 14 3 2" xfId="54261"/>
    <cellStyle name="Input [yellow] 4 14 3 3" xfId="54262"/>
    <cellStyle name="Input [yellow] 4 14 4" xfId="17029"/>
    <cellStyle name="Input [yellow] 4 14 4 2" xfId="54263"/>
    <cellStyle name="Input [yellow] 4 14 4 3" xfId="54264"/>
    <cellStyle name="Input [yellow] 4 14 5" xfId="17030"/>
    <cellStyle name="Input [yellow] 4 14 5 2" xfId="54265"/>
    <cellStyle name="Input [yellow] 4 14 5 3" xfId="54266"/>
    <cellStyle name="Input [yellow] 4 14 6" xfId="17031"/>
    <cellStyle name="Input [yellow] 4 14 6 2" xfId="54267"/>
    <cellStyle name="Input [yellow] 4 14 6 3" xfId="54268"/>
    <cellStyle name="Input [yellow] 4 14 7" xfId="17032"/>
    <cellStyle name="Input [yellow] 4 14 8" xfId="54269"/>
    <cellStyle name="Input [yellow] 4 15" xfId="17033"/>
    <cellStyle name="Input [yellow] 4 15 2" xfId="17034"/>
    <cellStyle name="Input [yellow] 4 15 2 2" xfId="17035"/>
    <cellStyle name="Input [yellow] 4 15 2 3" xfId="17036"/>
    <cellStyle name="Input [yellow] 4 15 2 4" xfId="17037"/>
    <cellStyle name="Input [yellow] 4 15 2 5" xfId="17038"/>
    <cellStyle name="Input [yellow] 4 15 2 6" xfId="17039"/>
    <cellStyle name="Input [yellow] 4 15 3" xfId="17040"/>
    <cellStyle name="Input [yellow] 4 15 3 2" xfId="54270"/>
    <cellStyle name="Input [yellow] 4 15 3 3" xfId="54271"/>
    <cellStyle name="Input [yellow] 4 15 4" xfId="17041"/>
    <cellStyle name="Input [yellow] 4 15 4 2" xfId="54272"/>
    <cellStyle name="Input [yellow] 4 15 4 3" xfId="54273"/>
    <cellStyle name="Input [yellow] 4 15 5" xfId="17042"/>
    <cellStyle name="Input [yellow] 4 15 5 2" xfId="54274"/>
    <cellStyle name="Input [yellow] 4 15 5 3" xfId="54275"/>
    <cellStyle name="Input [yellow] 4 15 6" xfId="17043"/>
    <cellStyle name="Input [yellow] 4 15 6 2" xfId="54276"/>
    <cellStyle name="Input [yellow] 4 15 6 3" xfId="54277"/>
    <cellStyle name="Input [yellow] 4 15 7" xfId="17044"/>
    <cellStyle name="Input [yellow] 4 15 8" xfId="54278"/>
    <cellStyle name="Input [yellow] 4 16" xfId="17045"/>
    <cellStyle name="Input [yellow] 4 16 2" xfId="17046"/>
    <cellStyle name="Input [yellow] 4 16 2 2" xfId="17047"/>
    <cellStyle name="Input [yellow] 4 16 2 3" xfId="17048"/>
    <cellStyle name="Input [yellow] 4 16 2 4" xfId="17049"/>
    <cellStyle name="Input [yellow] 4 16 2 5" xfId="17050"/>
    <cellStyle name="Input [yellow] 4 16 2 6" xfId="17051"/>
    <cellStyle name="Input [yellow] 4 16 3" xfId="17052"/>
    <cellStyle name="Input [yellow] 4 16 3 2" xfId="54279"/>
    <cellStyle name="Input [yellow] 4 16 3 3" xfId="54280"/>
    <cellStyle name="Input [yellow] 4 16 4" xfId="17053"/>
    <cellStyle name="Input [yellow] 4 16 4 2" xfId="54281"/>
    <cellStyle name="Input [yellow] 4 16 4 3" xfId="54282"/>
    <cellStyle name="Input [yellow] 4 16 5" xfId="17054"/>
    <cellStyle name="Input [yellow] 4 16 5 2" xfId="54283"/>
    <cellStyle name="Input [yellow] 4 16 5 3" xfId="54284"/>
    <cellStyle name="Input [yellow] 4 16 6" xfId="17055"/>
    <cellStyle name="Input [yellow] 4 16 6 2" xfId="54285"/>
    <cellStyle name="Input [yellow] 4 16 6 3" xfId="54286"/>
    <cellStyle name="Input [yellow] 4 16 7" xfId="17056"/>
    <cellStyle name="Input [yellow] 4 16 8" xfId="54287"/>
    <cellStyle name="Input [yellow] 4 17" xfId="17057"/>
    <cellStyle name="Input [yellow] 4 17 2" xfId="17058"/>
    <cellStyle name="Input [yellow] 4 17 2 2" xfId="17059"/>
    <cellStyle name="Input [yellow] 4 17 2 3" xfId="17060"/>
    <cellStyle name="Input [yellow] 4 17 2 4" xfId="17061"/>
    <cellStyle name="Input [yellow] 4 17 2 5" xfId="17062"/>
    <cellStyle name="Input [yellow] 4 17 2 6" xfId="17063"/>
    <cellStyle name="Input [yellow] 4 17 3" xfId="17064"/>
    <cellStyle name="Input [yellow] 4 17 3 2" xfId="54288"/>
    <cellStyle name="Input [yellow] 4 17 3 3" xfId="54289"/>
    <cellStyle name="Input [yellow] 4 17 4" xfId="17065"/>
    <cellStyle name="Input [yellow] 4 17 4 2" xfId="54290"/>
    <cellStyle name="Input [yellow] 4 17 4 3" xfId="54291"/>
    <cellStyle name="Input [yellow] 4 17 5" xfId="17066"/>
    <cellStyle name="Input [yellow] 4 17 5 2" xfId="54292"/>
    <cellStyle name="Input [yellow] 4 17 5 3" xfId="54293"/>
    <cellStyle name="Input [yellow] 4 17 6" xfId="17067"/>
    <cellStyle name="Input [yellow] 4 17 6 2" xfId="54294"/>
    <cellStyle name="Input [yellow] 4 17 6 3" xfId="54295"/>
    <cellStyle name="Input [yellow] 4 17 7" xfId="17068"/>
    <cellStyle name="Input [yellow] 4 17 8" xfId="54296"/>
    <cellStyle name="Input [yellow] 4 18" xfId="17069"/>
    <cellStyle name="Input [yellow] 4 18 2" xfId="17070"/>
    <cellStyle name="Input [yellow] 4 18 2 2" xfId="17071"/>
    <cellStyle name="Input [yellow] 4 18 2 3" xfId="17072"/>
    <cellStyle name="Input [yellow] 4 18 2 4" xfId="17073"/>
    <cellStyle name="Input [yellow] 4 18 2 5" xfId="17074"/>
    <cellStyle name="Input [yellow] 4 18 2 6" xfId="17075"/>
    <cellStyle name="Input [yellow] 4 18 3" xfId="17076"/>
    <cellStyle name="Input [yellow] 4 18 3 2" xfId="54297"/>
    <cellStyle name="Input [yellow] 4 18 3 3" xfId="54298"/>
    <cellStyle name="Input [yellow] 4 18 4" xfId="17077"/>
    <cellStyle name="Input [yellow] 4 18 4 2" xfId="54299"/>
    <cellStyle name="Input [yellow] 4 18 4 3" xfId="54300"/>
    <cellStyle name="Input [yellow] 4 18 5" xfId="17078"/>
    <cellStyle name="Input [yellow] 4 18 5 2" xfId="54301"/>
    <cellStyle name="Input [yellow] 4 18 5 3" xfId="54302"/>
    <cellStyle name="Input [yellow] 4 18 6" xfId="17079"/>
    <cellStyle name="Input [yellow] 4 18 6 2" xfId="54303"/>
    <cellStyle name="Input [yellow] 4 18 6 3" xfId="54304"/>
    <cellStyle name="Input [yellow] 4 18 7" xfId="17080"/>
    <cellStyle name="Input [yellow] 4 18 8" xfId="54305"/>
    <cellStyle name="Input [yellow] 4 19" xfId="17081"/>
    <cellStyle name="Input [yellow] 4 19 2" xfId="17082"/>
    <cellStyle name="Input [yellow] 4 19 2 2" xfId="17083"/>
    <cellStyle name="Input [yellow] 4 19 2 3" xfId="17084"/>
    <cellStyle name="Input [yellow] 4 19 2 4" xfId="17085"/>
    <cellStyle name="Input [yellow] 4 19 2 5" xfId="17086"/>
    <cellStyle name="Input [yellow] 4 19 2 6" xfId="17087"/>
    <cellStyle name="Input [yellow] 4 19 3" xfId="17088"/>
    <cellStyle name="Input [yellow] 4 19 3 2" xfId="54306"/>
    <cellStyle name="Input [yellow] 4 19 3 3" xfId="54307"/>
    <cellStyle name="Input [yellow] 4 19 4" xfId="17089"/>
    <cellStyle name="Input [yellow] 4 19 4 2" xfId="54308"/>
    <cellStyle name="Input [yellow] 4 19 4 3" xfId="54309"/>
    <cellStyle name="Input [yellow] 4 19 5" xfId="17090"/>
    <cellStyle name="Input [yellow] 4 19 5 2" xfId="54310"/>
    <cellStyle name="Input [yellow] 4 19 5 3" xfId="54311"/>
    <cellStyle name="Input [yellow] 4 19 6" xfId="17091"/>
    <cellStyle name="Input [yellow] 4 19 6 2" xfId="54312"/>
    <cellStyle name="Input [yellow] 4 19 6 3" xfId="54313"/>
    <cellStyle name="Input [yellow] 4 19 7" xfId="17092"/>
    <cellStyle name="Input [yellow] 4 19 8" xfId="54314"/>
    <cellStyle name="Input [yellow] 4 2" xfId="17093"/>
    <cellStyle name="Input [yellow] 4 2 2" xfId="17094"/>
    <cellStyle name="Input [yellow] 4 2 2 2" xfId="17095"/>
    <cellStyle name="Input [yellow] 4 2 2 3" xfId="17096"/>
    <cellStyle name="Input [yellow] 4 2 2 4" xfId="17097"/>
    <cellStyle name="Input [yellow] 4 2 2 5" xfId="17098"/>
    <cellStyle name="Input [yellow] 4 2 2 6" xfId="17099"/>
    <cellStyle name="Input [yellow] 4 2 3" xfId="17100"/>
    <cellStyle name="Input [yellow] 4 2 3 2" xfId="54315"/>
    <cellStyle name="Input [yellow] 4 2 3 3" xfId="54316"/>
    <cellStyle name="Input [yellow] 4 2 4" xfId="17101"/>
    <cellStyle name="Input [yellow] 4 2 4 2" xfId="54317"/>
    <cellStyle name="Input [yellow] 4 2 4 3" xfId="54318"/>
    <cellStyle name="Input [yellow] 4 2 5" xfId="17102"/>
    <cellStyle name="Input [yellow] 4 2 5 2" xfId="54319"/>
    <cellStyle name="Input [yellow] 4 2 5 3" xfId="54320"/>
    <cellStyle name="Input [yellow] 4 2 6" xfId="17103"/>
    <cellStyle name="Input [yellow] 4 2 6 2" xfId="54321"/>
    <cellStyle name="Input [yellow] 4 2 6 3" xfId="54322"/>
    <cellStyle name="Input [yellow] 4 2 7" xfId="17104"/>
    <cellStyle name="Input [yellow] 4 2 8" xfId="54323"/>
    <cellStyle name="Input [yellow] 4 20" xfId="17105"/>
    <cellStyle name="Input [yellow] 4 20 2" xfId="17106"/>
    <cellStyle name="Input [yellow] 4 20 2 2" xfId="17107"/>
    <cellStyle name="Input [yellow] 4 20 2 3" xfId="17108"/>
    <cellStyle name="Input [yellow] 4 20 2 4" xfId="17109"/>
    <cellStyle name="Input [yellow] 4 20 2 5" xfId="17110"/>
    <cellStyle name="Input [yellow] 4 20 2 6" xfId="17111"/>
    <cellStyle name="Input [yellow] 4 20 3" xfId="17112"/>
    <cellStyle name="Input [yellow] 4 20 3 2" xfId="54324"/>
    <cellStyle name="Input [yellow] 4 20 3 3" xfId="54325"/>
    <cellStyle name="Input [yellow] 4 20 4" xfId="17113"/>
    <cellStyle name="Input [yellow] 4 20 4 2" xfId="54326"/>
    <cellStyle name="Input [yellow] 4 20 4 3" xfId="54327"/>
    <cellStyle name="Input [yellow] 4 20 5" xfId="17114"/>
    <cellStyle name="Input [yellow] 4 20 5 2" xfId="54328"/>
    <cellStyle name="Input [yellow] 4 20 5 3" xfId="54329"/>
    <cellStyle name="Input [yellow] 4 20 6" xfId="17115"/>
    <cellStyle name="Input [yellow] 4 20 6 2" xfId="54330"/>
    <cellStyle name="Input [yellow] 4 20 6 3" xfId="54331"/>
    <cellStyle name="Input [yellow] 4 20 7" xfId="17116"/>
    <cellStyle name="Input [yellow] 4 20 8" xfId="54332"/>
    <cellStyle name="Input [yellow] 4 21" xfId="17117"/>
    <cellStyle name="Input [yellow] 4 21 2" xfId="17118"/>
    <cellStyle name="Input [yellow] 4 21 2 2" xfId="17119"/>
    <cellStyle name="Input [yellow] 4 21 2 3" xfId="17120"/>
    <cellStyle name="Input [yellow] 4 21 2 4" xfId="17121"/>
    <cellStyle name="Input [yellow] 4 21 2 5" xfId="17122"/>
    <cellStyle name="Input [yellow] 4 21 2 6" xfId="17123"/>
    <cellStyle name="Input [yellow] 4 21 3" xfId="17124"/>
    <cellStyle name="Input [yellow] 4 21 3 2" xfId="54333"/>
    <cellStyle name="Input [yellow] 4 21 3 3" xfId="54334"/>
    <cellStyle name="Input [yellow] 4 21 4" xfId="17125"/>
    <cellStyle name="Input [yellow] 4 21 4 2" xfId="54335"/>
    <cellStyle name="Input [yellow] 4 21 4 3" xfId="54336"/>
    <cellStyle name="Input [yellow] 4 21 5" xfId="17126"/>
    <cellStyle name="Input [yellow] 4 21 5 2" xfId="54337"/>
    <cellStyle name="Input [yellow] 4 21 5 3" xfId="54338"/>
    <cellStyle name="Input [yellow] 4 21 6" xfId="17127"/>
    <cellStyle name="Input [yellow] 4 21 6 2" xfId="54339"/>
    <cellStyle name="Input [yellow] 4 21 6 3" xfId="54340"/>
    <cellStyle name="Input [yellow] 4 21 7" xfId="17128"/>
    <cellStyle name="Input [yellow] 4 21 8" xfId="54341"/>
    <cellStyle name="Input [yellow] 4 22" xfId="17129"/>
    <cellStyle name="Input [yellow] 4 22 2" xfId="17130"/>
    <cellStyle name="Input [yellow] 4 22 2 2" xfId="17131"/>
    <cellStyle name="Input [yellow] 4 22 2 3" xfId="17132"/>
    <cellStyle name="Input [yellow] 4 22 2 4" xfId="17133"/>
    <cellStyle name="Input [yellow] 4 22 2 5" xfId="17134"/>
    <cellStyle name="Input [yellow] 4 22 2 6" xfId="17135"/>
    <cellStyle name="Input [yellow] 4 22 3" xfId="17136"/>
    <cellStyle name="Input [yellow] 4 22 3 2" xfId="54342"/>
    <cellStyle name="Input [yellow] 4 22 3 3" xfId="54343"/>
    <cellStyle name="Input [yellow] 4 22 4" xfId="17137"/>
    <cellStyle name="Input [yellow] 4 22 4 2" xfId="54344"/>
    <cellStyle name="Input [yellow] 4 22 4 3" xfId="54345"/>
    <cellStyle name="Input [yellow] 4 22 5" xfId="17138"/>
    <cellStyle name="Input [yellow] 4 22 5 2" xfId="54346"/>
    <cellStyle name="Input [yellow] 4 22 5 3" xfId="54347"/>
    <cellStyle name="Input [yellow] 4 22 6" xfId="17139"/>
    <cellStyle name="Input [yellow] 4 22 6 2" xfId="54348"/>
    <cellStyle name="Input [yellow] 4 22 6 3" xfId="54349"/>
    <cellStyle name="Input [yellow] 4 22 7" xfId="17140"/>
    <cellStyle name="Input [yellow] 4 22 8" xfId="54350"/>
    <cellStyle name="Input [yellow] 4 23" xfId="17141"/>
    <cellStyle name="Input [yellow] 4 23 2" xfId="17142"/>
    <cellStyle name="Input [yellow] 4 23 2 2" xfId="17143"/>
    <cellStyle name="Input [yellow] 4 23 2 3" xfId="17144"/>
    <cellStyle name="Input [yellow] 4 23 2 4" xfId="17145"/>
    <cellStyle name="Input [yellow] 4 23 2 5" xfId="17146"/>
    <cellStyle name="Input [yellow] 4 23 2 6" xfId="17147"/>
    <cellStyle name="Input [yellow] 4 23 3" xfId="17148"/>
    <cellStyle name="Input [yellow] 4 23 3 2" xfId="54351"/>
    <cellStyle name="Input [yellow] 4 23 3 3" xfId="54352"/>
    <cellStyle name="Input [yellow] 4 23 4" xfId="17149"/>
    <cellStyle name="Input [yellow] 4 23 4 2" xfId="54353"/>
    <cellStyle name="Input [yellow] 4 23 4 3" xfId="54354"/>
    <cellStyle name="Input [yellow] 4 23 5" xfId="17150"/>
    <cellStyle name="Input [yellow] 4 23 5 2" xfId="54355"/>
    <cellStyle name="Input [yellow] 4 23 5 3" xfId="54356"/>
    <cellStyle name="Input [yellow] 4 23 6" xfId="17151"/>
    <cellStyle name="Input [yellow] 4 23 6 2" xfId="54357"/>
    <cellStyle name="Input [yellow] 4 23 6 3" xfId="54358"/>
    <cellStyle name="Input [yellow] 4 23 7" xfId="17152"/>
    <cellStyle name="Input [yellow] 4 23 8" xfId="54359"/>
    <cellStyle name="Input [yellow] 4 24" xfId="17153"/>
    <cellStyle name="Input [yellow] 4 24 2" xfId="17154"/>
    <cellStyle name="Input [yellow] 4 24 2 2" xfId="17155"/>
    <cellStyle name="Input [yellow] 4 24 2 3" xfId="17156"/>
    <cellStyle name="Input [yellow] 4 24 2 4" xfId="17157"/>
    <cellStyle name="Input [yellow] 4 24 2 5" xfId="17158"/>
    <cellStyle name="Input [yellow] 4 24 2 6" xfId="17159"/>
    <cellStyle name="Input [yellow] 4 24 3" xfId="17160"/>
    <cellStyle name="Input [yellow] 4 24 3 2" xfId="54360"/>
    <cellStyle name="Input [yellow] 4 24 3 3" xfId="54361"/>
    <cellStyle name="Input [yellow] 4 24 4" xfId="17161"/>
    <cellStyle name="Input [yellow] 4 24 4 2" xfId="54362"/>
    <cellStyle name="Input [yellow] 4 24 4 3" xfId="54363"/>
    <cellStyle name="Input [yellow] 4 24 5" xfId="17162"/>
    <cellStyle name="Input [yellow] 4 24 5 2" xfId="54364"/>
    <cellStyle name="Input [yellow] 4 24 5 3" xfId="54365"/>
    <cellStyle name="Input [yellow] 4 24 6" xfId="17163"/>
    <cellStyle name="Input [yellow] 4 24 6 2" xfId="54366"/>
    <cellStyle name="Input [yellow] 4 24 6 3" xfId="54367"/>
    <cellStyle name="Input [yellow] 4 24 7" xfId="17164"/>
    <cellStyle name="Input [yellow] 4 24 8" xfId="54368"/>
    <cellStyle name="Input [yellow] 4 25" xfId="17165"/>
    <cellStyle name="Input [yellow] 4 25 2" xfId="17166"/>
    <cellStyle name="Input [yellow] 4 25 2 2" xfId="17167"/>
    <cellStyle name="Input [yellow] 4 25 2 3" xfId="17168"/>
    <cellStyle name="Input [yellow] 4 25 2 4" xfId="17169"/>
    <cellStyle name="Input [yellow] 4 25 2 5" xfId="17170"/>
    <cellStyle name="Input [yellow] 4 25 2 6" xfId="17171"/>
    <cellStyle name="Input [yellow] 4 25 3" xfId="17172"/>
    <cellStyle name="Input [yellow] 4 25 3 2" xfId="54369"/>
    <cellStyle name="Input [yellow] 4 25 3 3" xfId="54370"/>
    <cellStyle name="Input [yellow] 4 25 4" xfId="17173"/>
    <cellStyle name="Input [yellow] 4 25 4 2" xfId="54371"/>
    <cellStyle name="Input [yellow] 4 25 4 3" xfId="54372"/>
    <cellStyle name="Input [yellow] 4 25 5" xfId="17174"/>
    <cellStyle name="Input [yellow] 4 25 5 2" xfId="54373"/>
    <cellStyle name="Input [yellow] 4 25 5 3" xfId="54374"/>
    <cellStyle name="Input [yellow] 4 25 6" xfId="17175"/>
    <cellStyle name="Input [yellow] 4 25 6 2" xfId="54375"/>
    <cellStyle name="Input [yellow] 4 25 6 3" xfId="54376"/>
    <cellStyle name="Input [yellow] 4 25 7" xfId="17176"/>
    <cellStyle name="Input [yellow] 4 25 8" xfId="54377"/>
    <cellStyle name="Input [yellow] 4 26" xfId="17177"/>
    <cellStyle name="Input [yellow] 4 26 2" xfId="17178"/>
    <cellStyle name="Input [yellow] 4 26 2 2" xfId="17179"/>
    <cellStyle name="Input [yellow] 4 26 2 3" xfId="17180"/>
    <cellStyle name="Input [yellow] 4 26 2 4" xfId="17181"/>
    <cellStyle name="Input [yellow] 4 26 2 5" xfId="17182"/>
    <cellStyle name="Input [yellow] 4 26 2 6" xfId="17183"/>
    <cellStyle name="Input [yellow] 4 26 3" xfId="17184"/>
    <cellStyle name="Input [yellow] 4 26 3 2" xfId="54378"/>
    <cellStyle name="Input [yellow] 4 26 3 3" xfId="54379"/>
    <cellStyle name="Input [yellow] 4 26 4" xfId="17185"/>
    <cellStyle name="Input [yellow] 4 26 4 2" xfId="54380"/>
    <cellStyle name="Input [yellow] 4 26 4 3" xfId="54381"/>
    <cellStyle name="Input [yellow] 4 26 5" xfId="17186"/>
    <cellStyle name="Input [yellow] 4 26 5 2" xfId="54382"/>
    <cellStyle name="Input [yellow] 4 26 5 3" xfId="54383"/>
    <cellStyle name="Input [yellow] 4 26 6" xfId="17187"/>
    <cellStyle name="Input [yellow] 4 26 6 2" xfId="54384"/>
    <cellStyle name="Input [yellow] 4 26 6 3" xfId="54385"/>
    <cellStyle name="Input [yellow] 4 26 7" xfId="17188"/>
    <cellStyle name="Input [yellow] 4 26 8" xfId="54386"/>
    <cellStyle name="Input [yellow] 4 27" xfId="17189"/>
    <cellStyle name="Input [yellow] 4 27 2" xfId="17190"/>
    <cellStyle name="Input [yellow] 4 27 2 2" xfId="17191"/>
    <cellStyle name="Input [yellow] 4 27 2 3" xfId="17192"/>
    <cellStyle name="Input [yellow] 4 27 2 4" xfId="17193"/>
    <cellStyle name="Input [yellow] 4 27 2 5" xfId="17194"/>
    <cellStyle name="Input [yellow] 4 27 2 6" xfId="17195"/>
    <cellStyle name="Input [yellow] 4 27 3" xfId="17196"/>
    <cellStyle name="Input [yellow] 4 27 3 2" xfId="54387"/>
    <cellStyle name="Input [yellow] 4 27 3 3" xfId="54388"/>
    <cellStyle name="Input [yellow] 4 27 4" xfId="17197"/>
    <cellStyle name="Input [yellow] 4 27 4 2" xfId="54389"/>
    <cellStyle name="Input [yellow] 4 27 4 3" xfId="54390"/>
    <cellStyle name="Input [yellow] 4 27 5" xfId="17198"/>
    <cellStyle name="Input [yellow] 4 27 5 2" xfId="54391"/>
    <cellStyle name="Input [yellow] 4 27 5 3" xfId="54392"/>
    <cellStyle name="Input [yellow] 4 27 6" xfId="17199"/>
    <cellStyle name="Input [yellow] 4 27 6 2" xfId="54393"/>
    <cellStyle name="Input [yellow] 4 27 6 3" xfId="54394"/>
    <cellStyle name="Input [yellow] 4 27 7" xfId="17200"/>
    <cellStyle name="Input [yellow] 4 27 8" xfId="54395"/>
    <cellStyle name="Input [yellow] 4 28" xfId="17201"/>
    <cellStyle name="Input [yellow] 4 28 2" xfId="17202"/>
    <cellStyle name="Input [yellow] 4 28 2 2" xfId="17203"/>
    <cellStyle name="Input [yellow] 4 28 2 3" xfId="17204"/>
    <cellStyle name="Input [yellow] 4 28 2 4" xfId="17205"/>
    <cellStyle name="Input [yellow] 4 28 2 5" xfId="17206"/>
    <cellStyle name="Input [yellow] 4 28 2 6" xfId="17207"/>
    <cellStyle name="Input [yellow] 4 28 3" xfId="17208"/>
    <cellStyle name="Input [yellow] 4 28 3 2" xfId="54396"/>
    <cellStyle name="Input [yellow] 4 28 3 3" xfId="54397"/>
    <cellStyle name="Input [yellow] 4 28 4" xfId="17209"/>
    <cellStyle name="Input [yellow] 4 28 4 2" xfId="54398"/>
    <cellStyle name="Input [yellow] 4 28 4 3" xfId="54399"/>
    <cellStyle name="Input [yellow] 4 28 5" xfId="17210"/>
    <cellStyle name="Input [yellow] 4 28 5 2" xfId="54400"/>
    <cellStyle name="Input [yellow] 4 28 5 3" xfId="54401"/>
    <cellStyle name="Input [yellow] 4 28 6" xfId="17211"/>
    <cellStyle name="Input [yellow] 4 28 6 2" xfId="54402"/>
    <cellStyle name="Input [yellow] 4 28 6 3" xfId="54403"/>
    <cellStyle name="Input [yellow] 4 28 7" xfId="17212"/>
    <cellStyle name="Input [yellow] 4 28 8" xfId="54404"/>
    <cellStyle name="Input [yellow] 4 29" xfId="17213"/>
    <cellStyle name="Input [yellow] 4 29 2" xfId="17214"/>
    <cellStyle name="Input [yellow] 4 29 2 2" xfId="17215"/>
    <cellStyle name="Input [yellow] 4 29 2 3" xfId="17216"/>
    <cellStyle name="Input [yellow] 4 29 2 4" xfId="17217"/>
    <cellStyle name="Input [yellow] 4 29 2 5" xfId="17218"/>
    <cellStyle name="Input [yellow] 4 29 2 6" xfId="17219"/>
    <cellStyle name="Input [yellow] 4 29 3" xfId="17220"/>
    <cellStyle name="Input [yellow] 4 29 3 2" xfId="54405"/>
    <cellStyle name="Input [yellow] 4 29 3 3" xfId="54406"/>
    <cellStyle name="Input [yellow] 4 29 4" xfId="17221"/>
    <cellStyle name="Input [yellow] 4 29 4 2" xfId="54407"/>
    <cellStyle name="Input [yellow] 4 29 4 3" xfId="54408"/>
    <cellStyle name="Input [yellow] 4 29 5" xfId="17222"/>
    <cellStyle name="Input [yellow] 4 29 5 2" xfId="54409"/>
    <cellStyle name="Input [yellow] 4 29 5 3" xfId="54410"/>
    <cellStyle name="Input [yellow] 4 29 6" xfId="17223"/>
    <cellStyle name="Input [yellow] 4 29 6 2" xfId="54411"/>
    <cellStyle name="Input [yellow] 4 29 6 3" xfId="54412"/>
    <cellStyle name="Input [yellow] 4 29 7" xfId="17224"/>
    <cellStyle name="Input [yellow] 4 29 8" xfId="54413"/>
    <cellStyle name="Input [yellow] 4 3" xfId="17225"/>
    <cellStyle name="Input [yellow] 4 3 2" xfId="17226"/>
    <cellStyle name="Input [yellow] 4 3 2 2" xfId="17227"/>
    <cellStyle name="Input [yellow] 4 3 2 3" xfId="17228"/>
    <cellStyle name="Input [yellow] 4 3 2 4" xfId="17229"/>
    <cellStyle name="Input [yellow] 4 3 2 5" xfId="17230"/>
    <cellStyle name="Input [yellow] 4 3 2 6" xfId="17231"/>
    <cellStyle name="Input [yellow] 4 3 3" xfId="17232"/>
    <cellStyle name="Input [yellow] 4 3 3 2" xfId="54414"/>
    <cellStyle name="Input [yellow] 4 3 3 3" xfId="54415"/>
    <cellStyle name="Input [yellow] 4 3 4" xfId="17233"/>
    <cellStyle name="Input [yellow] 4 3 4 2" xfId="54416"/>
    <cellStyle name="Input [yellow] 4 3 4 3" xfId="54417"/>
    <cellStyle name="Input [yellow] 4 3 5" xfId="17234"/>
    <cellStyle name="Input [yellow] 4 3 5 2" xfId="54418"/>
    <cellStyle name="Input [yellow] 4 3 5 3" xfId="54419"/>
    <cellStyle name="Input [yellow] 4 3 6" xfId="17235"/>
    <cellStyle name="Input [yellow] 4 3 6 2" xfId="54420"/>
    <cellStyle name="Input [yellow] 4 3 6 3" xfId="54421"/>
    <cellStyle name="Input [yellow] 4 3 7" xfId="17236"/>
    <cellStyle name="Input [yellow] 4 3 8" xfId="54422"/>
    <cellStyle name="Input [yellow] 4 30" xfId="17237"/>
    <cellStyle name="Input [yellow] 4 30 2" xfId="17238"/>
    <cellStyle name="Input [yellow] 4 30 2 2" xfId="17239"/>
    <cellStyle name="Input [yellow] 4 30 2 3" xfId="17240"/>
    <cellStyle name="Input [yellow] 4 30 2 4" xfId="17241"/>
    <cellStyle name="Input [yellow] 4 30 2 5" xfId="17242"/>
    <cellStyle name="Input [yellow] 4 30 2 6" xfId="17243"/>
    <cellStyle name="Input [yellow] 4 30 3" xfId="17244"/>
    <cellStyle name="Input [yellow] 4 30 3 2" xfId="54423"/>
    <cellStyle name="Input [yellow] 4 30 3 3" xfId="54424"/>
    <cellStyle name="Input [yellow] 4 30 4" xfId="17245"/>
    <cellStyle name="Input [yellow] 4 30 4 2" xfId="54425"/>
    <cellStyle name="Input [yellow] 4 30 4 3" xfId="54426"/>
    <cellStyle name="Input [yellow] 4 30 5" xfId="17246"/>
    <cellStyle name="Input [yellow] 4 30 5 2" xfId="54427"/>
    <cellStyle name="Input [yellow] 4 30 5 3" xfId="54428"/>
    <cellStyle name="Input [yellow] 4 30 6" xfId="17247"/>
    <cellStyle name="Input [yellow] 4 30 6 2" xfId="54429"/>
    <cellStyle name="Input [yellow] 4 30 6 3" xfId="54430"/>
    <cellStyle name="Input [yellow] 4 30 7" xfId="17248"/>
    <cellStyle name="Input [yellow] 4 30 8" xfId="54431"/>
    <cellStyle name="Input [yellow] 4 31" xfId="17249"/>
    <cellStyle name="Input [yellow] 4 31 2" xfId="17250"/>
    <cellStyle name="Input [yellow] 4 31 2 2" xfId="17251"/>
    <cellStyle name="Input [yellow] 4 31 2 3" xfId="17252"/>
    <cellStyle name="Input [yellow] 4 31 2 4" xfId="17253"/>
    <cellStyle name="Input [yellow] 4 31 2 5" xfId="17254"/>
    <cellStyle name="Input [yellow] 4 31 2 6" xfId="17255"/>
    <cellStyle name="Input [yellow] 4 31 3" xfId="17256"/>
    <cellStyle name="Input [yellow] 4 31 3 2" xfId="54432"/>
    <cellStyle name="Input [yellow] 4 31 3 3" xfId="54433"/>
    <cellStyle name="Input [yellow] 4 31 4" xfId="17257"/>
    <cellStyle name="Input [yellow] 4 31 4 2" xfId="54434"/>
    <cellStyle name="Input [yellow] 4 31 4 3" xfId="54435"/>
    <cellStyle name="Input [yellow] 4 31 5" xfId="17258"/>
    <cellStyle name="Input [yellow] 4 31 5 2" xfId="54436"/>
    <cellStyle name="Input [yellow] 4 31 5 3" xfId="54437"/>
    <cellStyle name="Input [yellow] 4 31 6" xfId="17259"/>
    <cellStyle name="Input [yellow] 4 31 6 2" xfId="54438"/>
    <cellStyle name="Input [yellow] 4 31 6 3" xfId="54439"/>
    <cellStyle name="Input [yellow] 4 31 7" xfId="17260"/>
    <cellStyle name="Input [yellow] 4 31 8" xfId="54440"/>
    <cellStyle name="Input [yellow] 4 32" xfId="17261"/>
    <cellStyle name="Input [yellow] 4 32 2" xfId="17262"/>
    <cellStyle name="Input [yellow] 4 32 2 2" xfId="17263"/>
    <cellStyle name="Input [yellow] 4 32 2 3" xfId="17264"/>
    <cellStyle name="Input [yellow] 4 32 2 4" xfId="17265"/>
    <cellStyle name="Input [yellow] 4 32 2 5" xfId="17266"/>
    <cellStyle name="Input [yellow] 4 32 2 6" xfId="17267"/>
    <cellStyle name="Input [yellow] 4 32 3" xfId="17268"/>
    <cellStyle name="Input [yellow] 4 32 3 2" xfId="54441"/>
    <cellStyle name="Input [yellow] 4 32 3 3" xfId="54442"/>
    <cellStyle name="Input [yellow] 4 32 4" xfId="17269"/>
    <cellStyle name="Input [yellow] 4 32 4 2" xfId="54443"/>
    <cellStyle name="Input [yellow] 4 32 4 3" xfId="54444"/>
    <cellStyle name="Input [yellow] 4 32 5" xfId="17270"/>
    <cellStyle name="Input [yellow] 4 32 5 2" xfId="54445"/>
    <cellStyle name="Input [yellow] 4 32 5 3" xfId="54446"/>
    <cellStyle name="Input [yellow] 4 32 6" xfId="17271"/>
    <cellStyle name="Input [yellow] 4 32 6 2" xfId="54447"/>
    <cellStyle name="Input [yellow] 4 32 6 3" xfId="54448"/>
    <cellStyle name="Input [yellow] 4 32 7" xfId="17272"/>
    <cellStyle name="Input [yellow] 4 32 8" xfId="54449"/>
    <cellStyle name="Input [yellow] 4 33" xfId="17273"/>
    <cellStyle name="Input [yellow] 4 33 2" xfId="17274"/>
    <cellStyle name="Input [yellow] 4 33 2 2" xfId="17275"/>
    <cellStyle name="Input [yellow] 4 33 2 3" xfId="17276"/>
    <cellStyle name="Input [yellow] 4 33 2 4" xfId="17277"/>
    <cellStyle name="Input [yellow] 4 33 2 5" xfId="17278"/>
    <cellStyle name="Input [yellow] 4 33 2 6" xfId="17279"/>
    <cellStyle name="Input [yellow] 4 33 3" xfId="17280"/>
    <cellStyle name="Input [yellow] 4 33 3 2" xfId="54450"/>
    <cellStyle name="Input [yellow] 4 33 3 3" xfId="54451"/>
    <cellStyle name="Input [yellow] 4 33 4" xfId="17281"/>
    <cellStyle name="Input [yellow] 4 33 4 2" xfId="54452"/>
    <cellStyle name="Input [yellow] 4 33 4 3" xfId="54453"/>
    <cellStyle name="Input [yellow] 4 33 5" xfId="17282"/>
    <cellStyle name="Input [yellow] 4 33 5 2" xfId="54454"/>
    <cellStyle name="Input [yellow] 4 33 5 3" xfId="54455"/>
    <cellStyle name="Input [yellow] 4 33 6" xfId="17283"/>
    <cellStyle name="Input [yellow] 4 33 6 2" xfId="54456"/>
    <cellStyle name="Input [yellow] 4 33 6 3" xfId="54457"/>
    <cellStyle name="Input [yellow] 4 33 7" xfId="17284"/>
    <cellStyle name="Input [yellow] 4 33 8" xfId="54458"/>
    <cellStyle name="Input [yellow] 4 34" xfId="17285"/>
    <cellStyle name="Input [yellow] 4 34 2" xfId="17286"/>
    <cellStyle name="Input [yellow] 4 34 2 2" xfId="17287"/>
    <cellStyle name="Input [yellow] 4 34 2 3" xfId="17288"/>
    <cellStyle name="Input [yellow] 4 34 2 4" xfId="17289"/>
    <cellStyle name="Input [yellow] 4 34 2 5" xfId="17290"/>
    <cellStyle name="Input [yellow] 4 34 2 6" xfId="17291"/>
    <cellStyle name="Input [yellow] 4 34 3" xfId="17292"/>
    <cellStyle name="Input [yellow] 4 34 3 2" xfId="54459"/>
    <cellStyle name="Input [yellow] 4 34 3 3" xfId="54460"/>
    <cellStyle name="Input [yellow] 4 34 4" xfId="17293"/>
    <cellStyle name="Input [yellow] 4 34 4 2" xfId="54461"/>
    <cellStyle name="Input [yellow] 4 34 4 3" xfId="54462"/>
    <cellStyle name="Input [yellow] 4 34 5" xfId="17294"/>
    <cellStyle name="Input [yellow] 4 34 5 2" xfId="54463"/>
    <cellStyle name="Input [yellow] 4 34 5 3" xfId="54464"/>
    <cellStyle name="Input [yellow] 4 34 6" xfId="17295"/>
    <cellStyle name="Input [yellow] 4 34 6 2" xfId="54465"/>
    <cellStyle name="Input [yellow] 4 34 6 3" xfId="54466"/>
    <cellStyle name="Input [yellow] 4 34 7" xfId="17296"/>
    <cellStyle name="Input [yellow] 4 34 8" xfId="54467"/>
    <cellStyle name="Input [yellow] 4 35" xfId="17297"/>
    <cellStyle name="Input [yellow] 4 35 2" xfId="17298"/>
    <cellStyle name="Input [yellow] 4 35 3" xfId="17299"/>
    <cellStyle name="Input [yellow] 4 35 4" xfId="17300"/>
    <cellStyle name="Input [yellow] 4 35 5" xfId="17301"/>
    <cellStyle name="Input [yellow] 4 35 6" xfId="17302"/>
    <cellStyle name="Input [yellow] 4 36" xfId="17303"/>
    <cellStyle name="Input [yellow] 4 36 2" xfId="54468"/>
    <cellStyle name="Input [yellow] 4 36 3" xfId="54469"/>
    <cellStyle name="Input [yellow] 4 37" xfId="17304"/>
    <cellStyle name="Input [yellow] 4 37 2" xfId="54470"/>
    <cellStyle name="Input [yellow] 4 37 3" xfId="54471"/>
    <cellStyle name="Input [yellow] 4 38" xfId="17305"/>
    <cellStyle name="Input [yellow] 4 38 2" xfId="54472"/>
    <cellStyle name="Input [yellow] 4 38 3" xfId="54473"/>
    <cellStyle name="Input [yellow] 4 39" xfId="17306"/>
    <cellStyle name="Input [yellow] 4 39 2" xfId="54474"/>
    <cellStyle name="Input [yellow] 4 39 3" xfId="54475"/>
    <cellStyle name="Input [yellow] 4 4" xfId="17307"/>
    <cellStyle name="Input [yellow] 4 4 2" xfId="17308"/>
    <cellStyle name="Input [yellow] 4 4 2 2" xfId="17309"/>
    <cellStyle name="Input [yellow] 4 4 2 3" xfId="17310"/>
    <cellStyle name="Input [yellow] 4 4 2 4" xfId="17311"/>
    <cellStyle name="Input [yellow] 4 4 2 5" xfId="17312"/>
    <cellStyle name="Input [yellow] 4 4 2 6" xfId="17313"/>
    <cellStyle name="Input [yellow] 4 4 3" xfId="17314"/>
    <cellStyle name="Input [yellow] 4 4 3 2" xfId="54476"/>
    <cellStyle name="Input [yellow] 4 4 3 3" xfId="54477"/>
    <cellStyle name="Input [yellow] 4 4 4" xfId="17315"/>
    <cellStyle name="Input [yellow] 4 4 4 2" xfId="54478"/>
    <cellStyle name="Input [yellow] 4 4 4 3" xfId="54479"/>
    <cellStyle name="Input [yellow] 4 4 5" xfId="17316"/>
    <cellStyle name="Input [yellow] 4 4 5 2" xfId="54480"/>
    <cellStyle name="Input [yellow] 4 4 5 3" xfId="54481"/>
    <cellStyle name="Input [yellow] 4 4 6" xfId="17317"/>
    <cellStyle name="Input [yellow] 4 4 6 2" xfId="54482"/>
    <cellStyle name="Input [yellow] 4 4 6 3" xfId="54483"/>
    <cellStyle name="Input [yellow] 4 4 7" xfId="17318"/>
    <cellStyle name="Input [yellow] 4 4 8" xfId="54484"/>
    <cellStyle name="Input [yellow] 4 40" xfId="17319"/>
    <cellStyle name="Input [yellow] 4 41" xfId="54485"/>
    <cellStyle name="Input [yellow] 4 5" xfId="17320"/>
    <cellStyle name="Input [yellow] 4 5 2" xfId="17321"/>
    <cellStyle name="Input [yellow] 4 5 2 2" xfId="17322"/>
    <cellStyle name="Input [yellow] 4 5 2 3" xfId="17323"/>
    <cellStyle name="Input [yellow] 4 5 2 4" xfId="17324"/>
    <cellStyle name="Input [yellow] 4 5 2 5" xfId="17325"/>
    <cellStyle name="Input [yellow] 4 5 2 6" xfId="17326"/>
    <cellStyle name="Input [yellow] 4 5 3" xfId="17327"/>
    <cellStyle name="Input [yellow] 4 5 3 2" xfId="54486"/>
    <cellStyle name="Input [yellow] 4 5 3 3" xfId="54487"/>
    <cellStyle name="Input [yellow] 4 5 4" xfId="17328"/>
    <cellStyle name="Input [yellow] 4 5 4 2" xfId="54488"/>
    <cellStyle name="Input [yellow] 4 5 4 3" xfId="54489"/>
    <cellStyle name="Input [yellow] 4 5 5" xfId="17329"/>
    <cellStyle name="Input [yellow] 4 5 5 2" xfId="54490"/>
    <cellStyle name="Input [yellow] 4 5 5 3" xfId="54491"/>
    <cellStyle name="Input [yellow] 4 5 6" xfId="17330"/>
    <cellStyle name="Input [yellow] 4 5 6 2" xfId="54492"/>
    <cellStyle name="Input [yellow] 4 5 6 3" xfId="54493"/>
    <cellStyle name="Input [yellow] 4 5 7" xfId="17331"/>
    <cellStyle name="Input [yellow] 4 5 8" xfId="54494"/>
    <cellStyle name="Input [yellow] 4 6" xfId="17332"/>
    <cellStyle name="Input [yellow] 4 6 2" xfId="17333"/>
    <cellStyle name="Input [yellow] 4 6 2 2" xfId="17334"/>
    <cellStyle name="Input [yellow] 4 6 2 3" xfId="17335"/>
    <cellStyle name="Input [yellow] 4 6 2 4" xfId="17336"/>
    <cellStyle name="Input [yellow] 4 6 2 5" xfId="17337"/>
    <cellStyle name="Input [yellow] 4 6 2 6" xfId="17338"/>
    <cellStyle name="Input [yellow] 4 6 3" xfId="17339"/>
    <cellStyle name="Input [yellow] 4 6 3 2" xfId="54495"/>
    <cellStyle name="Input [yellow] 4 6 3 3" xfId="54496"/>
    <cellStyle name="Input [yellow] 4 6 4" xfId="17340"/>
    <cellStyle name="Input [yellow] 4 6 4 2" xfId="54497"/>
    <cellStyle name="Input [yellow] 4 6 4 3" xfId="54498"/>
    <cellStyle name="Input [yellow] 4 6 5" xfId="17341"/>
    <cellStyle name="Input [yellow] 4 6 5 2" xfId="54499"/>
    <cellStyle name="Input [yellow] 4 6 5 3" xfId="54500"/>
    <cellStyle name="Input [yellow] 4 6 6" xfId="17342"/>
    <cellStyle name="Input [yellow] 4 6 6 2" xfId="54501"/>
    <cellStyle name="Input [yellow] 4 6 6 3" xfId="54502"/>
    <cellStyle name="Input [yellow] 4 6 7" xfId="17343"/>
    <cellStyle name="Input [yellow] 4 6 8" xfId="54503"/>
    <cellStyle name="Input [yellow] 4 7" xfId="17344"/>
    <cellStyle name="Input [yellow] 4 7 2" xfId="17345"/>
    <cellStyle name="Input [yellow] 4 7 2 2" xfId="17346"/>
    <cellStyle name="Input [yellow] 4 7 2 3" xfId="17347"/>
    <cellStyle name="Input [yellow] 4 7 2 4" xfId="17348"/>
    <cellStyle name="Input [yellow] 4 7 2 5" xfId="17349"/>
    <cellStyle name="Input [yellow] 4 7 2 6" xfId="17350"/>
    <cellStyle name="Input [yellow] 4 7 3" xfId="17351"/>
    <cellStyle name="Input [yellow] 4 7 3 2" xfId="54504"/>
    <cellStyle name="Input [yellow] 4 7 3 3" xfId="54505"/>
    <cellStyle name="Input [yellow] 4 7 4" xfId="17352"/>
    <cellStyle name="Input [yellow] 4 7 4 2" xfId="54506"/>
    <cellStyle name="Input [yellow] 4 7 4 3" xfId="54507"/>
    <cellStyle name="Input [yellow] 4 7 5" xfId="17353"/>
    <cellStyle name="Input [yellow] 4 7 5 2" xfId="54508"/>
    <cellStyle name="Input [yellow] 4 7 5 3" xfId="54509"/>
    <cellStyle name="Input [yellow] 4 7 6" xfId="17354"/>
    <cellStyle name="Input [yellow] 4 7 6 2" xfId="54510"/>
    <cellStyle name="Input [yellow] 4 7 6 3" xfId="54511"/>
    <cellStyle name="Input [yellow] 4 7 7" xfId="17355"/>
    <cellStyle name="Input [yellow] 4 7 8" xfId="54512"/>
    <cellStyle name="Input [yellow] 4 8" xfId="17356"/>
    <cellStyle name="Input [yellow] 4 8 2" xfId="17357"/>
    <cellStyle name="Input [yellow] 4 8 2 2" xfId="17358"/>
    <cellStyle name="Input [yellow] 4 8 2 3" xfId="17359"/>
    <cellStyle name="Input [yellow] 4 8 2 4" xfId="17360"/>
    <cellStyle name="Input [yellow] 4 8 2 5" xfId="17361"/>
    <cellStyle name="Input [yellow] 4 8 2 6" xfId="17362"/>
    <cellStyle name="Input [yellow] 4 8 3" xfId="17363"/>
    <cellStyle name="Input [yellow] 4 8 3 2" xfId="54513"/>
    <cellStyle name="Input [yellow] 4 8 3 3" xfId="54514"/>
    <cellStyle name="Input [yellow] 4 8 4" xfId="17364"/>
    <cellStyle name="Input [yellow] 4 8 4 2" xfId="54515"/>
    <cellStyle name="Input [yellow] 4 8 4 3" xfId="54516"/>
    <cellStyle name="Input [yellow] 4 8 5" xfId="17365"/>
    <cellStyle name="Input [yellow] 4 8 5 2" xfId="54517"/>
    <cellStyle name="Input [yellow] 4 8 5 3" xfId="54518"/>
    <cellStyle name="Input [yellow] 4 8 6" xfId="17366"/>
    <cellStyle name="Input [yellow] 4 8 6 2" xfId="54519"/>
    <cellStyle name="Input [yellow] 4 8 6 3" xfId="54520"/>
    <cellStyle name="Input [yellow] 4 8 7" xfId="17367"/>
    <cellStyle name="Input [yellow] 4 8 8" xfId="54521"/>
    <cellStyle name="Input [yellow] 4 9" xfId="17368"/>
    <cellStyle name="Input [yellow] 4 9 2" xfId="17369"/>
    <cellStyle name="Input [yellow] 4 9 2 2" xfId="17370"/>
    <cellStyle name="Input [yellow] 4 9 2 3" xfId="17371"/>
    <cellStyle name="Input [yellow] 4 9 2 4" xfId="17372"/>
    <cellStyle name="Input [yellow] 4 9 2 5" xfId="17373"/>
    <cellStyle name="Input [yellow] 4 9 2 6" xfId="17374"/>
    <cellStyle name="Input [yellow] 4 9 3" xfId="17375"/>
    <cellStyle name="Input [yellow] 4 9 3 2" xfId="54522"/>
    <cellStyle name="Input [yellow] 4 9 3 3" xfId="54523"/>
    <cellStyle name="Input [yellow] 4 9 4" xfId="17376"/>
    <cellStyle name="Input [yellow] 4 9 4 2" xfId="54524"/>
    <cellStyle name="Input [yellow] 4 9 4 3" xfId="54525"/>
    <cellStyle name="Input [yellow] 4 9 5" xfId="17377"/>
    <cellStyle name="Input [yellow] 4 9 5 2" xfId="54526"/>
    <cellStyle name="Input [yellow] 4 9 5 3" xfId="54527"/>
    <cellStyle name="Input [yellow] 4 9 6" xfId="17378"/>
    <cellStyle name="Input [yellow] 4 9 6 2" xfId="54528"/>
    <cellStyle name="Input [yellow] 4 9 6 3" xfId="54529"/>
    <cellStyle name="Input [yellow] 4 9 7" xfId="17379"/>
    <cellStyle name="Input [yellow] 4 9 8" xfId="54530"/>
    <cellStyle name="Input [yellow] 40" xfId="54531"/>
    <cellStyle name="Input [yellow] 40 2" xfId="54532"/>
    <cellStyle name="Input [yellow] 40 3" xfId="54533"/>
    <cellStyle name="Input [yellow] 41" xfId="54534"/>
    <cellStyle name="Input [yellow] 5" xfId="17380"/>
    <cellStyle name="Input [yellow] 5 10" xfId="17381"/>
    <cellStyle name="Input [yellow] 5 10 2" xfId="17382"/>
    <cellStyle name="Input [yellow] 5 10 2 2" xfId="17383"/>
    <cellStyle name="Input [yellow] 5 10 2 3" xfId="17384"/>
    <cellStyle name="Input [yellow] 5 10 2 4" xfId="17385"/>
    <cellStyle name="Input [yellow] 5 10 2 5" xfId="17386"/>
    <cellStyle name="Input [yellow] 5 10 2 6" xfId="17387"/>
    <cellStyle name="Input [yellow] 5 10 3" xfId="17388"/>
    <cellStyle name="Input [yellow] 5 10 3 2" xfId="54535"/>
    <cellStyle name="Input [yellow] 5 10 3 3" xfId="54536"/>
    <cellStyle name="Input [yellow] 5 10 4" xfId="17389"/>
    <cellStyle name="Input [yellow] 5 10 4 2" xfId="54537"/>
    <cellStyle name="Input [yellow] 5 10 4 3" xfId="54538"/>
    <cellStyle name="Input [yellow] 5 10 5" xfId="17390"/>
    <cellStyle name="Input [yellow] 5 10 5 2" xfId="54539"/>
    <cellStyle name="Input [yellow] 5 10 5 3" xfId="54540"/>
    <cellStyle name="Input [yellow] 5 10 6" xfId="17391"/>
    <cellStyle name="Input [yellow] 5 10 6 2" xfId="54541"/>
    <cellStyle name="Input [yellow] 5 10 6 3" xfId="54542"/>
    <cellStyle name="Input [yellow] 5 10 7" xfId="17392"/>
    <cellStyle name="Input [yellow] 5 10 8" xfId="54543"/>
    <cellStyle name="Input [yellow] 5 11" xfId="17393"/>
    <cellStyle name="Input [yellow] 5 11 2" xfId="17394"/>
    <cellStyle name="Input [yellow] 5 11 2 2" xfId="17395"/>
    <cellStyle name="Input [yellow] 5 11 2 3" xfId="17396"/>
    <cellStyle name="Input [yellow] 5 11 2 4" xfId="17397"/>
    <cellStyle name="Input [yellow] 5 11 2 5" xfId="17398"/>
    <cellStyle name="Input [yellow] 5 11 2 6" xfId="17399"/>
    <cellStyle name="Input [yellow] 5 11 3" xfId="17400"/>
    <cellStyle name="Input [yellow] 5 11 3 2" xfId="54544"/>
    <cellStyle name="Input [yellow] 5 11 3 3" xfId="54545"/>
    <cellStyle name="Input [yellow] 5 11 4" xfId="17401"/>
    <cellStyle name="Input [yellow] 5 11 4 2" xfId="54546"/>
    <cellStyle name="Input [yellow] 5 11 4 3" xfId="54547"/>
    <cellStyle name="Input [yellow] 5 11 5" xfId="17402"/>
    <cellStyle name="Input [yellow] 5 11 5 2" xfId="54548"/>
    <cellStyle name="Input [yellow] 5 11 5 3" xfId="54549"/>
    <cellStyle name="Input [yellow] 5 11 6" xfId="17403"/>
    <cellStyle name="Input [yellow] 5 11 6 2" xfId="54550"/>
    <cellStyle name="Input [yellow] 5 11 6 3" xfId="54551"/>
    <cellStyle name="Input [yellow] 5 11 7" xfId="17404"/>
    <cellStyle name="Input [yellow] 5 11 8" xfId="54552"/>
    <cellStyle name="Input [yellow] 5 12" xfId="17405"/>
    <cellStyle name="Input [yellow] 5 12 2" xfId="17406"/>
    <cellStyle name="Input [yellow] 5 12 2 2" xfId="17407"/>
    <cellStyle name="Input [yellow] 5 12 2 3" xfId="17408"/>
    <cellStyle name="Input [yellow] 5 12 2 4" xfId="17409"/>
    <cellStyle name="Input [yellow] 5 12 2 5" xfId="17410"/>
    <cellStyle name="Input [yellow] 5 12 2 6" xfId="17411"/>
    <cellStyle name="Input [yellow] 5 12 3" xfId="17412"/>
    <cellStyle name="Input [yellow] 5 12 3 2" xfId="54553"/>
    <cellStyle name="Input [yellow] 5 12 3 3" xfId="54554"/>
    <cellStyle name="Input [yellow] 5 12 4" xfId="17413"/>
    <cellStyle name="Input [yellow] 5 12 4 2" xfId="54555"/>
    <cellStyle name="Input [yellow] 5 12 4 3" xfId="54556"/>
    <cellStyle name="Input [yellow] 5 12 5" xfId="17414"/>
    <cellStyle name="Input [yellow] 5 12 5 2" xfId="54557"/>
    <cellStyle name="Input [yellow] 5 12 5 3" xfId="54558"/>
    <cellStyle name="Input [yellow] 5 12 6" xfId="17415"/>
    <cellStyle name="Input [yellow] 5 12 6 2" xfId="54559"/>
    <cellStyle name="Input [yellow] 5 12 6 3" xfId="54560"/>
    <cellStyle name="Input [yellow] 5 12 7" xfId="17416"/>
    <cellStyle name="Input [yellow] 5 12 8" xfId="54561"/>
    <cellStyle name="Input [yellow] 5 13" xfId="17417"/>
    <cellStyle name="Input [yellow] 5 13 2" xfId="17418"/>
    <cellStyle name="Input [yellow] 5 13 2 2" xfId="17419"/>
    <cellStyle name="Input [yellow] 5 13 2 3" xfId="17420"/>
    <cellStyle name="Input [yellow] 5 13 2 4" xfId="17421"/>
    <cellStyle name="Input [yellow] 5 13 2 5" xfId="17422"/>
    <cellStyle name="Input [yellow] 5 13 2 6" xfId="17423"/>
    <cellStyle name="Input [yellow] 5 13 3" xfId="17424"/>
    <cellStyle name="Input [yellow] 5 13 3 2" xfId="54562"/>
    <cellStyle name="Input [yellow] 5 13 3 3" xfId="54563"/>
    <cellStyle name="Input [yellow] 5 13 4" xfId="17425"/>
    <cellStyle name="Input [yellow] 5 13 4 2" xfId="54564"/>
    <cellStyle name="Input [yellow] 5 13 4 3" xfId="54565"/>
    <cellStyle name="Input [yellow] 5 13 5" xfId="17426"/>
    <cellStyle name="Input [yellow] 5 13 5 2" xfId="54566"/>
    <cellStyle name="Input [yellow] 5 13 5 3" xfId="54567"/>
    <cellStyle name="Input [yellow] 5 13 6" xfId="17427"/>
    <cellStyle name="Input [yellow] 5 13 6 2" xfId="54568"/>
    <cellStyle name="Input [yellow] 5 13 6 3" xfId="54569"/>
    <cellStyle name="Input [yellow] 5 13 7" xfId="17428"/>
    <cellStyle name="Input [yellow] 5 13 8" xfId="54570"/>
    <cellStyle name="Input [yellow] 5 14" xfId="17429"/>
    <cellStyle name="Input [yellow] 5 14 2" xfId="17430"/>
    <cellStyle name="Input [yellow] 5 14 2 2" xfId="17431"/>
    <cellStyle name="Input [yellow] 5 14 2 3" xfId="17432"/>
    <cellStyle name="Input [yellow] 5 14 2 4" xfId="17433"/>
    <cellStyle name="Input [yellow] 5 14 2 5" xfId="17434"/>
    <cellStyle name="Input [yellow] 5 14 2 6" xfId="17435"/>
    <cellStyle name="Input [yellow] 5 14 3" xfId="17436"/>
    <cellStyle name="Input [yellow] 5 14 3 2" xfId="54571"/>
    <cellStyle name="Input [yellow] 5 14 3 3" xfId="54572"/>
    <cellStyle name="Input [yellow] 5 14 4" xfId="17437"/>
    <cellStyle name="Input [yellow] 5 14 4 2" xfId="54573"/>
    <cellStyle name="Input [yellow] 5 14 4 3" xfId="54574"/>
    <cellStyle name="Input [yellow] 5 14 5" xfId="17438"/>
    <cellStyle name="Input [yellow] 5 14 5 2" xfId="54575"/>
    <cellStyle name="Input [yellow] 5 14 5 3" xfId="54576"/>
    <cellStyle name="Input [yellow] 5 14 6" xfId="17439"/>
    <cellStyle name="Input [yellow] 5 14 6 2" xfId="54577"/>
    <cellStyle name="Input [yellow] 5 14 6 3" xfId="54578"/>
    <cellStyle name="Input [yellow] 5 14 7" xfId="17440"/>
    <cellStyle name="Input [yellow] 5 14 8" xfId="54579"/>
    <cellStyle name="Input [yellow] 5 15" xfId="17441"/>
    <cellStyle name="Input [yellow] 5 15 2" xfId="17442"/>
    <cellStyle name="Input [yellow] 5 15 2 2" xfId="17443"/>
    <cellStyle name="Input [yellow] 5 15 2 3" xfId="17444"/>
    <cellStyle name="Input [yellow] 5 15 2 4" xfId="17445"/>
    <cellStyle name="Input [yellow] 5 15 2 5" xfId="17446"/>
    <cellStyle name="Input [yellow] 5 15 2 6" xfId="17447"/>
    <cellStyle name="Input [yellow] 5 15 3" xfId="17448"/>
    <cellStyle name="Input [yellow] 5 15 3 2" xfId="54580"/>
    <cellStyle name="Input [yellow] 5 15 3 3" xfId="54581"/>
    <cellStyle name="Input [yellow] 5 15 4" xfId="17449"/>
    <cellStyle name="Input [yellow] 5 15 4 2" xfId="54582"/>
    <cellStyle name="Input [yellow] 5 15 4 3" xfId="54583"/>
    <cellStyle name="Input [yellow] 5 15 5" xfId="17450"/>
    <cellStyle name="Input [yellow] 5 15 5 2" xfId="54584"/>
    <cellStyle name="Input [yellow] 5 15 5 3" xfId="54585"/>
    <cellStyle name="Input [yellow] 5 15 6" xfId="17451"/>
    <cellStyle name="Input [yellow] 5 15 6 2" xfId="54586"/>
    <cellStyle name="Input [yellow] 5 15 6 3" xfId="54587"/>
    <cellStyle name="Input [yellow] 5 15 7" xfId="17452"/>
    <cellStyle name="Input [yellow] 5 15 8" xfId="54588"/>
    <cellStyle name="Input [yellow] 5 16" xfId="17453"/>
    <cellStyle name="Input [yellow] 5 16 2" xfId="17454"/>
    <cellStyle name="Input [yellow] 5 16 2 2" xfId="17455"/>
    <cellStyle name="Input [yellow] 5 16 2 3" xfId="17456"/>
    <cellStyle name="Input [yellow] 5 16 2 4" xfId="17457"/>
    <cellStyle name="Input [yellow] 5 16 2 5" xfId="17458"/>
    <cellStyle name="Input [yellow] 5 16 2 6" xfId="17459"/>
    <cellStyle name="Input [yellow] 5 16 3" xfId="17460"/>
    <cellStyle name="Input [yellow] 5 16 3 2" xfId="54589"/>
    <cellStyle name="Input [yellow] 5 16 3 3" xfId="54590"/>
    <cellStyle name="Input [yellow] 5 16 4" xfId="17461"/>
    <cellStyle name="Input [yellow] 5 16 4 2" xfId="54591"/>
    <cellStyle name="Input [yellow] 5 16 4 3" xfId="54592"/>
    <cellStyle name="Input [yellow] 5 16 5" xfId="17462"/>
    <cellStyle name="Input [yellow] 5 16 5 2" xfId="54593"/>
    <cellStyle name="Input [yellow] 5 16 5 3" xfId="54594"/>
    <cellStyle name="Input [yellow] 5 16 6" xfId="17463"/>
    <cellStyle name="Input [yellow] 5 16 6 2" xfId="54595"/>
    <cellStyle name="Input [yellow] 5 16 6 3" xfId="54596"/>
    <cellStyle name="Input [yellow] 5 16 7" xfId="17464"/>
    <cellStyle name="Input [yellow] 5 16 8" xfId="54597"/>
    <cellStyle name="Input [yellow] 5 17" xfId="17465"/>
    <cellStyle name="Input [yellow] 5 17 2" xfId="17466"/>
    <cellStyle name="Input [yellow] 5 17 2 2" xfId="17467"/>
    <cellStyle name="Input [yellow] 5 17 2 3" xfId="17468"/>
    <cellStyle name="Input [yellow] 5 17 2 4" xfId="17469"/>
    <cellStyle name="Input [yellow] 5 17 2 5" xfId="17470"/>
    <cellStyle name="Input [yellow] 5 17 2 6" xfId="17471"/>
    <cellStyle name="Input [yellow] 5 17 3" xfId="17472"/>
    <cellStyle name="Input [yellow] 5 17 3 2" xfId="54598"/>
    <cellStyle name="Input [yellow] 5 17 3 3" xfId="54599"/>
    <cellStyle name="Input [yellow] 5 17 4" xfId="17473"/>
    <cellStyle name="Input [yellow] 5 17 4 2" xfId="54600"/>
    <cellStyle name="Input [yellow] 5 17 4 3" xfId="54601"/>
    <cellStyle name="Input [yellow] 5 17 5" xfId="17474"/>
    <cellStyle name="Input [yellow] 5 17 5 2" xfId="54602"/>
    <cellStyle name="Input [yellow] 5 17 5 3" xfId="54603"/>
    <cellStyle name="Input [yellow] 5 17 6" xfId="17475"/>
    <cellStyle name="Input [yellow] 5 17 6 2" xfId="54604"/>
    <cellStyle name="Input [yellow] 5 17 6 3" xfId="54605"/>
    <cellStyle name="Input [yellow] 5 17 7" xfId="17476"/>
    <cellStyle name="Input [yellow] 5 17 8" xfId="54606"/>
    <cellStyle name="Input [yellow] 5 18" xfId="17477"/>
    <cellStyle name="Input [yellow] 5 18 2" xfId="17478"/>
    <cellStyle name="Input [yellow] 5 18 2 2" xfId="17479"/>
    <cellStyle name="Input [yellow] 5 18 2 3" xfId="17480"/>
    <cellStyle name="Input [yellow] 5 18 2 4" xfId="17481"/>
    <cellStyle name="Input [yellow] 5 18 2 5" xfId="17482"/>
    <cellStyle name="Input [yellow] 5 18 2 6" xfId="17483"/>
    <cellStyle name="Input [yellow] 5 18 3" xfId="17484"/>
    <cellStyle name="Input [yellow] 5 18 3 2" xfId="54607"/>
    <cellStyle name="Input [yellow] 5 18 3 3" xfId="54608"/>
    <cellStyle name="Input [yellow] 5 18 4" xfId="17485"/>
    <cellStyle name="Input [yellow] 5 18 4 2" xfId="54609"/>
    <cellStyle name="Input [yellow] 5 18 4 3" xfId="54610"/>
    <cellStyle name="Input [yellow] 5 18 5" xfId="17486"/>
    <cellStyle name="Input [yellow] 5 18 5 2" xfId="54611"/>
    <cellStyle name="Input [yellow] 5 18 5 3" xfId="54612"/>
    <cellStyle name="Input [yellow] 5 18 6" xfId="17487"/>
    <cellStyle name="Input [yellow] 5 18 6 2" xfId="54613"/>
    <cellStyle name="Input [yellow] 5 18 6 3" xfId="54614"/>
    <cellStyle name="Input [yellow] 5 18 7" xfId="17488"/>
    <cellStyle name="Input [yellow] 5 18 8" xfId="54615"/>
    <cellStyle name="Input [yellow] 5 19" xfId="17489"/>
    <cellStyle name="Input [yellow] 5 19 2" xfId="17490"/>
    <cellStyle name="Input [yellow] 5 19 2 2" xfId="17491"/>
    <cellStyle name="Input [yellow] 5 19 2 3" xfId="17492"/>
    <cellStyle name="Input [yellow] 5 19 2 4" xfId="17493"/>
    <cellStyle name="Input [yellow] 5 19 2 5" xfId="17494"/>
    <cellStyle name="Input [yellow] 5 19 2 6" xfId="17495"/>
    <cellStyle name="Input [yellow] 5 19 3" xfId="17496"/>
    <cellStyle name="Input [yellow] 5 19 3 2" xfId="54616"/>
    <cellStyle name="Input [yellow] 5 19 3 3" xfId="54617"/>
    <cellStyle name="Input [yellow] 5 19 4" xfId="17497"/>
    <cellStyle name="Input [yellow] 5 19 4 2" xfId="54618"/>
    <cellStyle name="Input [yellow] 5 19 4 3" xfId="54619"/>
    <cellStyle name="Input [yellow] 5 19 5" xfId="17498"/>
    <cellStyle name="Input [yellow] 5 19 5 2" xfId="54620"/>
    <cellStyle name="Input [yellow] 5 19 5 3" xfId="54621"/>
    <cellStyle name="Input [yellow] 5 19 6" xfId="17499"/>
    <cellStyle name="Input [yellow] 5 19 6 2" xfId="54622"/>
    <cellStyle name="Input [yellow] 5 19 6 3" xfId="54623"/>
    <cellStyle name="Input [yellow] 5 19 7" xfId="17500"/>
    <cellStyle name="Input [yellow] 5 19 8" xfId="54624"/>
    <cellStyle name="Input [yellow] 5 2" xfId="17501"/>
    <cellStyle name="Input [yellow] 5 2 2" xfId="17502"/>
    <cellStyle name="Input [yellow] 5 2 2 2" xfId="17503"/>
    <cellStyle name="Input [yellow] 5 2 2 3" xfId="17504"/>
    <cellStyle name="Input [yellow] 5 2 2 4" xfId="17505"/>
    <cellStyle name="Input [yellow] 5 2 2 5" xfId="17506"/>
    <cellStyle name="Input [yellow] 5 2 2 6" xfId="17507"/>
    <cellStyle name="Input [yellow] 5 2 3" xfId="17508"/>
    <cellStyle name="Input [yellow] 5 2 3 2" xfId="54625"/>
    <cellStyle name="Input [yellow] 5 2 3 3" xfId="54626"/>
    <cellStyle name="Input [yellow] 5 2 4" xfId="17509"/>
    <cellStyle name="Input [yellow] 5 2 4 2" xfId="54627"/>
    <cellStyle name="Input [yellow] 5 2 4 3" xfId="54628"/>
    <cellStyle name="Input [yellow] 5 2 5" xfId="17510"/>
    <cellStyle name="Input [yellow] 5 2 5 2" xfId="54629"/>
    <cellStyle name="Input [yellow] 5 2 5 3" xfId="54630"/>
    <cellStyle name="Input [yellow] 5 2 6" xfId="17511"/>
    <cellStyle name="Input [yellow] 5 2 6 2" xfId="54631"/>
    <cellStyle name="Input [yellow] 5 2 6 3" xfId="54632"/>
    <cellStyle name="Input [yellow] 5 2 7" xfId="17512"/>
    <cellStyle name="Input [yellow] 5 2 8" xfId="54633"/>
    <cellStyle name="Input [yellow] 5 20" xfId="17513"/>
    <cellStyle name="Input [yellow] 5 20 2" xfId="17514"/>
    <cellStyle name="Input [yellow] 5 20 2 2" xfId="17515"/>
    <cellStyle name="Input [yellow] 5 20 2 3" xfId="17516"/>
    <cellStyle name="Input [yellow] 5 20 2 4" xfId="17517"/>
    <cellStyle name="Input [yellow] 5 20 2 5" xfId="17518"/>
    <cellStyle name="Input [yellow] 5 20 2 6" xfId="17519"/>
    <cellStyle name="Input [yellow] 5 20 3" xfId="17520"/>
    <cellStyle name="Input [yellow] 5 20 3 2" xfId="54634"/>
    <cellStyle name="Input [yellow] 5 20 3 3" xfId="54635"/>
    <cellStyle name="Input [yellow] 5 20 4" xfId="17521"/>
    <cellStyle name="Input [yellow] 5 20 4 2" xfId="54636"/>
    <cellStyle name="Input [yellow] 5 20 4 3" xfId="54637"/>
    <cellStyle name="Input [yellow] 5 20 5" xfId="17522"/>
    <cellStyle name="Input [yellow] 5 20 5 2" xfId="54638"/>
    <cellStyle name="Input [yellow] 5 20 5 3" xfId="54639"/>
    <cellStyle name="Input [yellow] 5 20 6" xfId="17523"/>
    <cellStyle name="Input [yellow] 5 20 6 2" xfId="54640"/>
    <cellStyle name="Input [yellow] 5 20 6 3" xfId="54641"/>
    <cellStyle name="Input [yellow] 5 20 7" xfId="17524"/>
    <cellStyle name="Input [yellow] 5 20 8" xfId="54642"/>
    <cellStyle name="Input [yellow] 5 21" xfId="17525"/>
    <cellStyle name="Input [yellow] 5 21 2" xfId="17526"/>
    <cellStyle name="Input [yellow] 5 21 2 2" xfId="17527"/>
    <cellStyle name="Input [yellow] 5 21 2 3" xfId="17528"/>
    <cellStyle name="Input [yellow] 5 21 2 4" xfId="17529"/>
    <cellStyle name="Input [yellow] 5 21 2 5" xfId="17530"/>
    <cellStyle name="Input [yellow] 5 21 2 6" xfId="17531"/>
    <cellStyle name="Input [yellow] 5 21 3" xfId="17532"/>
    <cellStyle name="Input [yellow] 5 21 3 2" xfId="54643"/>
    <cellStyle name="Input [yellow] 5 21 3 3" xfId="54644"/>
    <cellStyle name="Input [yellow] 5 21 4" xfId="17533"/>
    <cellStyle name="Input [yellow] 5 21 4 2" xfId="54645"/>
    <cellStyle name="Input [yellow] 5 21 4 3" xfId="54646"/>
    <cellStyle name="Input [yellow] 5 21 5" xfId="17534"/>
    <cellStyle name="Input [yellow] 5 21 5 2" xfId="54647"/>
    <cellStyle name="Input [yellow] 5 21 5 3" xfId="54648"/>
    <cellStyle name="Input [yellow] 5 21 6" xfId="17535"/>
    <cellStyle name="Input [yellow] 5 21 6 2" xfId="54649"/>
    <cellStyle name="Input [yellow] 5 21 6 3" xfId="54650"/>
    <cellStyle name="Input [yellow] 5 21 7" xfId="17536"/>
    <cellStyle name="Input [yellow] 5 21 8" xfId="54651"/>
    <cellStyle name="Input [yellow] 5 22" xfId="17537"/>
    <cellStyle name="Input [yellow] 5 22 2" xfId="17538"/>
    <cellStyle name="Input [yellow] 5 22 2 2" xfId="17539"/>
    <cellStyle name="Input [yellow] 5 22 2 3" xfId="17540"/>
    <cellStyle name="Input [yellow] 5 22 2 4" xfId="17541"/>
    <cellStyle name="Input [yellow] 5 22 2 5" xfId="17542"/>
    <cellStyle name="Input [yellow] 5 22 2 6" xfId="17543"/>
    <cellStyle name="Input [yellow] 5 22 3" xfId="17544"/>
    <cellStyle name="Input [yellow] 5 22 3 2" xfId="54652"/>
    <cellStyle name="Input [yellow] 5 22 3 3" xfId="54653"/>
    <cellStyle name="Input [yellow] 5 22 4" xfId="17545"/>
    <cellStyle name="Input [yellow] 5 22 4 2" xfId="54654"/>
    <cellStyle name="Input [yellow] 5 22 4 3" xfId="54655"/>
    <cellStyle name="Input [yellow] 5 22 5" xfId="17546"/>
    <cellStyle name="Input [yellow] 5 22 5 2" xfId="54656"/>
    <cellStyle name="Input [yellow] 5 22 5 3" xfId="54657"/>
    <cellStyle name="Input [yellow] 5 22 6" xfId="17547"/>
    <cellStyle name="Input [yellow] 5 22 6 2" xfId="54658"/>
    <cellStyle name="Input [yellow] 5 22 6 3" xfId="54659"/>
    <cellStyle name="Input [yellow] 5 22 7" xfId="17548"/>
    <cellStyle name="Input [yellow] 5 22 8" xfId="54660"/>
    <cellStyle name="Input [yellow] 5 23" xfId="17549"/>
    <cellStyle name="Input [yellow] 5 23 2" xfId="17550"/>
    <cellStyle name="Input [yellow] 5 23 2 2" xfId="17551"/>
    <cellStyle name="Input [yellow] 5 23 2 3" xfId="17552"/>
    <cellStyle name="Input [yellow] 5 23 2 4" xfId="17553"/>
    <cellStyle name="Input [yellow] 5 23 2 5" xfId="17554"/>
    <cellStyle name="Input [yellow] 5 23 2 6" xfId="17555"/>
    <cellStyle name="Input [yellow] 5 23 3" xfId="17556"/>
    <cellStyle name="Input [yellow] 5 23 3 2" xfId="54661"/>
    <cellStyle name="Input [yellow] 5 23 3 3" xfId="54662"/>
    <cellStyle name="Input [yellow] 5 23 4" xfId="17557"/>
    <cellStyle name="Input [yellow] 5 23 4 2" xfId="54663"/>
    <cellStyle name="Input [yellow] 5 23 4 3" xfId="54664"/>
    <cellStyle name="Input [yellow] 5 23 5" xfId="17558"/>
    <cellStyle name="Input [yellow] 5 23 5 2" xfId="54665"/>
    <cellStyle name="Input [yellow] 5 23 5 3" xfId="54666"/>
    <cellStyle name="Input [yellow] 5 23 6" xfId="17559"/>
    <cellStyle name="Input [yellow] 5 23 6 2" xfId="54667"/>
    <cellStyle name="Input [yellow] 5 23 6 3" xfId="54668"/>
    <cellStyle name="Input [yellow] 5 23 7" xfId="17560"/>
    <cellStyle name="Input [yellow] 5 23 8" xfId="54669"/>
    <cellStyle name="Input [yellow] 5 24" xfId="17561"/>
    <cellStyle name="Input [yellow] 5 24 2" xfId="17562"/>
    <cellStyle name="Input [yellow] 5 24 2 2" xfId="17563"/>
    <cellStyle name="Input [yellow] 5 24 2 3" xfId="17564"/>
    <cellStyle name="Input [yellow] 5 24 2 4" xfId="17565"/>
    <cellStyle name="Input [yellow] 5 24 2 5" xfId="17566"/>
    <cellStyle name="Input [yellow] 5 24 2 6" xfId="17567"/>
    <cellStyle name="Input [yellow] 5 24 3" xfId="17568"/>
    <cellStyle name="Input [yellow] 5 24 3 2" xfId="54670"/>
    <cellStyle name="Input [yellow] 5 24 3 3" xfId="54671"/>
    <cellStyle name="Input [yellow] 5 24 4" xfId="17569"/>
    <cellStyle name="Input [yellow] 5 24 4 2" xfId="54672"/>
    <cellStyle name="Input [yellow] 5 24 4 3" xfId="54673"/>
    <cellStyle name="Input [yellow] 5 24 5" xfId="17570"/>
    <cellStyle name="Input [yellow] 5 24 5 2" xfId="54674"/>
    <cellStyle name="Input [yellow] 5 24 5 3" xfId="54675"/>
    <cellStyle name="Input [yellow] 5 24 6" xfId="17571"/>
    <cellStyle name="Input [yellow] 5 24 6 2" xfId="54676"/>
    <cellStyle name="Input [yellow] 5 24 6 3" xfId="54677"/>
    <cellStyle name="Input [yellow] 5 24 7" xfId="17572"/>
    <cellStyle name="Input [yellow] 5 24 8" xfId="54678"/>
    <cellStyle name="Input [yellow] 5 25" xfId="17573"/>
    <cellStyle name="Input [yellow] 5 25 2" xfId="17574"/>
    <cellStyle name="Input [yellow] 5 25 2 2" xfId="17575"/>
    <cellStyle name="Input [yellow] 5 25 2 3" xfId="17576"/>
    <cellStyle name="Input [yellow] 5 25 2 4" xfId="17577"/>
    <cellStyle name="Input [yellow] 5 25 2 5" xfId="17578"/>
    <cellStyle name="Input [yellow] 5 25 2 6" xfId="17579"/>
    <cellStyle name="Input [yellow] 5 25 3" xfId="17580"/>
    <cellStyle name="Input [yellow] 5 25 3 2" xfId="54679"/>
    <cellStyle name="Input [yellow] 5 25 3 3" xfId="54680"/>
    <cellStyle name="Input [yellow] 5 25 4" xfId="17581"/>
    <cellStyle name="Input [yellow] 5 25 4 2" xfId="54681"/>
    <cellStyle name="Input [yellow] 5 25 4 3" xfId="54682"/>
    <cellStyle name="Input [yellow] 5 25 5" xfId="17582"/>
    <cellStyle name="Input [yellow] 5 25 5 2" xfId="54683"/>
    <cellStyle name="Input [yellow] 5 25 5 3" xfId="54684"/>
    <cellStyle name="Input [yellow] 5 25 6" xfId="17583"/>
    <cellStyle name="Input [yellow] 5 25 6 2" xfId="54685"/>
    <cellStyle name="Input [yellow] 5 25 6 3" xfId="54686"/>
    <cellStyle name="Input [yellow] 5 25 7" xfId="17584"/>
    <cellStyle name="Input [yellow] 5 25 8" xfId="54687"/>
    <cellStyle name="Input [yellow] 5 26" xfId="17585"/>
    <cellStyle name="Input [yellow] 5 26 2" xfId="17586"/>
    <cellStyle name="Input [yellow] 5 26 2 2" xfId="17587"/>
    <cellStyle name="Input [yellow] 5 26 2 3" xfId="17588"/>
    <cellStyle name="Input [yellow] 5 26 2 4" xfId="17589"/>
    <cellStyle name="Input [yellow] 5 26 2 5" xfId="17590"/>
    <cellStyle name="Input [yellow] 5 26 2 6" xfId="17591"/>
    <cellStyle name="Input [yellow] 5 26 3" xfId="17592"/>
    <cellStyle name="Input [yellow] 5 26 3 2" xfId="54688"/>
    <cellStyle name="Input [yellow] 5 26 3 3" xfId="54689"/>
    <cellStyle name="Input [yellow] 5 26 4" xfId="17593"/>
    <cellStyle name="Input [yellow] 5 26 4 2" xfId="54690"/>
    <cellStyle name="Input [yellow] 5 26 4 3" xfId="54691"/>
    <cellStyle name="Input [yellow] 5 26 5" xfId="17594"/>
    <cellStyle name="Input [yellow] 5 26 5 2" xfId="54692"/>
    <cellStyle name="Input [yellow] 5 26 5 3" xfId="54693"/>
    <cellStyle name="Input [yellow] 5 26 6" xfId="17595"/>
    <cellStyle name="Input [yellow] 5 26 6 2" xfId="54694"/>
    <cellStyle name="Input [yellow] 5 26 6 3" xfId="54695"/>
    <cellStyle name="Input [yellow] 5 26 7" xfId="17596"/>
    <cellStyle name="Input [yellow] 5 26 8" xfId="54696"/>
    <cellStyle name="Input [yellow] 5 27" xfId="17597"/>
    <cellStyle name="Input [yellow] 5 27 2" xfId="17598"/>
    <cellStyle name="Input [yellow] 5 27 2 2" xfId="17599"/>
    <cellStyle name="Input [yellow] 5 27 2 3" xfId="17600"/>
    <cellStyle name="Input [yellow] 5 27 2 4" xfId="17601"/>
    <cellStyle name="Input [yellow] 5 27 2 5" xfId="17602"/>
    <cellStyle name="Input [yellow] 5 27 2 6" xfId="17603"/>
    <cellStyle name="Input [yellow] 5 27 3" xfId="17604"/>
    <cellStyle name="Input [yellow] 5 27 3 2" xfId="54697"/>
    <cellStyle name="Input [yellow] 5 27 3 3" xfId="54698"/>
    <cellStyle name="Input [yellow] 5 27 4" xfId="17605"/>
    <cellStyle name="Input [yellow] 5 27 4 2" xfId="54699"/>
    <cellStyle name="Input [yellow] 5 27 4 3" xfId="54700"/>
    <cellStyle name="Input [yellow] 5 27 5" xfId="17606"/>
    <cellStyle name="Input [yellow] 5 27 5 2" xfId="54701"/>
    <cellStyle name="Input [yellow] 5 27 5 3" xfId="54702"/>
    <cellStyle name="Input [yellow] 5 27 6" xfId="17607"/>
    <cellStyle name="Input [yellow] 5 27 6 2" xfId="54703"/>
    <cellStyle name="Input [yellow] 5 27 6 3" xfId="54704"/>
    <cellStyle name="Input [yellow] 5 27 7" xfId="17608"/>
    <cellStyle name="Input [yellow] 5 27 8" xfId="54705"/>
    <cellStyle name="Input [yellow] 5 28" xfId="17609"/>
    <cellStyle name="Input [yellow] 5 28 2" xfId="17610"/>
    <cellStyle name="Input [yellow] 5 28 2 2" xfId="17611"/>
    <cellStyle name="Input [yellow] 5 28 2 3" xfId="17612"/>
    <cellStyle name="Input [yellow] 5 28 2 4" xfId="17613"/>
    <cellStyle name="Input [yellow] 5 28 2 5" xfId="17614"/>
    <cellStyle name="Input [yellow] 5 28 2 6" xfId="17615"/>
    <cellStyle name="Input [yellow] 5 28 3" xfId="17616"/>
    <cellStyle name="Input [yellow] 5 28 3 2" xfId="54706"/>
    <cellStyle name="Input [yellow] 5 28 3 3" xfId="54707"/>
    <cellStyle name="Input [yellow] 5 28 4" xfId="17617"/>
    <cellStyle name="Input [yellow] 5 28 4 2" xfId="54708"/>
    <cellStyle name="Input [yellow] 5 28 4 3" xfId="54709"/>
    <cellStyle name="Input [yellow] 5 28 5" xfId="17618"/>
    <cellStyle name="Input [yellow] 5 28 5 2" xfId="54710"/>
    <cellStyle name="Input [yellow] 5 28 5 3" xfId="54711"/>
    <cellStyle name="Input [yellow] 5 28 6" xfId="17619"/>
    <cellStyle name="Input [yellow] 5 28 6 2" xfId="54712"/>
    <cellStyle name="Input [yellow] 5 28 6 3" xfId="54713"/>
    <cellStyle name="Input [yellow] 5 28 7" xfId="17620"/>
    <cellStyle name="Input [yellow] 5 28 8" xfId="54714"/>
    <cellStyle name="Input [yellow] 5 29" xfId="17621"/>
    <cellStyle name="Input [yellow] 5 29 2" xfId="17622"/>
    <cellStyle name="Input [yellow] 5 29 2 2" xfId="17623"/>
    <cellStyle name="Input [yellow] 5 29 2 3" xfId="17624"/>
    <cellStyle name="Input [yellow] 5 29 2 4" xfId="17625"/>
    <cellStyle name="Input [yellow] 5 29 2 5" xfId="17626"/>
    <cellStyle name="Input [yellow] 5 29 2 6" xfId="17627"/>
    <cellStyle name="Input [yellow] 5 29 3" xfId="17628"/>
    <cellStyle name="Input [yellow] 5 29 3 2" xfId="54715"/>
    <cellStyle name="Input [yellow] 5 29 3 3" xfId="54716"/>
    <cellStyle name="Input [yellow] 5 29 4" xfId="17629"/>
    <cellStyle name="Input [yellow] 5 29 4 2" xfId="54717"/>
    <cellStyle name="Input [yellow] 5 29 4 3" xfId="54718"/>
    <cellStyle name="Input [yellow] 5 29 5" xfId="17630"/>
    <cellStyle name="Input [yellow] 5 29 5 2" xfId="54719"/>
    <cellStyle name="Input [yellow] 5 29 5 3" xfId="54720"/>
    <cellStyle name="Input [yellow] 5 29 6" xfId="17631"/>
    <cellStyle name="Input [yellow] 5 29 6 2" xfId="54721"/>
    <cellStyle name="Input [yellow] 5 29 6 3" xfId="54722"/>
    <cellStyle name="Input [yellow] 5 29 7" xfId="17632"/>
    <cellStyle name="Input [yellow] 5 29 8" xfId="54723"/>
    <cellStyle name="Input [yellow] 5 3" xfId="17633"/>
    <cellStyle name="Input [yellow] 5 3 2" xfId="17634"/>
    <cellStyle name="Input [yellow] 5 3 2 2" xfId="17635"/>
    <cellStyle name="Input [yellow] 5 3 2 3" xfId="17636"/>
    <cellStyle name="Input [yellow] 5 3 2 4" xfId="17637"/>
    <cellStyle name="Input [yellow] 5 3 2 5" xfId="17638"/>
    <cellStyle name="Input [yellow] 5 3 2 6" xfId="17639"/>
    <cellStyle name="Input [yellow] 5 3 3" xfId="17640"/>
    <cellStyle name="Input [yellow] 5 3 3 2" xfId="54724"/>
    <cellStyle name="Input [yellow] 5 3 3 3" xfId="54725"/>
    <cellStyle name="Input [yellow] 5 3 4" xfId="17641"/>
    <cellStyle name="Input [yellow] 5 3 4 2" xfId="54726"/>
    <cellStyle name="Input [yellow] 5 3 4 3" xfId="54727"/>
    <cellStyle name="Input [yellow] 5 3 5" xfId="17642"/>
    <cellStyle name="Input [yellow] 5 3 5 2" xfId="54728"/>
    <cellStyle name="Input [yellow] 5 3 5 3" xfId="54729"/>
    <cellStyle name="Input [yellow] 5 3 6" xfId="17643"/>
    <cellStyle name="Input [yellow] 5 3 6 2" xfId="54730"/>
    <cellStyle name="Input [yellow] 5 3 6 3" xfId="54731"/>
    <cellStyle name="Input [yellow] 5 3 7" xfId="17644"/>
    <cellStyle name="Input [yellow] 5 3 8" xfId="54732"/>
    <cellStyle name="Input [yellow] 5 30" xfId="17645"/>
    <cellStyle name="Input [yellow] 5 30 2" xfId="17646"/>
    <cellStyle name="Input [yellow] 5 30 2 2" xfId="17647"/>
    <cellStyle name="Input [yellow] 5 30 2 3" xfId="17648"/>
    <cellStyle name="Input [yellow] 5 30 2 4" xfId="17649"/>
    <cellStyle name="Input [yellow] 5 30 2 5" xfId="17650"/>
    <cellStyle name="Input [yellow] 5 30 2 6" xfId="17651"/>
    <cellStyle name="Input [yellow] 5 30 3" xfId="17652"/>
    <cellStyle name="Input [yellow] 5 30 3 2" xfId="54733"/>
    <cellStyle name="Input [yellow] 5 30 3 3" xfId="54734"/>
    <cellStyle name="Input [yellow] 5 30 4" xfId="17653"/>
    <cellStyle name="Input [yellow] 5 30 4 2" xfId="54735"/>
    <cellStyle name="Input [yellow] 5 30 4 3" xfId="54736"/>
    <cellStyle name="Input [yellow] 5 30 5" xfId="17654"/>
    <cellStyle name="Input [yellow] 5 30 5 2" xfId="54737"/>
    <cellStyle name="Input [yellow] 5 30 5 3" xfId="54738"/>
    <cellStyle name="Input [yellow] 5 30 6" xfId="17655"/>
    <cellStyle name="Input [yellow] 5 30 6 2" xfId="54739"/>
    <cellStyle name="Input [yellow] 5 30 6 3" xfId="54740"/>
    <cellStyle name="Input [yellow] 5 30 7" xfId="17656"/>
    <cellStyle name="Input [yellow] 5 30 8" xfId="54741"/>
    <cellStyle name="Input [yellow] 5 31" xfId="17657"/>
    <cellStyle name="Input [yellow] 5 31 2" xfId="17658"/>
    <cellStyle name="Input [yellow] 5 31 2 2" xfId="17659"/>
    <cellStyle name="Input [yellow] 5 31 2 3" xfId="17660"/>
    <cellStyle name="Input [yellow] 5 31 2 4" xfId="17661"/>
    <cellStyle name="Input [yellow] 5 31 2 5" xfId="17662"/>
    <cellStyle name="Input [yellow] 5 31 2 6" xfId="17663"/>
    <cellStyle name="Input [yellow] 5 31 3" xfId="17664"/>
    <cellStyle name="Input [yellow] 5 31 3 2" xfId="54742"/>
    <cellStyle name="Input [yellow] 5 31 3 3" xfId="54743"/>
    <cellStyle name="Input [yellow] 5 31 4" xfId="17665"/>
    <cellStyle name="Input [yellow] 5 31 4 2" xfId="54744"/>
    <cellStyle name="Input [yellow] 5 31 4 3" xfId="54745"/>
    <cellStyle name="Input [yellow] 5 31 5" xfId="17666"/>
    <cellStyle name="Input [yellow] 5 31 5 2" xfId="54746"/>
    <cellStyle name="Input [yellow] 5 31 5 3" xfId="54747"/>
    <cellStyle name="Input [yellow] 5 31 6" xfId="17667"/>
    <cellStyle name="Input [yellow] 5 31 6 2" xfId="54748"/>
    <cellStyle name="Input [yellow] 5 31 6 3" xfId="54749"/>
    <cellStyle name="Input [yellow] 5 31 7" xfId="17668"/>
    <cellStyle name="Input [yellow] 5 31 8" xfId="54750"/>
    <cellStyle name="Input [yellow] 5 32" xfId="17669"/>
    <cellStyle name="Input [yellow] 5 32 2" xfId="17670"/>
    <cellStyle name="Input [yellow] 5 32 2 2" xfId="17671"/>
    <cellStyle name="Input [yellow] 5 32 2 3" xfId="17672"/>
    <cellStyle name="Input [yellow] 5 32 2 4" xfId="17673"/>
    <cellStyle name="Input [yellow] 5 32 2 5" xfId="17674"/>
    <cellStyle name="Input [yellow] 5 32 2 6" xfId="17675"/>
    <cellStyle name="Input [yellow] 5 32 3" xfId="17676"/>
    <cellStyle name="Input [yellow] 5 32 3 2" xfId="54751"/>
    <cellStyle name="Input [yellow] 5 32 3 3" xfId="54752"/>
    <cellStyle name="Input [yellow] 5 32 4" xfId="17677"/>
    <cellStyle name="Input [yellow] 5 32 4 2" xfId="54753"/>
    <cellStyle name="Input [yellow] 5 32 4 3" xfId="54754"/>
    <cellStyle name="Input [yellow] 5 32 5" xfId="17678"/>
    <cellStyle name="Input [yellow] 5 32 5 2" xfId="54755"/>
    <cellStyle name="Input [yellow] 5 32 5 3" xfId="54756"/>
    <cellStyle name="Input [yellow] 5 32 6" xfId="17679"/>
    <cellStyle name="Input [yellow] 5 32 6 2" xfId="54757"/>
    <cellStyle name="Input [yellow] 5 32 6 3" xfId="54758"/>
    <cellStyle name="Input [yellow] 5 32 7" xfId="17680"/>
    <cellStyle name="Input [yellow] 5 32 8" xfId="54759"/>
    <cellStyle name="Input [yellow] 5 33" xfId="17681"/>
    <cellStyle name="Input [yellow] 5 33 2" xfId="17682"/>
    <cellStyle name="Input [yellow] 5 33 2 2" xfId="17683"/>
    <cellStyle name="Input [yellow] 5 33 2 3" xfId="17684"/>
    <cellStyle name="Input [yellow] 5 33 2 4" xfId="17685"/>
    <cellStyle name="Input [yellow] 5 33 2 5" xfId="17686"/>
    <cellStyle name="Input [yellow] 5 33 2 6" xfId="17687"/>
    <cellStyle name="Input [yellow] 5 33 3" xfId="17688"/>
    <cellStyle name="Input [yellow] 5 33 3 2" xfId="54760"/>
    <cellStyle name="Input [yellow] 5 33 3 3" xfId="54761"/>
    <cellStyle name="Input [yellow] 5 33 4" xfId="17689"/>
    <cellStyle name="Input [yellow] 5 33 4 2" xfId="54762"/>
    <cellStyle name="Input [yellow] 5 33 4 3" xfId="54763"/>
    <cellStyle name="Input [yellow] 5 33 5" xfId="17690"/>
    <cellStyle name="Input [yellow] 5 33 5 2" xfId="54764"/>
    <cellStyle name="Input [yellow] 5 33 5 3" xfId="54765"/>
    <cellStyle name="Input [yellow] 5 33 6" xfId="17691"/>
    <cellStyle name="Input [yellow] 5 33 6 2" xfId="54766"/>
    <cellStyle name="Input [yellow] 5 33 6 3" xfId="54767"/>
    <cellStyle name="Input [yellow] 5 33 7" xfId="17692"/>
    <cellStyle name="Input [yellow] 5 33 8" xfId="54768"/>
    <cellStyle name="Input [yellow] 5 34" xfId="17693"/>
    <cellStyle name="Input [yellow] 5 34 2" xfId="17694"/>
    <cellStyle name="Input [yellow] 5 34 2 2" xfId="17695"/>
    <cellStyle name="Input [yellow] 5 34 2 3" xfId="17696"/>
    <cellStyle name="Input [yellow] 5 34 2 4" xfId="17697"/>
    <cellStyle name="Input [yellow] 5 34 2 5" xfId="17698"/>
    <cellStyle name="Input [yellow] 5 34 2 6" xfId="17699"/>
    <cellStyle name="Input [yellow] 5 34 3" xfId="17700"/>
    <cellStyle name="Input [yellow] 5 34 3 2" xfId="54769"/>
    <cellStyle name="Input [yellow] 5 34 3 3" xfId="54770"/>
    <cellStyle name="Input [yellow] 5 34 4" xfId="17701"/>
    <cellStyle name="Input [yellow] 5 34 4 2" xfId="54771"/>
    <cellStyle name="Input [yellow] 5 34 4 3" xfId="54772"/>
    <cellStyle name="Input [yellow] 5 34 5" xfId="17702"/>
    <cellStyle name="Input [yellow] 5 34 5 2" xfId="54773"/>
    <cellStyle name="Input [yellow] 5 34 5 3" xfId="54774"/>
    <cellStyle name="Input [yellow] 5 34 6" xfId="17703"/>
    <cellStyle name="Input [yellow] 5 34 6 2" xfId="54775"/>
    <cellStyle name="Input [yellow] 5 34 6 3" xfId="54776"/>
    <cellStyle name="Input [yellow] 5 34 7" xfId="17704"/>
    <cellStyle name="Input [yellow] 5 34 8" xfId="54777"/>
    <cellStyle name="Input [yellow] 5 35" xfId="17705"/>
    <cellStyle name="Input [yellow] 5 35 2" xfId="17706"/>
    <cellStyle name="Input [yellow] 5 35 3" xfId="17707"/>
    <cellStyle name="Input [yellow] 5 35 4" xfId="17708"/>
    <cellStyle name="Input [yellow] 5 35 5" xfId="17709"/>
    <cellStyle name="Input [yellow] 5 35 6" xfId="17710"/>
    <cellStyle name="Input [yellow] 5 36" xfId="17711"/>
    <cellStyle name="Input [yellow] 5 36 2" xfId="54778"/>
    <cellStyle name="Input [yellow] 5 36 3" xfId="54779"/>
    <cellStyle name="Input [yellow] 5 37" xfId="17712"/>
    <cellStyle name="Input [yellow] 5 37 2" xfId="54780"/>
    <cellStyle name="Input [yellow] 5 37 3" xfId="54781"/>
    <cellStyle name="Input [yellow] 5 38" xfId="17713"/>
    <cellStyle name="Input [yellow] 5 38 2" xfId="54782"/>
    <cellStyle name="Input [yellow] 5 38 3" xfId="54783"/>
    <cellStyle name="Input [yellow] 5 39" xfId="17714"/>
    <cellStyle name="Input [yellow] 5 39 2" xfId="54784"/>
    <cellStyle name="Input [yellow] 5 39 3" xfId="54785"/>
    <cellStyle name="Input [yellow] 5 4" xfId="17715"/>
    <cellStyle name="Input [yellow] 5 4 2" xfId="17716"/>
    <cellStyle name="Input [yellow] 5 4 2 2" xfId="17717"/>
    <cellStyle name="Input [yellow] 5 4 2 3" xfId="17718"/>
    <cellStyle name="Input [yellow] 5 4 2 4" xfId="17719"/>
    <cellStyle name="Input [yellow] 5 4 2 5" xfId="17720"/>
    <cellStyle name="Input [yellow] 5 4 2 6" xfId="17721"/>
    <cellStyle name="Input [yellow] 5 4 3" xfId="17722"/>
    <cellStyle name="Input [yellow] 5 4 3 2" xfId="54786"/>
    <cellStyle name="Input [yellow] 5 4 3 3" xfId="54787"/>
    <cellStyle name="Input [yellow] 5 4 4" xfId="17723"/>
    <cellStyle name="Input [yellow] 5 4 4 2" xfId="54788"/>
    <cellStyle name="Input [yellow] 5 4 4 3" xfId="54789"/>
    <cellStyle name="Input [yellow] 5 4 5" xfId="17724"/>
    <cellStyle name="Input [yellow] 5 4 5 2" xfId="54790"/>
    <cellStyle name="Input [yellow] 5 4 5 3" xfId="54791"/>
    <cellStyle name="Input [yellow] 5 4 6" xfId="17725"/>
    <cellStyle name="Input [yellow] 5 4 6 2" xfId="54792"/>
    <cellStyle name="Input [yellow] 5 4 6 3" xfId="54793"/>
    <cellStyle name="Input [yellow] 5 4 7" xfId="17726"/>
    <cellStyle name="Input [yellow] 5 4 8" xfId="54794"/>
    <cellStyle name="Input [yellow] 5 40" xfId="17727"/>
    <cellStyle name="Input [yellow] 5 41" xfId="54795"/>
    <cellStyle name="Input [yellow] 5 5" xfId="17728"/>
    <cellStyle name="Input [yellow] 5 5 2" xfId="17729"/>
    <cellStyle name="Input [yellow] 5 5 2 2" xfId="17730"/>
    <cellStyle name="Input [yellow] 5 5 2 3" xfId="17731"/>
    <cellStyle name="Input [yellow] 5 5 2 4" xfId="17732"/>
    <cellStyle name="Input [yellow] 5 5 2 5" xfId="17733"/>
    <cellStyle name="Input [yellow] 5 5 2 6" xfId="17734"/>
    <cellStyle name="Input [yellow] 5 5 3" xfId="17735"/>
    <cellStyle name="Input [yellow] 5 5 3 2" xfId="54796"/>
    <cellStyle name="Input [yellow] 5 5 3 3" xfId="54797"/>
    <cellStyle name="Input [yellow] 5 5 4" xfId="17736"/>
    <cellStyle name="Input [yellow] 5 5 4 2" xfId="54798"/>
    <cellStyle name="Input [yellow] 5 5 4 3" xfId="54799"/>
    <cellStyle name="Input [yellow] 5 5 5" xfId="17737"/>
    <cellStyle name="Input [yellow] 5 5 5 2" xfId="54800"/>
    <cellStyle name="Input [yellow] 5 5 5 3" xfId="54801"/>
    <cellStyle name="Input [yellow] 5 5 6" xfId="17738"/>
    <cellStyle name="Input [yellow] 5 5 6 2" xfId="54802"/>
    <cellStyle name="Input [yellow] 5 5 6 3" xfId="54803"/>
    <cellStyle name="Input [yellow] 5 5 7" xfId="17739"/>
    <cellStyle name="Input [yellow] 5 5 8" xfId="54804"/>
    <cellStyle name="Input [yellow] 5 6" xfId="17740"/>
    <cellStyle name="Input [yellow] 5 6 2" xfId="17741"/>
    <cellStyle name="Input [yellow] 5 6 2 2" xfId="17742"/>
    <cellStyle name="Input [yellow] 5 6 2 3" xfId="17743"/>
    <cellStyle name="Input [yellow] 5 6 2 4" xfId="17744"/>
    <cellStyle name="Input [yellow] 5 6 2 5" xfId="17745"/>
    <cellStyle name="Input [yellow] 5 6 2 6" xfId="17746"/>
    <cellStyle name="Input [yellow] 5 6 3" xfId="17747"/>
    <cellStyle name="Input [yellow] 5 6 3 2" xfId="54805"/>
    <cellStyle name="Input [yellow] 5 6 3 3" xfId="54806"/>
    <cellStyle name="Input [yellow] 5 6 4" xfId="17748"/>
    <cellStyle name="Input [yellow] 5 6 4 2" xfId="54807"/>
    <cellStyle name="Input [yellow] 5 6 4 3" xfId="54808"/>
    <cellStyle name="Input [yellow] 5 6 5" xfId="17749"/>
    <cellStyle name="Input [yellow] 5 6 5 2" xfId="54809"/>
    <cellStyle name="Input [yellow] 5 6 5 3" xfId="54810"/>
    <cellStyle name="Input [yellow] 5 6 6" xfId="17750"/>
    <cellStyle name="Input [yellow] 5 6 6 2" xfId="54811"/>
    <cellStyle name="Input [yellow] 5 6 6 3" xfId="54812"/>
    <cellStyle name="Input [yellow] 5 6 7" xfId="17751"/>
    <cellStyle name="Input [yellow] 5 6 8" xfId="54813"/>
    <cellStyle name="Input [yellow] 5 7" xfId="17752"/>
    <cellStyle name="Input [yellow] 5 7 2" xfId="17753"/>
    <cellStyle name="Input [yellow] 5 7 2 2" xfId="17754"/>
    <cellStyle name="Input [yellow] 5 7 2 3" xfId="17755"/>
    <cellStyle name="Input [yellow] 5 7 2 4" xfId="17756"/>
    <cellStyle name="Input [yellow] 5 7 2 5" xfId="17757"/>
    <cellStyle name="Input [yellow] 5 7 2 6" xfId="17758"/>
    <cellStyle name="Input [yellow] 5 7 3" xfId="17759"/>
    <cellStyle name="Input [yellow] 5 7 3 2" xfId="54814"/>
    <cellStyle name="Input [yellow] 5 7 3 3" xfId="54815"/>
    <cellStyle name="Input [yellow] 5 7 4" xfId="17760"/>
    <cellStyle name="Input [yellow] 5 7 4 2" xfId="54816"/>
    <cellStyle name="Input [yellow] 5 7 4 3" xfId="54817"/>
    <cellStyle name="Input [yellow] 5 7 5" xfId="17761"/>
    <cellStyle name="Input [yellow] 5 7 5 2" xfId="54818"/>
    <cellStyle name="Input [yellow] 5 7 5 3" xfId="54819"/>
    <cellStyle name="Input [yellow] 5 7 6" xfId="17762"/>
    <cellStyle name="Input [yellow] 5 7 6 2" xfId="54820"/>
    <cellStyle name="Input [yellow] 5 7 6 3" xfId="54821"/>
    <cellStyle name="Input [yellow] 5 7 7" xfId="17763"/>
    <cellStyle name="Input [yellow] 5 7 8" xfId="54822"/>
    <cellStyle name="Input [yellow] 5 8" xfId="17764"/>
    <cellStyle name="Input [yellow] 5 8 2" xfId="17765"/>
    <cellStyle name="Input [yellow] 5 8 2 2" xfId="17766"/>
    <cellStyle name="Input [yellow] 5 8 2 3" xfId="17767"/>
    <cellStyle name="Input [yellow] 5 8 2 4" xfId="17768"/>
    <cellStyle name="Input [yellow] 5 8 2 5" xfId="17769"/>
    <cellStyle name="Input [yellow] 5 8 2 6" xfId="17770"/>
    <cellStyle name="Input [yellow] 5 8 3" xfId="17771"/>
    <cellStyle name="Input [yellow] 5 8 3 2" xfId="54823"/>
    <cellStyle name="Input [yellow] 5 8 3 3" xfId="54824"/>
    <cellStyle name="Input [yellow] 5 8 4" xfId="17772"/>
    <cellStyle name="Input [yellow] 5 8 4 2" xfId="54825"/>
    <cellStyle name="Input [yellow] 5 8 4 3" xfId="54826"/>
    <cellStyle name="Input [yellow] 5 8 5" xfId="17773"/>
    <cellStyle name="Input [yellow] 5 8 5 2" xfId="54827"/>
    <cellStyle name="Input [yellow] 5 8 5 3" xfId="54828"/>
    <cellStyle name="Input [yellow] 5 8 6" xfId="17774"/>
    <cellStyle name="Input [yellow] 5 8 6 2" xfId="54829"/>
    <cellStyle name="Input [yellow] 5 8 6 3" xfId="54830"/>
    <cellStyle name="Input [yellow] 5 8 7" xfId="17775"/>
    <cellStyle name="Input [yellow] 5 8 8" xfId="54831"/>
    <cellStyle name="Input [yellow] 5 9" xfId="17776"/>
    <cellStyle name="Input [yellow] 5 9 2" xfId="17777"/>
    <cellStyle name="Input [yellow] 5 9 2 2" xfId="17778"/>
    <cellStyle name="Input [yellow] 5 9 2 3" xfId="17779"/>
    <cellStyle name="Input [yellow] 5 9 2 4" xfId="17780"/>
    <cellStyle name="Input [yellow] 5 9 2 5" xfId="17781"/>
    <cellStyle name="Input [yellow] 5 9 2 6" xfId="17782"/>
    <cellStyle name="Input [yellow] 5 9 3" xfId="17783"/>
    <cellStyle name="Input [yellow] 5 9 3 2" xfId="54832"/>
    <cellStyle name="Input [yellow] 5 9 3 3" xfId="54833"/>
    <cellStyle name="Input [yellow] 5 9 4" xfId="17784"/>
    <cellStyle name="Input [yellow] 5 9 4 2" xfId="54834"/>
    <cellStyle name="Input [yellow] 5 9 4 3" xfId="54835"/>
    <cellStyle name="Input [yellow] 5 9 5" xfId="17785"/>
    <cellStyle name="Input [yellow] 5 9 5 2" xfId="54836"/>
    <cellStyle name="Input [yellow] 5 9 5 3" xfId="54837"/>
    <cellStyle name="Input [yellow] 5 9 6" xfId="17786"/>
    <cellStyle name="Input [yellow] 5 9 6 2" xfId="54838"/>
    <cellStyle name="Input [yellow] 5 9 6 3" xfId="54839"/>
    <cellStyle name="Input [yellow] 5 9 7" xfId="17787"/>
    <cellStyle name="Input [yellow] 5 9 8" xfId="54840"/>
    <cellStyle name="Input [yellow] 6" xfId="17788"/>
    <cellStyle name="Input [yellow] 6 2" xfId="17789"/>
    <cellStyle name="Input [yellow] 6 2 2" xfId="17790"/>
    <cellStyle name="Input [yellow] 6 2 3" xfId="17791"/>
    <cellStyle name="Input [yellow] 6 2 4" xfId="17792"/>
    <cellStyle name="Input [yellow] 6 2 5" xfId="17793"/>
    <cellStyle name="Input [yellow] 6 2 6" xfId="17794"/>
    <cellStyle name="Input [yellow] 6 3" xfId="17795"/>
    <cellStyle name="Input [yellow] 6 3 2" xfId="54841"/>
    <cellStyle name="Input [yellow] 6 3 3" xfId="54842"/>
    <cellStyle name="Input [yellow] 6 4" xfId="17796"/>
    <cellStyle name="Input [yellow] 6 4 2" xfId="54843"/>
    <cellStyle name="Input [yellow] 6 4 3" xfId="54844"/>
    <cellStyle name="Input [yellow] 6 5" xfId="17797"/>
    <cellStyle name="Input [yellow] 6 5 2" xfId="54845"/>
    <cellStyle name="Input [yellow] 6 5 3" xfId="54846"/>
    <cellStyle name="Input [yellow] 6 6" xfId="17798"/>
    <cellStyle name="Input [yellow] 6 6 2" xfId="54847"/>
    <cellStyle name="Input [yellow] 6 6 3" xfId="54848"/>
    <cellStyle name="Input [yellow] 6 7" xfId="17799"/>
    <cellStyle name="Input [yellow] 6 8" xfId="54849"/>
    <cellStyle name="Input [yellow] 7" xfId="17800"/>
    <cellStyle name="Input [yellow] 7 2" xfId="17801"/>
    <cellStyle name="Input [yellow] 7 2 2" xfId="17802"/>
    <cellStyle name="Input [yellow] 7 2 3" xfId="17803"/>
    <cellStyle name="Input [yellow] 7 2 4" xfId="17804"/>
    <cellStyle name="Input [yellow] 7 2 5" xfId="17805"/>
    <cellStyle name="Input [yellow] 7 2 6" xfId="17806"/>
    <cellStyle name="Input [yellow] 7 3" xfId="17807"/>
    <cellStyle name="Input [yellow] 7 3 2" xfId="54850"/>
    <cellStyle name="Input [yellow] 7 3 3" xfId="54851"/>
    <cellStyle name="Input [yellow] 7 4" xfId="17808"/>
    <cellStyle name="Input [yellow] 7 4 2" xfId="54852"/>
    <cellStyle name="Input [yellow] 7 4 3" xfId="54853"/>
    <cellStyle name="Input [yellow] 7 5" xfId="17809"/>
    <cellStyle name="Input [yellow] 7 5 2" xfId="54854"/>
    <cellStyle name="Input [yellow] 7 5 3" xfId="54855"/>
    <cellStyle name="Input [yellow] 7 6" xfId="17810"/>
    <cellStyle name="Input [yellow] 7 6 2" xfId="54856"/>
    <cellStyle name="Input [yellow] 7 6 3" xfId="54857"/>
    <cellStyle name="Input [yellow] 7 7" xfId="17811"/>
    <cellStyle name="Input [yellow] 7 8" xfId="54858"/>
    <cellStyle name="Input [yellow] 8" xfId="17812"/>
    <cellStyle name="Input [yellow] 8 2" xfId="17813"/>
    <cellStyle name="Input [yellow] 8 2 2" xfId="17814"/>
    <cellStyle name="Input [yellow] 8 2 3" xfId="17815"/>
    <cellStyle name="Input [yellow] 8 2 4" xfId="17816"/>
    <cellStyle name="Input [yellow] 8 2 5" xfId="17817"/>
    <cellStyle name="Input [yellow] 8 2 6" xfId="17818"/>
    <cellStyle name="Input [yellow] 8 3" xfId="17819"/>
    <cellStyle name="Input [yellow] 8 3 2" xfId="54859"/>
    <cellStyle name="Input [yellow] 8 3 3" xfId="54860"/>
    <cellStyle name="Input [yellow] 8 4" xfId="17820"/>
    <cellStyle name="Input [yellow] 8 4 2" xfId="54861"/>
    <cellStyle name="Input [yellow] 8 4 3" xfId="54862"/>
    <cellStyle name="Input [yellow] 8 5" xfId="17821"/>
    <cellStyle name="Input [yellow] 8 5 2" xfId="54863"/>
    <cellStyle name="Input [yellow] 8 5 3" xfId="54864"/>
    <cellStyle name="Input [yellow] 8 6" xfId="17822"/>
    <cellStyle name="Input [yellow] 8 6 2" xfId="54865"/>
    <cellStyle name="Input [yellow] 8 6 3" xfId="54866"/>
    <cellStyle name="Input [yellow] 8 7" xfId="17823"/>
    <cellStyle name="Input [yellow] 8 8" xfId="54867"/>
    <cellStyle name="Input [yellow] 9" xfId="17824"/>
    <cellStyle name="Input [yellow] 9 2" xfId="17825"/>
    <cellStyle name="Input [yellow] 9 2 2" xfId="17826"/>
    <cellStyle name="Input [yellow] 9 2 3" xfId="17827"/>
    <cellStyle name="Input [yellow] 9 2 4" xfId="17828"/>
    <cellStyle name="Input [yellow] 9 2 5" xfId="17829"/>
    <cellStyle name="Input [yellow] 9 2 6" xfId="17830"/>
    <cellStyle name="Input [yellow] 9 3" xfId="17831"/>
    <cellStyle name="Input [yellow] 9 3 2" xfId="54868"/>
    <cellStyle name="Input [yellow] 9 3 3" xfId="54869"/>
    <cellStyle name="Input [yellow] 9 4" xfId="17832"/>
    <cellStyle name="Input [yellow] 9 4 2" xfId="54870"/>
    <cellStyle name="Input [yellow] 9 4 3" xfId="54871"/>
    <cellStyle name="Input [yellow] 9 5" xfId="17833"/>
    <cellStyle name="Input [yellow] 9 5 2" xfId="54872"/>
    <cellStyle name="Input [yellow] 9 5 3" xfId="54873"/>
    <cellStyle name="Input [yellow] 9 6" xfId="17834"/>
    <cellStyle name="Input [yellow] 9 6 2" xfId="54874"/>
    <cellStyle name="Input [yellow] 9 6 3" xfId="54875"/>
    <cellStyle name="Input [yellow] 9 7" xfId="17835"/>
    <cellStyle name="Input [yellow] 9 8" xfId="54876"/>
    <cellStyle name="Input 2" xfId="17836"/>
    <cellStyle name="Input 2 10" xfId="17837"/>
    <cellStyle name="Input 2 10 2" xfId="17838"/>
    <cellStyle name="Input 2 10 2 2" xfId="17839"/>
    <cellStyle name="Input 2 10 2 3" xfId="17840"/>
    <cellStyle name="Input 2 10 2 4" xfId="17841"/>
    <cellStyle name="Input 2 10 2 5" xfId="17842"/>
    <cellStyle name="Input 2 10 2 6" xfId="17843"/>
    <cellStyle name="Input 2 10 3" xfId="17844"/>
    <cellStyle name="Input 2 10 3 2" xfId="54877"/>
    <cellStyle name="Input 2 10 3 3" xfId="54878"/>
    <cellStyle name="Input 2 10 4" xfId="17845"/>
    <cellStyle name="Input 2 10 4 2" xfId="54879"/>
    <cellStyle name="Input 2 10 4 3" xfId="54880"/>
    <cellStyle name="Input 2 10 5" xfId="17846"/>
    <cellStyle name="Input 2 10 5 2" xfId="54881"/>
    <cellStyle name="Input 2 10 5 3" xfId="54882"/>
    <cellStyle name="Input 2 10 6" xfId="17847"/>
    <cellStyle name="Input 2 10 6 2" xfId="54883"/>
    <cellStyle name="Input 2 10 6 3" xfId="54884"/>
    <cellStyle name="Input 2 10 7" xfId="17848"/>
    <cellStyle name="Input 2 10 8" xfId="54885"/>
    <cellStyle name="Input 2 11" xfId="17849"/>
    <cellStyle name="Input 2 11 2" xfId="17850"/>
    <cellStyle name="Input 2 11 2 2" xfId="17851"/>
    <cellStyle name="Input 2 11 2 3" xfId="17852"/>
    <cellStyle name="Input 2 11 2 4" xfId="17853"/>
    <cellStyle name="Input 2 11 2 5" xfId="17854"/>
    <cellStyle name="Input 2 11 2 6" xfId="17855"/>
    <cellStyle name="Input 2 11 3" xfId="17856"/>
    <cellStyle name="Input 2 11 3 2" xfId="54886"/>
    <cellStyle name="Input 2 11 3 3" xfId="54887"/>
    <cellStyle name="Input 2 11 4" xfId="17857"/>
    <cellStyle name="Input 2 11 4 2" xfId="54888"/>
    <cellStyle name="Input 2 11 4 3" xfId="54889"/>
    <cellStyle name="Input 2 11 5" xfId="17858"/>
    <cellStyle name="Input 2 11 5 2" xfId="54890"/>
    <cellStyle name="Input 2 11 5 3" xfId="54891"/>
    <cellStyle name="Input 2 11 6" xfId="17859"/>
    <cellStyle name="Input 2 11 6 2" xfId="54892"/>
    <cellStyle name="Input 2 11 6 3" xfId="54893"/>
    <cellStyle name="Input 2 11 7" xfId="17860"/>
    <cellStyle name="Input 2 11 8" xfId="54894"/>
    <cellStyle name="Input 2 12" xfId="17861"/>
    <cellStyle name="Input 2 12 2" xfId="17862"/>
    <cellStyle name="Input 2 12 2 2" xfId="17863"/>
    <cellStyle name="Input 2 12 2 3" xfId="17864"/>
    <cellStyle name="Input 2 12 2 4" xfId="17865"/>
    <cellStyle name="Input 2 12 2 5" xfId="17866"/>
    <cellStyle name="Input 2 12 2 6" xfId="17867"/>
    <cellStyle name="Input 2 12 3" xfId="17868"/>
    <cellStyle name="Input 2 12 3 2" xfId="54895"/>
    <cellStyle name="Input 2 12 3 3" xfId="54896"/>
    <cellStyle name="Input 2 12 4" xfId="17869"/>
    <cellStyle name="Input 2 12 4 2" xfId="54897"/>
    <cellStyle name="Input 2 12 4 3" xfId="54898"/>
    <cellStyle name="Input 2 12 5" xfId="17870"/>
    <cellStyle name="Input 2 12 5 2" xfId="54899"/>
    <cellStyle name="Input 2 12 5 3" xfId="54900"/>
    <cellStyle name="Input 2 12 6" xfId="17871"/>
    <cellStyle name="Input 2 12 6 2" xfId="54901"/>
    <cellStyle name="Input 2 12 6 3" xfId="54902"/>
    <cellStyle name="Input 2 12 7" xfId="17872"/>
    <cellStyle name="Input 2 12 8" xfId="54903"/>
    <cellStyle name="Input 2 13" xfId="17873"/>
    <cellStyle name="Input 2 13 2" xfId="17874"/>
    <cellStyle name="Input 2 13 2 2" xfId="17875"/>
    <cellStyle name="Input 2 13 2 3" xfId="17876"/>
    <cellStyle name="Input 2 13 2 4" xfId="17877"/>
    <cellStyle name="Input 2 13 2 5" xfId="17878"/>
    <cellStyle name="Input 2 13 2 6" xfId="17879"/>
    <cellStyle name="Input 2 13 3" xfId="17880"/>
    <cellStyle name="Input 2 13 3 2" xfId="54904"/>
    <cellStyle name="Input 2 13 3 3" xfId="54905"/>
    <cellStyle name="Input 2 13 4" xfId="17881"/>
    <cellStyle name="Input 2 13 4 2" xfId="54906"/>
    <cellStyle name="Input 2 13 4 3" xfId="54907"/>
    <cellStyle name="Input 2 13 5" xfId="17882"/>
    <cellStyle name="Input 2 13 5 2" xfId="54908"/>
    <cellStyle name="Input 2 13 5 3" xfId="54909"/>
    <cellStyle name="Input 2 13 6" xfId="17883"/>
    <cellStyle name="Input 2 13 6 2" xfId="54910"/>
    <cellStyle name="Input 2 13 6 3" xfId="54911"/>
    <cellStyle name="Input 2 13 7" xfId="17884"/>
    <cellStyle name="Input 2 13 8" xfId="54912"/>
    <cellStyle name="Input 2 14" xfId="17885"/>
    <cellStyle name="Input 2 14 2" xfId="17886"/>
    <cellStyle name="Input 2 14 2 2" xfId="17887"/>
    <cellStyle name="Input 2 14 2 3" xfId="17888"/>
    <cellStyle name="Input 2 14 2 4" xfId="17889"/>
    <cellStyle name="Input 2 14 2 5" xfId="17890"/>
    <cellStyle name="Input 2 14 2 6" xfId="17891"/>
    <cellStyle name="Input 2 14 3" xfId="17892"/>
    <cellStyle name="Input 2 14 3 2" xfId="54913"/>
    <cellStyle name="Input 2 14 3 3" xfId="54914"/>
    <cellStyle name="Input 2 14 4" xfId="17893"/>
    <cellStyle name="Input 2 14 4 2" xfId="54915"/>
    <cellStyle name="Input 2 14 4 3" xfId="54916"/>
    <cellStyle name="Input 2 14 5" xfId="17894"/>
    <cellStyle name="Input 2 14 5 2" xfId="54917"/>
    <cellStyle name="Input 2 14 5 3" xfId="54918"/>
    <cellStyle name="Input 2 14 6" xfId="17895"/>
    <cellStyle name="Input 2 14 6 2" xfId="54919"/>
    <cellStyle name="Input 2 14 6 3" xfId="54920"/>
    <cellStyle name="Input 2 14 7" xfId="17896"/>
    <cellStyle name="Input 2 14 8" xfId="54921"/>
    <cellStyle name="Input 2 15" xfId="17897"/>
    <cellStyle name="Input 2 15 2" xfId="17898"/>
    <cellStyle name="Input 2 15 2 2" xfId="17899"/>
    <cellStyle name="Input 2 15 2 3" xfId="17900"/>
    <cellStyle name="Input 2 15 2 4" xfId="17901"/>
    <cellStyle name="Input 2 15 2 5" xfId="17902"/>
    <cellStyle name="Input 2 15 2 6" xfId="17903"/>
    <cellStyle name="Input 2 15 3" xfId="17904"/>
    <cellStyle name="Input 2 15 3 2" xfId="54922"/>
    <cellStyle name="Input 2 15 3 3" xfId="54923"/>
    <cellStyle name="Input 2 15 4" xfId="17905"/>
    <cellStyle name="Input 2 15 4 2" xfId="54924"/>
    <cellStyle name="Input 2 15 4 3" xfId="54925"/>
    <cellStyle name="Input 2 15 5" xfId="17906"/>
    <cellStyle name="Input 2 15 5 2" xfId="54926"/>
    <cellStyle name="Input 2 15 5 3" xfId="54927"/>
    <cellStyle name="Input 2 15 6" xfId="17907"/>
    <cellStyle name="Input 2 15 6 2" xfId="54928"/>
    <cellStyle name="Input 2 15 6 3" xfId="54929"/>
    <cellStyle name="Input 2 15 7" xfId="17908"/>
    <cellStyle name="Input 2 15 8" xfId="54930"/>
    <cellStyle name="Input 2 16" xfId="17909"/>
    <cellStyle name="Input 2 16 2" xfId="17910"/>
    <cellStyle name="Input 2 16 2 2" xfId="17911"/>
    <cellStyle name="Input 2 16 2 3" xfId="17912"/>
    <cellStyle name="Input 2 16 2 4" xfId="17913"/>
    <cellStyle name="Input 2 16 2 5" xfId="17914"/>
    <cellStyle name="Input 2 16 2 6" xfId="17915"/>
    <cellStyle name="Input 2 16 3" xfId="17916"/>
    <cellStyle name="Input 2 16 3 2" xfId="54931"/>
    <cellStyle name="Input 2 16 3 3" xfId="54932"/>
    <cellStyle name="Input 2 16 4" xfId="17917"/>
    <cellStyle name="Input 2 16 4 2" xfId="54933"/>
    <cellStyle name="Input 2 16 4 3" xfId="54934"/>
    <cellStyle name="Input 2 16 5" xfId="17918"/>
    <cellStyle name="Input 2 16 5 2" xfId="54935"/>
    <cellStyle name="Input 2 16 5 3" xfId="54936"/>
    <cellStyle name="Input 2 16 6" xfId="17919"/>
    <cellStyle name="Input 2 16 6 2" xfId="54937"/>
    <cellStyle name="Input 2 16 6 3" xfId="54938"/>
    <cellStyle name="Input 2 16 7" xfId="17920"/>
    <cellStyle name="Input 2 16 8" xfId="54939"/>
    <cellStyle name="Input 2 17" xfId="17921"/>
    <cellStyle name="Input 2 17 2" xfId="17922"/>
    <cellStyle name="Input 2 17 2 2" xfId="17923"/>
    <cellStyle name="Input 2 17 2 3" xfId="17924"/>
    <cellStyle name="Input 2 17 2 4" xfId="17925"/>
    <cellStyle name="Input 2 17 2 5" xfId="17926"/>
    <cellStyle name="Input 2 17 2 6" xfId="17927"/>
    <cellStyle name="Input 2 17 3" xfId="17928"/>
    <cellStyle name="Input 2 17 3 2" xfId="54940"/>
    <cellStyle name="Input 2 17 3 3" xfId="54941"/>
    <cellStyle name="Input 2 17 4" xfId="17929"/>
    <cellStyle name="Input 2 17 4 2" xfId="54942"/>
    <cellStyle name="Input 2 17 4 3" xfId="54943"/>
    <cellStyle name="Input 2 17 5" xfId="17930"/>
    <cellStyle name="Input 2 17 5 2" xfId="54944"/>
    <cellStyle name="Input 2 17 5 3" xfId="54945"/>
    <cellStyle name="Input 2 17 6" xfId="17931"/>
    <cellStyle name="Input 2 17 6 2" xfId="54946"/>
    <cellStyle name="Input 2 17 6 3" xfId="54947"/>
    <cellStyle name="Input 2 17 7" xfId="17932"/>
    <cellStyle name="Input 2 17 8" xfId="54948"/>
    <cellStyle name="Input 2 18" xfId="17933"/>
    <cellStyle name="Input 2 18 2" xfId="17934"/>
    <cellStyle name="Input 2 18 2 2" xfId="17935"/>
    <cellStyle name="Input 2 18 2 3" xfId="17936"/>
    <cellStyle name="Input 2 18 2 4" xfId="17937"/>
    <cellStyle name="Input 2 18 2 5" xfId="17938"/>
    <cellStyle name="Input 2 18 2 6" xfId="17939"/>
    <cellStyle name="Input 2 18 3" xfId="17940"/>
    <cellStyle name="Input 2 18 3 2" xfId="54949"/>
    <cellStyle name="Input 2 18 3 3" xfId="54950"/>
    <cellStyle name="Input 2 18 4" xfId="17941"/>
    <cellStyle name="Input 2 18 4 2" xfId="54951"/>
    <cellStyle name="Input 2 18 4 3" xfId="54952"/>
    <cellStyle name="Input 2 18 5" xfId="17942"/>
    <cellStyle name="Input 2 18 5 2" xfId="54953"/>
    <cellStyle name="Input 2 18 5 3" xfId="54954"/>
    <cellStyle name="Input 2 18 6" xfId="17943"/>
    <cellStyle name="Input 2 18 6 2" xfId="54955"/>
    <cellStyle name="Input 2 18 6 3" xfId="54956"/>
    <cellStyle name="Input 2 18 7" xfId="17944"/>
    <cellStyle name="Input 2 18 8" xfId="54957"/>
    <cellStyle name="Input 2 19" xfId="17945"/>
    <cellStyle name="Input 2 19 2" xfId="17946"/>
    <cellStyle name="Input 2 19 2 2" xfId="17947"/>
    <cellStyle name="Input 2 19 2 3" xfId="17948"/>
    <cellStyle name="Input 2 19 2 4" xfId="17949"/>
    <cellStyle name="Input 2 19 2 5" xfId="17950"/>
    <cellStyle name="Input 2 19 2 6" xfId="17951"/>
    <cellStyle name="Input 2 19 3" xfId="17952"/>
    <cellStyle name="Input 2 19 3 2" xfId="54958"/>
    <cellStyle name="Input 2 19 3 3" xfId="54959"/>
    <cellStyle name="Input 2 19 4" xfId="17953"/>
    <cellStyle name="Input 2 19 4 2" xfId="54960"/>
    <cellStyle name="Input 2 19 4 3" xfId="54961"/>
    <cellStyle name="Input 2 19 5" xfId="17954"/>
    <cellStyle name="Input 2 19 5 2" xfId="54962"/>
    <cellStyle name="Input 2 19 5 3" xfId="54963"/>
    <cellStyle name="Input 2 19 6" xfId="17955"/>
    <cellStyle name="Input 2 19 6 2" xfId="54964"/>
    <cellStyle name="Input 2 19 6 3" xfId="54965"/>
    <cellStyle name="Input 2 19 7" xfId="17956"/>
    <cellStyle name="Input 2 19 8" xfId="54966"/>
    <cellStyle name="Input 2 2" xfId="17957"/>
    <cellStyle name="Input 2 2 10" xfId="17958"/>
    <cellStyle name="Input 2 2 10 2" xfId="17959"/>
    <cellStyle name="Input 2 2 10 2 2" xfId="17960"/>
    <cellStyle name="Input 2 2 10 2 3" xfId="17961"/>
    <cellStyle name="Input 2 2 10 2 4" xfId="17962"/>
    <cellStyle name="Input 2 2 10 2 5" xfId="17963"/>
    <cellStyle name="Input 2 2 10 2 6" xfId="17964"/>
    <cellStyle name="Input 2 2 10 3" xfId="17965"/>
    <cellStyle name="Input 2 2 10 3 2" xfId="54967"/>
    <cellStyle name="Input 2 2 10 3 3" xfId="54968"/>
    <cellStyle name="Input 2 2 10 4" xfId="17966"/>
    <cellStyle name="Input 2 2 10 4 2" xfId="54969"/>
    <cellStyle name="Input 2 2 10 4 3" xfId="54970"/>
    <cellStyle name="Input 2 2 10 5" xfId="17967"/>
    <cellStyle name="Input 2 2 10 5 2" xfId="54971"/>
    <cellStyle name="Input 2 2 10 5 3" xfId="54972"/>
    <cellStyle name="Input 2 2 10 6" xfId="17968"/>
    <cellStyle name="Input 2 2 10 6 2" xfId="54973"/>
    <cellStyle name="Input 2 2 10 6 3" xfId="54974"/>
    <cellStyle name="Input 2 2 10 7" xfId="17969"/>
    <cellStyle name="Input 2 2 10 8" xfId="54975"/>
    <cellStyle name="Input 2 2 11" xfId="17970"/>
    <cellStyle name="Input 2 2 11 2" xfId="17971"/>
    <cellStyle name="Input 2 2 11 2 2" xfId="17972"/>
    <cellStyle name="Input 2 2 11 2 3" xfId="17973"/>
    <cellStyle name="Input 2 2 11 2 4" xfId="17974"/>
    <cellStyle name="Input 2 2 11 2 5" xfId="17975"/>
    <cellStyle name="Input 2 2 11 2 6" xfId="17976"/>
    <cellStyle name="Input 2 2 11 3" xfId="17977"/>
    <cellStyle name="Input 2 2 11 3 2" xfId="54976"/>
    <cellStyle name="Input 2 2 11 3 3" xfId="54977"/>
    <cellStyle name="Input 2 2 11 4" xfId="17978"/>
    <cellStyle name="Input 2 2 11 4 2" xfId="54978"/>
    <cellStyle name="Input 2 2 11 4 3" xfId="54979"/>
    <cellStyle name="Input 2 2 11 5" xfId="17979"/>
    <cellStyle name="Input 2 2 11 5 2" xfId="54980"/>
    <cellStyle name="Input 2 2 11 5 3" xfId="54981"/>
    <cellStyle name="Input 2 2 11 6" xfId="17980"/>
    <cellStyle name="Input 2 2 11 6 2" xfId="54982"/>
    <cellStyle name="Input 2 2 11 6 3" xfId="54983"/>
    <cellStyle name="Input 2 2 11 7" xfId="17981"/>
    <cellStyle name="Input 2 2 11 8" xfId="54984"/>
    <cellStyle name="Input 2 2 12" xfId="17982"/>
    <cellStyle name="Input 2 2 12 2" xfId="17983"/>
    <cellStyle name="Input 2 2 12 2 2" xfId="17984"/>
    <cellStyle name="Input 2 2 12 2 3" xfId="17985"/>
    <cellStyle name="Input 2 2 12 2 4" xfId="17986"/>
    <cellStyle name="Input 2 2 12 2 5" xfId="17987"/>
    <cellStyle name="Input 2 2 12 2 6" xfId="17988"/>
    <cellStyle name="Input 2 2 12 3" xfId="17989"/>
    <cellStyle name="Input 2 2 12 3 2" xfId="54985"/>
    <cellStyle name="Input 2 2 12 3 3" xfId="54986"/>
    <cellStyle name="Input 2 2 12 4" xfId="17990"/>
    <cellStyle name="Input 2 2 12 4 2" xfId="54987"/>
    <cellStyle name="Input 2 2 12 4 3" xfId="54988"/>
    <cellStyle name="Input 2 2 12 5" xfId="17991"/>
    <cellStyle name="Input 2 2 12 5 2" xfId="54989"/>
    <cellStyle name="Input 2 2 12 5 3" xfId="54990"/>
    <cellStyle name="Input 2 2 12 6" xfId="17992"/>
    <cellStyle name="Input 2 2 12 6 2" xfId="54991"/>
    <cellStyle name="Input 2 2 12 6 3" xfId="54992"/>
    <cellStyle name="Input 2 2 12 7" xfId="17993"/>
    <cellStyle name="Input 2 2 12 8" xfId="54993"/>
    <cellStyle name="Input 2 2 13" xfId="17994"/>
    <cellStyle name="Input 2 2 13 2" xfId="17995"/>
    <cellStyle name="Input 2 2 13 2 2" xfId="17996"/>
    <cellStyle name="Input 2 2 13 2 3" xfId="17997"/>
    <cellStyle name="Input 2 2 13 2 4" xfId="17998"/>
    <cellStyle name="Input 2 2 13 2 5" xfId="17999"/>
    <cellStyle name="Input 2 2 13 2 6" xfId="18000"/>
    <cellStyle name="Input 2 2 13 3" xfId="18001"/>
    <cellStyle name="Input 2 2 13 3 2" xfId="54994"/>
    <cellStyle name="Input 2 2 13 3 3" xfId="54995"/>
    <cellStyle name="Input 2 2 13 4" xfId="18002"/>
    <cellStyle name="Input 2 2 13 4 2" xfId="54996"/>
    <cellStyle name="Input 2 2 13 4 3" xfId="54997"/>
    <cellStyle name="Input 2 2 13 5" xfId="18003"/>
    <cellStyle name="Input 2 2 13 5 2" xfId="54998"/>
    <cellStyle name="Input 2 2 13 5 3" xfId="54999"/>
    <cellStyle name="Input 2 2 13 6" xfId="18004"/>
    <cellStyle name="Input 2 2 13 6 2" xfId="55000"/>
    <cellStyle name="Input 2 2 13 6 3" xfId="55001"/>
    <cellStyle name="Input 2 2 13 7" xfId="18005"/>
    <cellStyle name="Input 2 2 13 8" xfId="55002"/>
    <cellStyle name="Input 2 2 14" xfId="18006"/>
    <cellStyle name="Input 2 2 14 2" xfId="18007"/>
    <cellStyle name="Input 2 2 14 2 2" xfId="18008"/>
    <cellStyle name="Input 2 2 14 2 3" xfId="18009"/>
    <cellStyle name="Input 2 2 14 2 4" xfId="18010"/>
    <cellStyle name="Input 2 2 14 2 5" xfId="18011"/>
    <cellStyle name="Input 2 2 14 2 6" xfId="18012"/>
    <cellStyle name="Input 2 2 14 3" xfId="18013"/>
    <cellStyle name="Input 2 2 14 3 2" xfId="55003"/>
    <cellStyle name="Input 2 2 14 3 3" xfId="55004"/>
    <cellStyle name="Input 2 2 14 4" xfId="18014"/>
    <cellStyle name="Input 2 2 14 4 2" xfId="55005"/>
    <cellStyle name="Input 2 2 14 4 3" xfId="55006"/>
    <cellStyle name="Input 2 2 14 5" xfId="18015"/>
    <cellStyle name="Input 2 2 14 5 2" xfId="55007"/>
    <cellStyle name="Input 2 2 14 5 3" xfId="55008"/>
    <cellStyle name="Input 2 2 14 6" xfId="18016"/>
    <cellStyle name="Input 2 2 14 6 2" xfId="55009"/>
    <cellStyle name="Input 2 2 14 6 3" xfId="55010"/>
    <cellStyle name="Input 2 2 14 7" xfId="18017"/>
    <cellStyle name="Input 2 2 14 8" xfId="55011"/>
    <cellStyle name="Input 2 2 15" xfId="18018"/>
    <cellStyle name="Input 2 2 15 2" xfId="18019"/>
    <cellStyle name="Input 2 2 15 2 2" xfId="18020"/>
    <cellStyle name="Input 2 2 15 2 3" xfId="18021"/>
    <cellStyle name="Input 2 2 15 2 4" xfId="18022"/>
    <cellStyle name="Input 2 2 15 2 5" xfId="18023"/>
    <cellStyle name="Input 2 2 15 2 6" xfId="18024"/>
    <cellStyle name="Input 2 2 15 3" xfId="18025"/>
    <cellStyle name="Input 2 2 15 3 2" xfId="55012"/>
    <cellStyle name="Input 2 2 15 3 3" xfId="55013"/>
    <cellStyle name="Input 2 2 15 4" xfId="18026"/>
    <cellStyle name="Input 2 2 15 4 2" xfId="55014"/>
    <cellStyle name="Input 2 2 15 4 3" xfId="55015"/>
    <cellStyle name="Input 2 2 15 5" xfId="18027"/>
    <cellStyle name="Input 2 2 15 5 2" xfId="55016"/>
    <cellStyle name="Input 2 2 15 5 3" xfId="55017"/>
    <cellStyle name="Input 2 2 15 6" xfId="18028"/>
    <cellStyle name="Input 2 2 15 6 2" xfId="55018"/>
    <cellStyle name="Input 2 2 15 6 3" xfId="55019"/>
    <cellStyle name="Input 2 2 15 7" xfId="18029"/>
    <cellStyle name="Input 2 2 15 8" xfId="55020"/>
    <cellStyle name="Input 2 2 16" xfId="18030"/>
    <cellStyle name="Input 2 2 16 2" xfId="18031"/>
    <cellStyle name="Input 2 2 16 2 2" xfId="18032"/>
    <cellStyle name="Input 2 2 16 2 3" xfId="18033"/>
    <cellStyle name="Input 2 2 16 2 4" xfId="18034"/>
    <cellStyle name="Input 2 2 16 2 5" xfId="18035"/>
    <cellStyle name="Input 2 2 16 2 6" xfId="18036"/>
    <cellStyle name="Input 2 2 16 3" xfId="18037"/>
    <cellStyle name="Input 2 2 16 3 2" xfId="55021"/>
    <cellStyle name="Input 2 2 16 3 3" xfId="55022"/>
    <cellStyle name="Input 2 2 16 4" xfId="18038"/>
    <cellStyle name="Input 2 2 16 4 2" xfId="55023"/>
    <cellStyle name="Input 2 2 16 4 3" xfId="55024"/>
    <cellStyle name="Input 2 2 16 5" xfId="18039"/>
    <cellStyle name="Input 2 2 16 5 2" xfId="55025"/>
    <cellStyle name="Input 2 2 16 5 3" xfId="55026"/>
    <cellStyle name="Input 2 2 16 6" xfId="18040"/>
    <cellStyle name="Input 2 2 16 6 2" xfId="55027"/>
    <cellStyle name="Input 2 2 16 6 3" xfId="55028"/>
    <cellStyle name="Input 2 2 16 7" xfId="18041"/>
    <cellStyle name="Input 2 2 16 8" xfId="55029"/>
    <cellStyle name="Input 2 2 17" xfId="18042"/>
    <cellStyle name="Input 2 2 17 2" xfId="18043"/>
    <cellStyle name="Input 2 2 17 2 2" xfId="18044"/>
    <cellStyle name="Input 2 2 17 2 3" xfId="18045"/>
    <cellStyle name="Input 2 2 17 2 4" xfId="18046"/>
    <cellStyle name="Input 2 2 17 2 5" xfId="18047"/>
    <cellStyle name="Input 2 2 17 2 6" xfId="18048"/>
    <cellStyle name="Input 2 2 17 3" xfId="18049"/>
    <cellStyle name="Input 2 2 17 3 2" xfId="55030"/>
    <cellStyle name="Input 2 2 17 3 3" xfId="55031"/>
    <cellStyle name="Input 2 2 17 4" xfId="18050"/>
    <cellStyle name="Input 2 2 17 4 2" xfId="55032"/>
    <cellStyle name="Input 2 2 17 4 3" xfId="55033"/>
    <cellStyle name="Input 2 2 17 5" xfId="18051"/>
    <cellStyle name="Input 2 2 17 5 2" xfId="55034"/>
    <cellStyle name="Input 2 2 17 5 3" xfId="55035"/>
    <cellStyle name="Input 2 2 17 6" xfId="18052"/>
    <cellStyle name="Input 2 2 17 6 2" xfId="55036"/>
    <cellStyle name="Input 2 2 17 6 3" xfId="55037"/>
    <cellStyle name="Input 2 2 17 7" xfId="18053"/>
    <cellStyle name="Input 2 2 17 8" xfId="55038"/>
    <cellStyle name="Input 2 2 18" xfId="18054"/>
    <cellStyle name="Input 2 2 18 2" xfId="18055"/>
    <cellStyle name="Input 2 2 18 2 2" xfId="18056"/>
    <cellStyle name="Input 2 2 18 2 3" xfId="18057"/>
    <cellStyle name="Input 2 2 18 2 4" xfId="18058"/>
    <cellStyle name="Input 2 2 18 2 5" xfId="18059"/>
    <cellStyle name="Input 2 2 18 2 6" xfId="18060"/>
    <cellStyle name="Input 2 2 18 3" xfId="18061"/>
    <cellStyle name="Input 2 2 18 3 2" xfId="55039"/>
    <cellStyle name="Input 2 2 18 3 3" xfId="55040"/>
    <cellStyle name="Input 2 2 18 4" xfId="18062"/>
    <cellStyle name="Input 2 2 18 4 2" xfId="55041"/>
    <cellStyle name="Input 2 2 18 4 3" xfId="55042"/>
    <cellStyle name="Input 2 2 18 5" xfId="18063"/>
    <cellStyle name="Input 2 2 18 5 2" xfId="55043"/>
    <cellStyle name="Input 2 2 18 5 3" xfId="55044"/>
    <cellStyle name="Input 2 2 18 6" xfId="18064"/>
    <cellStyle name="Input 2 2 18 6 2" xfId="55045"/>
    <cellStyle name="Input 2 2 18 6 3" xfId="55046"/>
    <cellStyle name="Input 2 2 18 7" xfId="18065"/>
    <cellStyle name="Input 2 2 18 8" xfId="55047"/>
    <cellStyle name="Input 2 2 19" xfId="18066"/>
    <cellStyle name="Input 2 2 19 2" xfId="18067"/>
    <cellStyle name="Input 2 2 19 2 2" xfId="18068"/>
    <cellStyle name="Input 2 2 19 2 3" xfId="18069"/>
    <cellStyle name="Input 2 2 19 2 4" xfId="18070"/>
    <cellStyle name="Input 2 2 19 2 5" xfId="18071"/>
    <cellStyle name="Input 2 2 19 2 6" xfId="18072"/>
    <cellStyle name="Input 2 2 19 3" xfId="18073"/>
    <cellStyle name="Input 2 2 19 3 2" xfId="55048"/>
    <cellStyle name="Input 2 2 19 3 3" xfId="55049"/>
    <cellStyle name="Input 2 2 19 4" xfId="18074"/>
    <cellStyle name="Input 2 2 19 4 2" xfId="55050"/>
    <cellStyle name="Input 2 2 19 4 3" xfId="55051"/>
    <cellStyle name="Input 2 2 19 5" xfId="18075"/>
    <cellStyle name="Input 2 2 19 5 2" xfId="55052"/>
    <cellStyle name="Input 2 2 19 5 3" xfId="55053"/>
    <cellStyle name="Input 2 2 19 6" xfId="18076"/>
    <cellStyle name="Input 2 2 19 6 2" xfId="55054"/>
    <cellStyle name="Input 2 2 19 6 3" xfId="55055"/>
    <cellStyle name="Input 2 2 19 7" xfId="18077"/>
    <cellStyle name="Input 2 2 19 8" xfId="55056"/>
    <cellStyle name="Input 2 2 2" xfId="18078"/>
    <cellStyle name="Input 2 2 2 10" xfId="18079"/>
    <cellStyle name="Input 2 2 2 10 2" xfId="18080"/>
    <cellStyle name="Input 2 2 2 10 2 2" xfId="18081"/>
    <cellStyle name="Input 2 2 2 10 2 3" xfId="18082"/>
    <cellStyle name="Input 2 2 2 10 2 4" xfId="18083"/>
    <cellStyle name="Input 2 2 2 10 2 5" xfId="18084"/>
    <cellStyle name="Input 2 2 2 10 2 6" xfId="18085"/>
    <cellStyle name="Input 2 2 2 10 3" xfId="18086"/>
    <cellStyle name="Input 2 2 2 10 3 2" xfId="55057"/>
    <cellStyle name="Input 2 2 2 10 3 3" xfId="55058"/>
    <cellStyle name="Input 2 2 2 10 4" xfId="18087"/>
    <cellStyle name="Input 2 2 2 10 4 2" xfId="55059"/>
    <cellStyle name="Input 2 2 2 10 4 3" xfId="55060"/>
    <cellStyle name="Input 2 2 2 10 5" xfId="18088"/>
    <cellStyle name="Input 2 2 2 10 5 2" xfId="55061"/>
    <cellStyle name="Input 2 2 2 10 5 3" xfId="55062"/>
    <cellStyle name="Input 2 2 2 10 6" xfId="18089"/>
    <cellStyle name="Input 2 2 2 10 6 2" xfId="55063"/>
    <cellStyle name="Input 2 2 2 10 6 3" xfId="55064"/>
    <cellStyle name="Input 2 2 2 10 7" xfId="18090"/>
    <cellStyle name="Input 2 2 2 10 8" xfId="55065"/>
    <cellStyle name="Input 2 2 2 11" xfId="18091"/>
    <cellStyle name="Input 2 2 2 11 2" xfId="18092"/>
    <cellStyle name="Input 2 2 2 11 2 2" xfId="18093"/>
    <cellStyle name="Input 2 2 2 11 2 3" xfId="18094"/>
    <cellStyle name="Input 2 2 2 11 2 4" xfId="18095"/>
    <cellStyle name="Input 2 2 2 11 2 5" xfId="18096"/>
    <cellStyle name="Input 2 2 2 11 2 6" xfId="18097"/>
    <cellStyle name="Input 2 2 2 11 3" xfId="18098"/>
    <cellStyle name="Input 2 2 2 11 3 2" xfId="55066"/>
    <cellStyle name="Input 2 2 2 11 3 3" xfId="55067"/>
    <cellStyle name="Input 2 2 2 11 4" xfId="18099"/>
    <cellStyle name="Input 2 2 2 11 4 2" xfId="55068"/>
    <cellStyle name="Input 2 2 2 11 4 3" xfId="55069"/>
    <cellStyle name="Input 2 2 2 11 5" xfId="18100"/>
    <cellStyle name="Input 2 2 2 11 5 2" xfId="55070"/>
    <cellStyle name="Input 2 2 2 11 5 3" xfId="55071"/>
    <cellStyle name="Input 2 2 2 11 6" xfId="18101"/>
    <cellStyle name="Input 2 2 2 11 6 2" xfId="55072"/>
    <cellStyle name="Input 2 2 2 11 6 3" xfId="55073"/>
    <cellStyle name="Input 2 2 2 11 7" xfId="18102"/>
    <cellStyle name="Input 2 2 2 11 8" xfId="55074"/>
    <cellStyle name="Input 2 2 2 12" xfId="18103"/>
    <cellStyle name="Input 2 2 2 12 2" xfId="18104"/>
    <cellStyle name="Input 2 2 2 12 2 2" xfId="18105"/>
    <cellStyle name="Input 2 2 2 12 2 3" xfId="18106"/>
    <cellStyle name="Input 2 2 2 12 2 4" xfId="18107"/>
    <cellStyle name="Input 2 2 2 12 2 5" xfId="18108"/>
    <cellStyle name="Input 2 2 2 12 2 6" xfId="18109"/>
    <cellStyle name="Input 2 2 2 12 3" xfId="18110"/>
    <cellStyle name="Input 2 2 2 12 3 2" xfId="55075"/>
    <cellStyle name="Input 2 2 2 12 3 3" xfId="55076"/>
    <cellStyle name="Input 2 2 2 12 4" xfId="18111"/>
    <cellStyle name="Input 2 2 2 12 4 2" xfId="55077"/>
    <cellStyle name="Input 2 2 2 12 4 3" xfId="55078"/>
    <cellStyle name="Input 2 2 2 12 5" xfId="18112"/>
    <cellStyle name="Input 2 2 2 12 5 2" xfId="55079"/>
    <cellStyle name="Input 2 2 2 12 5 3" xfId="55080"/>
    <cellStyle name="Input 2 2 2 12 6" xfId="18113"/>
    <cellStyle name="Input 2 2 2 12 6 2" xfId="55081"/>
    <cellStyle name="Input 2 2 2 12 6 3" xfId="55082"/>
    <cellStyle name="Input 2 2 2 12 7" xfId="18114"/>
    <cellStyle name="Input 2 2 2 12 8" xfId="55083"/>
    <cellStyle name="Input 2 2 2 13" xfId="18115"/>
    <cellStyle name="Input 2 2 2 13 2" xfId="18116"/>
    <cellStyle name="Input 2 2 2 13 2 2" xfId="18117"/>
    <cellStyle name="Input 2 2 2 13 2 3" xfId="18118"/>
    <cellStyle name="Input 2 2 2 13 2 4" xfId="18119"/>
    <cellStyle name="Input 2 2 2 13 2 5" xfId="18120"/>
    <cellStyle name="Input 2 2 2 13 2 6" xfId="18121"/>
    <cellStyle name="Input 2 2 2 13 3" xfId="18122"/>
    <cellStyle name="Input 2 2 2 13 3 2" xfId="55084"/>
    <cellStyle name="Input 2 2 2 13 3 3" xfId="55085"/>
    <cellStyle name="Input 2 2 2 13 4" xfId="18123"/>
    <cellStyle name="Input 2 2 2 13 4 2" xfId="55086"/>
    <cellStyle name="Input 2 2 2 13 4 3" xfId="55087"/>
    <cellStyle name="Input 2 2 2 13 5" xfId="18124"/>
    <cellStyle name="Input 2 2 2 13 5 2" xfId="55088"/>
    <cellStyle name="Input 2 2 2 13 5 3" xfId="55089"/>
    <cellStyle name="Input 2 2 2 13 6" xfId="18125"/>
    <cellStyle name="Input 2 2 2 13 6 2" xfId="55090"/>
    <cellStyle name="Input 2 2 2 13 6 3" xfId="55091"/>
    <cellStyle name="Input 2 2 2 13 7" xfId="18126"/>
    <cellStyle name="Input 2 2 2 13 8" xfId="55092"/>
    <cellStyle name="Input 2 2 2 14" xfId="18127"/>
    <cellStyle name="Input 2 2 2 14 2" xfId="18128"/>
    <cellStyle name="Input 2 2 2 14 2 2" xfId="18129"/>
    <cellStyle name="Input 2 2 2 14 2 3" xfId="18130"/>
    <cellStyle name="Input 2 2 2 14 2 4" xfId="18131"/>
    <cellStyle name="Input 2 2 2 14 2 5" xfId="18132"/>
    <cellStyle name="Input 2 2 2 14 2 6" xfId="18133"/>
    <cellStyle name="Input 2 2 2 14 3" xfId="18134"/>
    <cellStyle name="Input 2 2 2 14 3 2" xfId="55093"/>
    <cellStyle name="Input 2 2 2 14 3 3" xfId="55094"/>
    <cellStyle name="Input 2 2 2 14 4" xfId="18135"/>
    <cellStyle name="Input 2 2 2 14 4 2" xfId="55095"/>
    <cellStyle name="Input 2 2 2 14 4 3" xfId="55096"/>
    <cellStyle name="Input 2 2 2 14 5" xfId="18136"/>
    <cellStyle name="Input 2 2 2 14 5 2" xfId="55097"/>
    <cellStyle name="Input 2 2 2 14 5 3" xfId="55098"/>
    <cellStyle name="Input 2 2 2 14 6" xfId="18137"/>
    <cellStyle name="Input 2 2 2 14 6 2" xfId="55099"/>
    <cellStyle name="Input 2 2 2 14 6 3" xfId="55100"/>
    <cellStyle name="Input 2 2 2 14 7" xfId="18138"/>
    <cellStyle name="Input 2 2 2 14 8" xfId="55101"/>
    <cellStyle name="Input 2 2 2 15" xfId="18139"/>
    <cellStyle name="Input 2 2 2 15 2" xfId="18140"/>
    <cellStyle name="Input 2 2 2 15 2 2" xfId="18141"/>
    <cellStyle name="Input 2 2 2 15 2 3" xfId="18142"/>
    <cellStyle name="Input 2 2 2 15 2 4" xfId="18143"/>
    <cellStyle name="Input 2 2 2 15 2 5" xfId="18144"/>
    <cellStyle name="Input 2 2 2 15 2 6" xfId="18145"/>
    <cellStyle name="Input 2 2 2 15 3" xfId="18146"/>
    <cellStyle name="Input 2 2 2 15 3 2" xfId="55102"/>
    <cellStyle name="Input 2 2 2 15 3 3" xfId="55103"/>
    <cellStyle name="Input 2 2 2 15 4" xfId="18147"/>
    <cellStyle name="Input 2 2 2 15 4 2" xfId="55104"/>
    <cellStyle name="Input 2 2 2 15 4 3" xfId="55105"/>
    <cellStyle name="Input 2 2 2 15 5" xfId="18148"/>
    <cellStyle name="Input 2 2 2 15 5 2" xfId="55106"/>
    <cellStyle name="Input 2 2 2 15 5 3" xfId="55107"/>
    <cellStyle name="Input 2 2 2 15 6" xfId="18149"/>
    <cellStyle name="Input 2 2 2 15 6 2" xfId="55108"/>
    <cellStyle name="Input 2 2 2 15 6 3" xfId="55109"/>
    <cellStyle name="Input 2 2 2 15 7" xfId="18150"/>
    <cellStyle name="Input 2 2 2 15 8" xfId="55110"/>
    <cellStyle name="Input 2 2 2 16" xfId="18151"/>
    <cellStyle name="Input 2 2 2 16 2" xfId="18152"/>
    <cellStyle name="Input 2 2 2 16 2 2" xfId="18153"/>
    <cellStyle name="Input 2 2 2 16 2 3" xfId="18154"/>
    <cellStyle name="Input 2 2 2 16 2 4" xfId="18155"/>
    <cellStyle name="Input 2 2 2 16 2 5" xfId="18156"/>
    <cellStyle name="Input 2 2 2 16 2 6" xfId="18157"/>
    <cellStyle name="Input 2 2 2 16 3" xfId="18158"/>
    <cellStyle name="Input 2 2 2 16 3 2" xfId="55111"/>
    <cellStyle name="Input 2 2 2 16 3 3" xfId="55112"/>
    <cellStyle name="Input 2 2 2 16 4" xfId="18159"/>
    <cellStyle name="Input 2 2 2 16 4 2" xfId="55113"/>
    <cellStyle name="Input 2 2 2 16 4 3" xfId="55114"/>
    <cellStyle name="Input 2 2 2 16 5" xfId="18160"/>
    <cellStyle name="Input 2 2 2 16 5 2" xfId="55115"/>
    <cellStyle name="Input 2 2 2 16 5 3" xfId="55116"/>
    <cellStyle name="Input 2 2 2 16 6" xfId="18161"/>
    <cellStyle name="Input 2 2 2 16 6 2" xfId="55117"/>
    <cellStyle name="Input 2 2 2 16 6 3" xfId="55118"/>
    <cellStyle name="Input 2 2 2 16 7" xfId="18162"/>
    <cellStyle name="Input 2 2 2 16 8" xfId="55119"/>
    <cellStyle name="Input 2 2 2 17" xfId="18163"/>
    <cellStyle name="Input 2 2 2 17 2" xfId="18164"/>
    <cellStyle name="Input 2 2 2 17 2 2" xfId="18165"/>
    <cellStyle name="Input 2 2 2 17 2 3" xfId="18166"/>
    <cellStyle name="Input 2 2 2 17 2 4" xfId="18167"/>
    <cellStyle name="Input 2 2 2 17 2 5" xfId="18168"/>
    <cellStyle name="Input 2 2 2 17 2 6" xfId="18169"/>
    <cellStyle name="Input 2 2 2 17 3" xfId="18170"/>
    <cellStyle name="Input 2 2 2 17 3 2" xfId="55120"/>
    <cellStyle name="Input 2 2 2 17 3 3" xfId="55121"/>
    <cellStyle name="Input 2 2 2 17 4" xfId="18171"/>
    <cellStyle name="Input 2 2 2 17 4 2" xfId="55122"/>
    <cellStyle name="Input 2 2 2 17 4 3" xfId="55123"/>
    <cellStyle name="Input 2 2 2 17 5" xfId="18172"/>
    <cellStyle name="Input 2 2 2 17 5 2" xfId="55124"/>
    <cellStyle name="Input 2 2 2 17 5 3" xfId="55125"/>
    <cellStyle name="Input 2 2 2 17 6" xfId="18173"/>
    <cellStyle name="Input 2 2 2 17 6 2" xfId="55126"/>
    <cellStyle name="Input 2 2 2 17 6 3" xfId="55127"/>
    <cellStyle name="Input 2 2 2 17 7" xfId="18174"/>
    <cellStyle name="Input 2 2 2 17 8" xfId="55128"/>
    <cellStyle name="Input 2 2 2 18" xfId="18175"/>
    <cellStyle name="Input 2 2 2 18 2" xfId="18176"/>
    <cellStyle name="Input 2 2 2 18 2 2" xfId="18177"/>
    <cellStyle name="Input 2 2 2 18 2 3" xfId="18178"/>
    <cellStyle name="Input 2 2 2 18 2 4" xfId="18179"/>
    <cellStyle name="Input 2 2 2 18 2 5" xfId="18180"/>
    <cellStyle name="Input 2 2 2 18 2 6" xfId="18181"/>
    <cellStyle name="Input 2 2 2 18 3" xfId="18182"/>
    <cellStyle name="Input 2 2 2 18 3 2" xfId="55129"/>
    <cellStyle name="Input 2 2 2 18 3 3" xfId="55130"/>
    <cellStyle name="Input 2 2 2 18 4" xfId="18183"/>
    <cellStyle name="Input 2 2 2 18 4 2" xfId="55131"/>
    <cellStyle name="Input 2 2 2 18 4 3" xfId="55132"/>
    <cellStyle name="Input 2 2 2 18 5" xfId="18184"/>
    <cellStyle name="Input 2 2 2 18 5 2" xfId="55133"/>
    <cellStyle name="Input 2 2 2 18 5 3" xfId="55134"/>
    <cellStyle name="Input 2 2 2 18 6" xfId="18185"/>
    <cellStyle name="Input 2 2 2 18 6 2" xfId="55135"/>
    <cellStyle name="Input 2 2 2 18 6 3" xfId="55136"/>
    <cellStyle name="Input 2 2 2 18 7" xfId="18186"/>
    <cellStyle name="Input 2 2 2 18 8" xfId="55137"/>
    <cellStyle name="Input 2 2 2 19" xfId="18187"/>
    <cellStyle name="Input 2 2 2 19 2" xfId="18188"/>
    <cellStyle name="Input 2 2 2 19 2 2" xfId="18189"/>
    <cellStyle name="Input 2 2 2 19 2 3" xfId="18190"/>
    <cellStyle name="Input 2 2 2 19 2 4" xfId="18191"/>
    <cellStyle name="Input 2 2 2 19 2 5" xfId="18192"/>
    <cellStyle name="Input 2 2 2 19 2 6" xfId="18193"/>
    <cellStyle name="Input 2 2 2 19 3" xfId="18194"/>
    <cellStyle name="Input 2 2 2 19 3 2" xfId="55138"/>
    <cellStyle name="Input 2 2 2 19 3 3" xfId="55139"/>
    <cellStyle name="Input 2 2 2 19 4" xfId="18195"/>
    <cellStyle name="Input 2 2 2 19 4 2" xfId="55140"/>
    <cellStyle name="Input 2 2 2 19 4 3" xfId="55141"/>
    <cellStyle name="Input 2 2 2 19 5" xfId="18196"/>
    <cellStyle name="Input 2 2 2 19 5 2" xfId="55142"/>
    <cellStyle name="Input 2 2 2 19 5 3" xfId="55143"/>
    <cellStyle name="Input 2 2 2 19 6" xfId="18197"/>
    <cellStyle name="Input 2 2 2 19 6 2" xfId="55144"/>
    <cellStyle name="Input 2 2 2 19 6 3" xfId="55145"/>
    <cellStyle name="Input 2 2 2 19 7" xfId="18198"/>
    <cellStyle name="Input 2 2 2 19 8" xfId="55146"/>
    <cellStyle name="Input 2 2 2 2" xfId="18199"/>
    <cellStyle name="Input 2 2 2 2 2" xfId="18200"/>
    <cellStyle name="Input 2 2 2 2 2 2" xfId="18201"/>
    <cellStyle name="Input 2 2 2 2 2 3" xfId="18202"/>
    <cellStyle name="Input 2 2 2 2 2 4" xfId="18203"/>
    <cellStyle name="Input 2 2 2 2 2 5" xfId="18204"/>
    <cellStyle name="Input 2 2 2 2 2 6" xfId="18205"/>
    <cellStyle name="Input 2 2 2 2 3" xfId="18206"/>
    <cellStyle name="Input 2 2 2 2 3 2" xfId="55147"/>
    <cellStyle name="Input 2 2 2 2 3 3" xfId="55148"/>
    <cellStyle name="Input 2 2 2 2 4" xfId="18207"/>
    <cellStyle name="Input 2 2 2 2 4 2" xfId="55149"/>
    <cellStyle name="Input 2 2 2 2 4 3" xfId="55150"/>
    <cellStyle name="Input 2 2 2 2 5" xfId="18208"/>
    <cellStyle name="Input 2 2 2 2 5 2" xfId="55151"/>
    <cellStyle name="Input 2 2 2 2 5 3" xfId="55152"/>
    <cellStyle name="Input 2 2 2 2 6" xfId="18209"/>
    <cellStyle name="Input 2 2 2 2 6 2" xfId="55153"/>
    <cellStyle name="Input 2 2 2 2 6 3" xfId="55154"/>
    <cellStyle name="Input 2 2 2 2 7" xfId="18210"/>
    <cellStyle name="Input 2 2 2 2 8" xfId="55155"/>
    <cellStyle name="Input 2 2 2 20" xfId="18211"/>
    <cellStyle name="Input 2 2 2 20 2" xfId="18212"/>
    <cellStyle name="Input 2 2 2 20 2 2" xfId="18213"/>
    <cellStyle name="Input 2 2 2 20 2 3" xfId="18214"/>
    <cellStyle name="Input 2 2 2 20 2 4" xfId="18215"/>
    <cellStyle name="Input 2 2 2 20 2 5" xfId="18216"/>
    <cellStyle name="Input 2 2 2 20 2 6" xfId="18217"/>
    <cellStyle name="Input 2 2 2 20 3" xfId="18218"/>
    <cellStyle name="Input 2 2 2 20 3 2" xfId="55156"/>
    <cellStyle name="Input 2 2 2 20 3 3" xfId="55157"/>
    <cellStyle name="Input 2 2 2 20 4" xfId="18219"/>
    <cellStyle name="Input 2 2 2 20 4 2" xfId="55158"/>
    <cellStyle name="Input 2 2 2 20 4 3" xfId="55159"/>
    <cellStyle name="Input 2 2 2 20 5" xfId="18220"/>
    <cellStyle name="Input 2 2 2 20 5 2" xfId="55160"/>
    <cellStyle name="Input 2 2 2 20 5 3" xfId="55161"/>
    <cellStyle name="Input 2 2 2 20 6" xfId="18221"/>
    <cellStyle name="Input 2 2 2 20 6 2" xfId="55162"/>
    <cellStyle name="Input 2 2 2 20 6 3" xfId="55163"/>
    <cellStyle name="Input 2 2 2 20 7" xfId="18222"/>
    <cellStyle name="Input 2 2 2 20 8" xfId="55164"/>
    <cellStyle name="Input 2 2 2 21" xfId="18223"/>
    <cellStyle name="Input 2 2 2 21 2" xfId="18224"/>
    <cellStyle name="Input 2 2 2 21 2 2" xfId="18225"/>
    <cellStyle name="Input 2 2 2 21 2 3" xfId="18226"/>
    <cellStyle name="Input 2 2 2 21 2 4" xfId="18227"/>
    <cellStyle name="Input 2 2 2 21 2 5" xfId="18228"/>
    <cellStyle name="Input 2 2 2 21 2 6" xfId="18229"/>
    <cellStyle name="Input 2 2 2 21 3" xfId="18230"/>
    <cellStyle name="Input 2 2 2 21 3 2" xfId="55165"/>
    <cellStyle name="Input 2 2 2 21 3 3" xfId="55166"/>
    <cellStyle name="Input 2 2 2 21 4" xfId="18231"/>
    <cellStyle name="Input 2 2 2 21 4 2" xfId="55167"/>
    <cellStyle name="Input 2 2 2 21 4 3" xfId="55168"/>
    <cellStyle name="Input 2 2 2 21 5" xfId="18232"/>
    <cellStyle name="Input 2 2 2 21 5 2" xfId="55169"/>
    <cellStyle name="Input 2 2 2 21 5 3" xfId="55170"/>
    <cellStyle name="Input 2 2 2 21 6" xfId="18233"/>
    <cellStyle name="Input 2 2 2 21 6 2" xfId="55171"/>
    <cellStyle name="Input 2 2 2 21 6 3" xfId="55172"/>
    <cellStyle name="Input 2 2 2 21 7" xfId="18234"/>
    <cellStyle name="Input 2 2 2 21 8" xfId="55173"/>
    <cellStyle name="Input 2 2 2 22" xfId="18235"/>
    <cellStyle name="Input 2 2 2 22 2" xfId="18236"/>
    <cellStyle name="Input 2 2 2 22 2 2" xfId="18237"/>
    <cellStyle name="Input 2 2 2 22 2 3" xfId="18238"/>
    <cellStyle name="Input 2 2 2 22 2 4" xfId="18239"/>
    <cellStyle name="Input 2 2 2 22 2 5" xfId="18240"/>
    <cellStyle name="Input 2 2 2 22 2 6" xfId="18241"/>
    <cellStyle name="Input 2 2 2 22 3" xfId="18242"/>
    <cellStyle name="Input 2 2 2 22 3 2" xfId="55174"/>
    <cellStyle name="Input 2 2 2 22 3 3" xfId="55175"/>
    <cellStyle name="Input 2 2 2 22 4" xfId="18243"/>
    <cellStyle name="Input 2 2 2 22 4 2" xfId="55176"/>
    <cellStyle name="Input 2 2 2 22 4 3" xfId="55177"/>
    <cellStyle name="Input 2 2 2 22 5" xfId="18244"/>
    <cellStyle name="Input 2 2 2 22 5 2" xfId="55178"/>
    <cellStyle name="Input 2 2 2 22 5 3" xfId="55179"/>
    <cellStyle name="Input 2 2 2 22 6" xfId="18245"/>
    <cellStyle name="Input 2 2 2 22 6 2" xfId="55180"/>
    <cellStyle name="Input 2 2 2 22 6 3" xfId="55181"/>
    <cellStyle name="Input 2 2 2 22 7" xfId="18246"/>
    <cellStyle name="Input 2 2 2 22 8" xfId="55182"/>
    <cellStyle name="Input 2 2 2 23" xfId="18247"/>
    <cellStyle name="Input 2 2 2 23 2" xfId="18248"/>
    <cellStyle name="Input 2 2 2 23 2 2" xfId="18249"/>
    <cellStyle name="Input 2 2 2 23 2 3" xfId="18250"/>
    <cellStyle name="Input 2 2 2 23 2 4" xfId="18251"/>
    <cellStyle name="Input 2 2 2 23 2 5" xfId="18252"/>
    <cellStyle name="Input 2 2 2 23 2 6" xfId="18253"/>
    <cellStyle name="Input 2 2 2 23 3" xfId="18254"/>
    <cellStyle name="Input 2 2 2 23 3 2" xfId="55183"/>
    <cellStyle name="Input 2 2 2 23 3 3" xfId="55184"/>
    <cellStyle name="Input 2 2 2 23 4" xfId="18255"/>
    <cellStyle name="Input 2 2 2 23 4 2" xfId="55185"/>
    <cellStyle name="Input 2 2 2 23 4 3" xfId="55186"/>
    <cellStyle name="Input 2 2 2 23 5" xfId="18256"/>
    <cellStyle name="Input 2 2 2 23 5 2" xfId="55187"/>
    <cellStyle name="Input 2 2 2 23 5 3" xfId="55188"/>
    <cellStyle name="Input 2 2 2 23 6" xfId="18257"/>
    <cellStyle name="Input 2 2 2 23 6 2" xfId="55189"/>
    <cellStyle name="Input 2 2 2 23 6 3" xfId="55190"/>
    <cellStyle name="Input 2 2 2 23 7" xfId="18258"/>
    <cellStyle name="Input 2 2 2 23 8" xfId="55191"/>
    <cellStyle name="Input 2 2 2 24" xfId="18259"/>
    <cellStyle name="Input 2 2 2 24 2" xfId="18260"/>
    <cellStyle name="Input 2 2 2 24 2 2" xfId="18261"/>
    <cellStyle name="Input 2 2 2 24 2 3" xfId="18262"/>
    <cellStyle name="Input 2 2 2 24 2 4" xfId="18263"/>
    <cellStyle name="Input 2 2 2 24 2 5" xfId="18264"/>
    <cellStyle name="Input 2 2 2 24 2 6" xfId="18265"/>
    <cellStyle name="Input 2 2 2 24 3" xfId="18266"/>
    <cellStyle name="Input 2 2 2 24 3 2" xfId="55192"/>
    <cellStyle name="Input 2 2 2 24 3 3" xfId="55193"/>
    <cellStyle name="Input 2 2 2 24 4" xfId="18267"/>
    <cellStyle name="Input 2 2 2 24 4 2" xfId="55194"/>
    <cellStyle name="Input 2 2 2 24 4 3" xfId="55195"/>
    <cellStyle name="Input 2 2 2 24 5" xfId="18268"/>
    <cellStyle name="Input 2 2 2 24 5 2" xfId="55196"/>
    <cellStyle name="Input 2 2 2 24 5 3" xfId="55197"/>
    <cellStyle name="Input 2 2 2 24 6" xfId="18269"/>
    <cellStyle name="Input 2 2 2 24 6 2" xfId="55198"/>
    <cellStyle name="Input 2 2 2 24 6 3" xfId="55199"/>
    <cellStyle name="Input 2 2 2 24 7" xfId="18270"/>
    <cellStyle name="Input 2 2 2 24 8" xfId="55200"/>
    <cellStyle name="Input 2 2 2 25" xfId="18271"/>
    <cellStyle name="Input 2 2 2 25 2" xfId="18272"/>
    <cellStyle name="Input 2 2 2 25 2 2" xfId="18273"/>
    <cellStyle name="Input 2 2 2 25 2 3" xfId="18274"/>
    <cellStyle name="Input 2 2 2 25 2 4" xfId="18275"/>
    <cellStyle name="Input 2 2 2 25 2 5" xfId="18276"/>
    <cellStyle name="Input 2 2 2 25 2 6" xfId="18277"/>
    <cellStyle name="Input 2 2 2 25 3" xfId="18278"/>
    <cellStyle name="Input 2 2 2 25 3 2" xfId="55201"/>
    <cellStyle name="Input 2 2 2 25 3 3" xfId="55202"/>
    <cellStyle name="Input 2 2 2 25 4" xfId="18279"/>
    <cellStyle name="Input 2 2 2 25 4 2" xfId="55203"/>
    <cellStyle name="Input 2 2 2 25 4 3" xfId="55204"/>
    <cellStyle name="Input 2 2 2 25 5" xfId="18280"/>
    <cellStyle name="Input 2 2 2 25 5 2" xfId="55205"/>
    <cellStyle name="Input 2 2 2 25 5 3" xfId="55206"/>
    <cellStyle name="Input 2 2 2 25 6" xfId="18281"/>
    <cellStyle name="Input 2 2 2 25 6 2" xfId="55207"/>
    <cellStyle name="Input 2 2 2 25 6 3" xfId="55208"/>
    <cellStyle name="Input 2 2 2 25 7" xfId="18282"/>
    <cellStyle name="Input 2 2 2 25 8" xfId="55209"/>
    <cellStyle name="Input 2 2 2 26" xfId="18283"/>
    <cellStyle name="Input 2 2 2 26 2" xfId="18284"/>
    <cellStyle name="Input 2 2 2 26 2 2" xfId="18285"/>
    <cellStyle name="Input 2 2 2 26 2 3" xfId="18286"/>
    <cellStyle name="Input 2 2 2 26 2 4" xfId="18287"/>
    <cellStyle name="Input 2 2 2 26 2 5" xfId="18288"/>
    <cellStyle name="Input 2 2 2 26 2 6" xfId="18289"/>
    <cellStyle name="Input 2 2 2 26 3" xfId="18290"/>
    <cellStyle name="Input 2 2 2 26 3 2" xfId="55210"/>
    <cellStyle name="Input 2 2 2 26 3 3" xfId="55211"/>
    <cellStyle name="Input 2 2 2 26 4" xfId="18291"/>
    <cellStyle name="Input 2 2 2 26 4 2" xfId="55212"/>
    <cellStyle name="Input 2 2 2 26 4 3" xfId="55213"/>
    <cellStyle name="Input 2 2 2 26 5" xfId="18292"/>
    <cellStyle name="Input 2 2 2 26 5 2" xfId="55214"/>
    <cellStyle name="Input 2 2 2 26 5 3" xfId="55215"/>
    <cellStyle name="Input 2 2 2 26 6" xfId="18293"/>
    <cellStyle name="Input 2 2 2 26 6 2" xfId="55216"/>
    <cellStyle name="Input 2 2 2 26 6 3" xfId="55217"/>
    <cellStyle name="Input 2 2 2 26 7" xfId="18294"/>
    <cellStyle name="Input 2 2 2 26 8" xfId="55218"/>
    <cellStyle name="Input 2 2 2 27" xfId="18295"/>
    <cellStyle name="Input 2 2 2 27 2" xfId="18296"/>
    <cellStyle name="Input 2 2 2 27 2 2" xfId="18297"/>
    <cellStyle name="Input 2 2 2 27 2 3" xfId="18298"/>
    <cellStyle name="Input 2 2 2 27 2 4" xfId="18299"/>
    <cellStyle name="Input 2 2 2 27 2 5" xfId="18300"/>
    <cellStyle name="Input 2 2 2 27 2 6" xfId="18301"/>
    <cellStyle name="Input 2 2 2 27 3" xfId="18302"/>
    <cellStyle name="Input 2 2 2 27 3 2" xfId="55219"/>
    <cellStyle name="Input 2 2 2 27 3 3" xfId="55220"/>
    <cellStyle name="Input 2 2 2 27 4" xfId="18303"/>
    <cellStyle name="Input 2 2 2 27 4 2" xfId="55221"/>
    <cellStyle name="Input 2 2 2 27 4 3" xfId="55222"/>
    <cellStyle name="Input 2 2 2 27 5" xfId="18304"/>
    <cellStyle name="Input 2 2 2 27 5 2" xfId="55223"/>
    <cellStyle name="Input 2 2 2 27 5 3" xfId="55224"/>
    <cellStyle name="Input 2 2 2 27 6" xfId="18305"/>
    <cellStyle name="Input 2 2 2 27 6 2" xfId="55225"/>
    <cellStyle name="Input 2 2 2 27 6 3" xfId="55226"/>
    <cellStyle name="Input 2 2 2 27 7" xfId="18306"/>
    <cellStyle name="Input 2 2 2 27 8" xfId="55227"/>
    <cellStyle name="Input 2 2 2 28" xfId="18307"/>
    <cellStyle name="Input 2 2 2 28 2" xfId="18308"/>
    <cellStyle name="Input 2 2 2 28 2 2" xfId="18309"/>
    <cellStyle name="Input 2 2 2 28 2 3" xfId="18310"/>
    <cellStyle name="Input 2 2 2 28 2 4" xfId="18311"/>
    <cellStyle name="Input 2 2 2 28 2 5" xfId="18312"/>
    <cellStyle name="Input 2 2 2 28 2 6" xfId="18313"/>
    <cellStyle name="Input 2 2 2 28 3" xfId="18314"/>
    <cellStyle name="Input 2 2 2 28 3 2" xfId="55228"/>
    <cellStyle name="Input 2 2 2 28 3 3" xfId="55229"/>
    <cellStyle name="Input 2 2 2 28 4" xfId="18315"/>
    <cellStyle name="Input 2 2 2 28 4 2" xfId="55230"/>
    <cellStyle name="Input 2 2 2 28 4 3" xfId="55231"/>
    <cellStyle name="Input 2 2 2 28 5" xfId="18316"/>
    <cellStyle name="Input 2 2 2 28 5 2" xfId="55232"/>
    <cellStyle name="Input 2 2 2 28 5 3" xfId="55233"/>
    <cellStyle name="Input 2 2 2 28 6" xfId="18317"/>
    <cellStyle name="Input 2 2 2 28 6 2" xfId="55234"/>
    <cellStyle name="Input 2 2 2 28 6 3" xfId="55235"/>
    <cellStyle name="Input 2 2 2 28 7" xfId="18318"/>
    <cellStyle name="Input 2 2 2 28 8" xfId="55236"/>
    <cellStyle name="Input 2 2 2 29" xfId="18319"/>
    <cellStyle name="Input 2 2 2 29 2" xfId="18320"/>
    <cellStyle name="Input 2 2 2 29 2 2" xfId="18321"/>
    <cellStyle name="Input 2 2 2 29 2 3" xfId="18322"/>
    <cellStyle name="Input 2 2 2 29 2 4" xfId="18323"/>
    <cellStyle name="Input 2 2 2 29 2 5" xfId="18324"/>
    <cellStyle name="Input 2 2 2 29 2 6" xfId="18325"/>
    <cellStyle name="Input 2 2 2 29 3" xfId="18326"/>
    <cellStyle name="Input 2 2 2 29 3 2" xfId="55237"/>
    <cellStyle name="Input 2 2 2 29 3 3" xfId="55238"/>
    <cellStyle name="Input 2 2 2 29 4" xfId="18327"/>
    <cellStyle name="Input 2 2 2 29 4 2" xfId="55239"/>
    <cellStyle name="Input 2 2 2 29 4 3" xfId="55240"/>
    <cellStyle name="Input 2 2 2 29 5" xfId="18328"/>
    <cellStyle name="Input 2 2 2 29 5 2" xfId="55241"/>
    <cellStyle name="Input 2 2 2 29 5 3" xfId="55242"/>
    <cellStyle name="Input 2 2 2 29 6" xfId="18329"/>
    <cellStyle name="Input 2 2 2 29 6 2" xfId="55243"/>
    <cellStyle name="Input 2 2 2 29 6 3" xfId="55244"/>
    <cellStyle name="Input 2 2 2 29 7" xfId="18330"/>
    <cellStyle name="Input 2 2 2 29 8" xfId="55245"/>
    <cellStyle name="Input 2 2 2 3" xfId="18331"/>
    <cellStyle name="Input 2 2 2 3 2" xfId="18332"/>
    <cellStyle name="Input 2 2 2 3 2 2" xfId="18333"/>
    <cellStyle name="Input 2 2 2 3 2 3" xfId="18334"/>
    <cellStyle name="Input 2 2 2 3 2 4" xfId="18335"/>
    <cellStyle name="Input 2 2 2 3 2 5" xfId="18336"/>
    <cellStyle name="Input 2 2 2 3 2 6" xfId="18337"/>
    <cellStyle name="Input 2 2 2 3 3" xfId="18338"/>
    <cellStyle name="Input 2 2 2 3 3 2" xfId="55246"/>
    <cellStyle name="Input 2 2 2 3 3 3" xfId="55247"/>
    <cellStyle name="Input 2 2 2 3 4" xfId="18339"/>
    <cellStyle name="Input 2 2 2 3 4 2" xfId="55248"/>
    <cellStyle name="Input 2 2 2 3 4 3" xfId="55249"/>
    <cellStyle name="Input 2 2 2 3 5" xfId="18340"/>
    <cellStyle name="Input 2 2 2 3 5 2" xfId="55250"/>
    <cellStyle name="Input 2 2 2 3 5 3" xfId="55251"/>
    <cellStyle name="Input 2 2 2 3 6" xfId="18341"/>
    <cellStyle name="Input 2 2 2 3 6 2" xfId="55252"/>
    <cellStyle name="Input 2 2 2 3 6 3" xfId="55253"/>
    <cellStyle name="Input 2 2 2 3 7" xfId="18342"/>
    <cellStyle name="Input 2 2 2 3 8" xfId="55254"/>
    <cellStyle name="Input 2 2 2 30" xfId="18343"/>
    <cellStyle name="Input 2 2 2 30 2" xfId="18344"/>
    <cellStyle name="Input 2 2 2 30 2 2" xfId="18345"/>
    <cellStyle name="Input 2 2 2 30 2 3" xfId="18346"/>
    <cellStyle name="Input 2 2 2 30 2 4" xfId="18347"/>
    <cellStyle name="Input 2 2 2 30 2 5" xfId="18348"/>
    <cellStyle name="Input 2 2 2 30 2 6" xfId="18349"/>
    <cellStyle name="Input 2 2 2 30 3" xfId="18350"/>
    <cellStyle name="Input 2 2 2 30 3 2" xfId="55255"/>
    <cellStyle name="Input 2 2 2 30 3 3" xfId="55256"/>
    <cellStyle name="Input 2 2 2 30 4" xfId="18351"/>
    <cellStyle name="Input 2 2 2 30 4 2" xfId="55257"/>
    <cellStyle name="Input 2 2 2 30 4 3" xfId="55258"/>
    <cellStyle name="Input 2 2 2 30 5" xfId="18352"/>
    <cellStyle name="Input 2 2 2 30 5 2" xfId="55259"/>
    <cellStyle name="Input 2 2 2 30 5 3" xfId="55260"/>
    <cellStyle name="Input 2 2 2 30 6" xfId="18353"/>
    <cellStyle name="Input 2 2 2 30 6 2" xfId="55261"/>
    <cellStyle name="Input 2 2 2 30 6 3" xfId="55262"/>
    <cellStyle name="Input 2 2 2 30 7" xfId="18354"/>
    <cellStyle name="Input 2 2 2 30 8" xfId="55263"/>
    <cellStyle name="Input 2 2 2 31" xfId="18355"/>
    <cellStyle name="Input 2 2 2 31 2" xfId="18356"/>
    <cellStyle name="Input 2 2 2 31 2 2" xfId="18357"/>
    <cellStyle name="Input 2 2 2 31 2 3" xfId="18358"/>
    <cellStyle name="Input 2 2 2 31 2 4" xfId="18359"/>
    <cellStyle name="Input 2 2 2 31 2 5" xfId="18360"/>
    <cellStyle name="Input 2 2 2 31 2 6" xfId="18361"/>
    <cellStyle name="Input 2 2 2 31 3" xfId="18362"/>
    <cellStyle name="Input 2 2 2 31 3 2" xfId="55264"/>
    <cellStyle name="Input 2 2 2 31 3 3" xfId="55265"/>
    <cellStyle name="Input 2 2 2 31 4" xfId="18363"/>
    <cellStyle name="Input 2 2 2 31 4 2" xfId="55266"/>
    <cellStyle name="Input 2 2 2 31 4 3" xfId="55267"/>
    <cellStyle name="Input 2 2 2 31 5" xfId="18364"/>
    <cellStyle name="Input 2 2 2 31 5 2" xfId="55268"/>
    <cellStyle name="Input 2 2 2 31 5 3" xfId="55269"/>
    <cellStyle name="Input 2 2 2 31 6" xfId="18365"/>
    <cellStyle name="Input 2 2 2 31 6 2" xfId="55270"/>
    <cellStyle name="Input 2 2 2 31 6 3" xfId="55271"/>
    <cellStyle name="Input 2 2 2 31 7" xfId="18366"/>
    <cellStyle name="Input 2 2 2 31 8" xfId="55272"/>
    <cellStyle name="Input 2 2 2 32" xfId="18367"/>
    <cellStyle name="Input 2 2 2 32 2" xfId="18368"/>
    <cellStyle name="Input 2 2 2 32 2 2" xfId="18369"/>
    <cellStyle name="Input 2 2 2 32 2 3" xfId="18370"/>
    <cellStyle name="Input 2 2 2 32 2 4" xfId="18371"/>
    <cellStyle name="Input 2 2 2 32 2 5" xfId="18372"/>
    <cellStyle name="Input 2 2 2 32 2 6" xfId="18373"/>
    <cellStyle name="Input 2 2 2 32 3" xfId="18374"/>
    <cellStyle name="Input 2 2 2 32 3 2" xfId="55273"/>
    <cellStyle name="Input 2 2 2 32 3 3" xfId="55274"/>
    <cellStyle name="Input 2 2 2 32 4" xfId="18375"/>
    <cellStyle name="Input 2 2 2 32 4 2" xfId="55275"/>
    <cellStyle name="Input 2 2 2 32 4 3" xfId="55276"/>
    <cellStyle name="Input 2 2 2 32 5" xfId="18376"/>
    <cellStyle name="Input 2 2 2 32 5 2" xfId="55277"/>
    <cellStyle name="Input 2 2 2 32 5 3" xfId="55278"/>
    <cellStyle name="Input 2 2 2 32 6" xfId="18377"/>
    <cellStyle name="Input 2 2 2 32 6 2" xfId="55279"/>
    <cellStyle name="Input 2 2 2 32 6 3" xfId="55280"/>
    <cellStyle name="Input 2 2 2 32 7" xfId="18378"/>
    <cellStyle name="Input 2 2 2 32 8" xfId="55281"/>
    <cellStyle name="Input 2 2 2 33" xfId="18379"/>
    <cellStyle name="Input 2 2 2 33 2" xfId="18380"/>
    <cellStyle name="Input 2 2 2 33 2 2" xfId="18381"/>
    <cellStyle name="Input 2 2 2 33 2 3" xfId="18382"/>
    <cellStyle name="Input 2 2 2 33 2 4" xfId="18383"/>
    <cellStyle name="Input 2 2 2 33 2 5" xfId="18384"/>
    <cellStyle name="Input 2 2 2 33 2 6" xfId="18385"/>
    <cellStyle name="Input 2 2 2 33 3" xfId="18386"/>
    <cellStyle name="Input 2 2 2 33 3 2" xfId="55282"/>
    <cellStyle name="Input 2 2 2 33 3 3" xfId="55283"/>
    <cellStyle name="Input 2 2 2 33 4" xfId="18387"/>
    <cellStyle name="Input 2 2 2 33 4 2" xfId="55284"/>
    <cellStyle name="Input 2 2 2 33 4 3" xfId="55285"/>
    <cellStyle name="Input 2 2 2 33 5" xfId="18388"/>
    <cellStyle name="Input 2 2 2 33 5 2" xfId="55286"/>
    <cellStyle name="Input 2 2 2 33 5 3" xfId="55287"/>
    <cellStyle name="Input 2 2 2 33 6" xfId="18389"/>
    <cellStyle name="Input 2 2 2 33 6 2" xfId="55288"/>
    <cellStyle name="Input 2 2 2 33 6 3" xfId="55289"/>
    <cellStyle name="Input 2 2 2 33 7" xfId="18390"/>
    <cellStyle name="Input 2 2 2 33 8" xfId="55290"/>
    <cellStyle name="Input 2 2 2 34" xfId="18391"/>
    <cellStyle name="Input 2 2 2 34 2" xfId="18392"/>
    <cellStyle name="Input 2 2 2 34 2 2" xfId="18393"/>
    <cellStyle name="Input 2 2 2 34 2 3" xfId="18394"/>
    <cellStyle name="Input 2 2 2 34 2 4" xfId="18395"/>
    <cellStyle name="Input 2 2 2 34 2 5" xfId="18396"/>
    <cellStyle name="Input 2 2 2 34 2 6" xfId="18397"/>
    <cellStyle name="Input 2 2 2 34 3" xfId="18398"/>
    <cellStyle name="Input 2 2 2 34 3 2" xfId="55291"/>
    <cellStyle name="Input 2 2 2 34 3 3" xfId="55292"/>
    <cellStyle name="Input 2 2 2 34 4" xfId="18399"/>
    <cellStyle name="Input 2 2 2 34 4 2" xfId="55293"/>
    <cellStyle name="Input 2 2 2 34 4 3" xfId="55294"/>
    <cellStyle name="Input 2 2 2 34 5" xfId="18400"/>
    <cellStyle name="Input 2 2 2 34 5 2" xfId="55295"/>
    <cellStyle name="Input 2 2 2 34 5 3" xfId="55296"/>
    <cellStyle name="Input 2 2 2 34 6" xfId="18401"/>
    <cellStyle name="Input 2 2 2 34 6 2" xfId="55297"/>
    <cellStyle name="Input 2 2 2 34 6 3" xfId="55298"/>
    <cellStyle name="Input 2 2 2 34 7" xfId="18402"/>
    <cellStyle name="Input 2 2 2 34 8" xfId="55299"/>
    <cellStyle name="Input 2 2 2 35" xfId="18403"/>
    <cellStyle name="Input 2 2 2 35 2" xfId="18404"/>
    <cellStyle name="Input 2 2 2 35 3" xfId="18405"/>
    <cellStyle name="Input 2 2 2 35 4" xfId="18406"/>
    <cellStyle name="Input 2 2 2 35 5" xfId="18407"/>
    <cellStyle name="Input 2 2 2 35 6" xfId="18408"/>
    <cellStyle name="Input 2 2 2 36" xfId="18409"/>
    <cellStyle name="Input 2 2 2 36 2" xfId="55300"/>
    <cellStyle name="Input 2 2 2 36 3" xfId="55301"/>
    <cellStyle name="Input 2 2 2 37" xfId="18410"/>
    <cellStyle name="Input 2 2 2 37 2" xfId="55302"/>
    <cellStyle name="Input 2 2 2 37 3" xfId="55303"/>
    <cellStyle name="Input 2 2 2 38" xfId="18411"/>
    <cellStyle name="Input 2 2 2 38 2" xfId="55304"/>
    <cellStyle name="Input 2 2 2 38 3" xfId="55305"/>
    <cellStyle name="Input 2 2 2 39" xfId="18412"/>
    <cellStyle name="Input 2 2 2 39 2" xfId="55306"/>
    <cellStyle name="Input 2 2 2 39 3" xfId="55307"/>
    <cellStyle name="Input 2 2 2 4" xfId="18413"/>
    <cellStyle name="Input 2 2 2 4 2" xfId="18414"/>
    <cellStyle name="Input 2 2 2 4 2 2" xfId="18415"/>
    <cellStyle name="Input 2 2 2 4 2 3" xfId="18416"/>
    <cellStyle name="Input 2 2 2 4 2 4" xfId="18417"/>
    <cellStyle name="Input 2 2 2 4 2 5" xfId="18418"/>
    <cellStyle name="Input 2 2 2 4 2 6" xfId="18419"/>
    <cellStyle name="Input 2 2 2 4 3" xfId="18420"/>
    <cellStyle name="Input 2 2 2 4 3 2" xfId="55308"/>
    <cellStyle name="Input 2 2 2 4 3 3" xfId="55309"/>
    <cellStyle name="Input 2 2 2 4 4" xfId="18421"/>
    <cellStyle name="Input 2 2 2 4 4 2" xfId="55310"/>
    <cellStyle name="Input 2 2 2 4 4 3" xfId="55311"/>
    <cellStyle name="Input 2 2 2 4 5" xfId="18422"/>
    <cellStyle name="Input 2 2 2 4 5 2" xfId="55312"/>
    <cellStyle name="Input 2 2 2 4 5 3" xfId="55313"/>
    <cellStyle name="Input 2 2 2 4 6" xfId="18423"/>
    <cellStyle name="Input 2 2 2 4 6 2" xfId="55314"/>
    <cellStyle name="Input 2 2 2 4 6 3" xfId="55315"/>
    <cellStyle name="Input 2 2 2 4 7" xfId="18424"/>
    <cellStyle name="Input 2 2 2 4 8" xfId="55316"/>
    <cellStyle name="Input 2 2 2 40" xfId="18425"/>
    <cellStyle name="Input 2 2 2 41" xfId="55317"/>
    <cellStyle name="Input 2 2 2 5" xfId="18426"/>
    <cellStyle name="Input 2 2 2 5 2" xfId="18427"/>
    <cellStyle name="Input 2 2 2 5 2 2" xfId="18428"/>
    <cellStyle name="Input 2 2 2 5 2 3" xfId="18429"/>
    <cellStyle name="Input 2 2 2 5 2 4" xfId="18430"/>
    <cellStyle name="Input 2 2 2 5 2 5" xfId="18431"/>
    <cellStyle name="Input 2 2 2 5 2 6" xfId="18432"/>
    <cellStyle name="Input 2 2 2 5 3" xfId="18433"/>
    <cellStyle name="Input 2 2 2 5 3 2" xfId="55318"/>
    <cellStyle name="Input 2 2 2 5 3 3" xfId="55319"/>
    <cellStyle name="Input 2 2 2 5 4" xfId="18434"/>
    <cellStyle name="Input 2 2 2 5 4 2" xfId="55320"/>
    <cellStyle name="Input 2 2 2 5 4 3" xfId="55321"/>
    <cellStyle name="Input 2 2 2 5 5" xfId="18435"/>
    <cellStyle name="Input 2 2 2 5 5 2" xfId="55322"/>
    <cellStyle name="Input 2 2 2 5 5 3" xfId="55323"/>
    <cellStyle name="Input 2 2 2 5 6" xfId="18436"/>
    <cellStyle name="Input 2 2 2 5 6 2" xfId="55324"/>
    <cellStyle name="Input 2 2 2 5 6 3" xfId="55325"/>
    <cellStyle name="Input 2 2 2 5 7" xfId="18437"/>
    <cellStyle name="Input 2 2 2 5 8" xfId="55326"/>
    <cellStyle name="Input 2 2 2 6" xfId="18438"/>
    <cellStyle name="Input 2 2 2 6 2" xfId="18439"/>
    <cellStyle name="Input 2 2 2 6 2 2" xfId="18440"/>
    <cellStyle name="Input 2 2 2 6 2 3" xfId="18441"/>
    <cellStyle name="Input 2 2 2 6 2 4" xfId="18442"/>
    <cellStyle name="Input 2 2 2 6 2 5" xfId="18443"/>
    <cellStyle name="Input 2 2 2 6 2 6" xfId="18444"/>
    <cellStyle name="Input 2 2 2 6 3" xfId="18445"/>
    <cellStyle name="Input 2 2 2 6 3 2" xfId="55327"/>
    <cellStyle name="Input 2 2 2 6 3 3" xfId="55328"/>
    <cellStyle name="Input 2 2 2 6 4" xfId="18446"/>
    <cellStyle name="Input 2 2 2 6 4 2" xfId="55329"/>
    <cellStyle name="Input 2 2 2 6 4 3" xfId="55330"/>
    <cellStyle name="Input 2 2 2 6 5" xfId="18447"/>
    <cellStyle name="Input 2 2 2 6 5 2" xfId="55331"/>
    <cellStyle name="Input 2 2 2 6 5 3" xfId="55332"/>
    <cellStyle name="Input 2 2 2 6 6" xfId="18448"/>
    <cellStyle name="Input 2 2 2 6 6 2" xfId="55333"/>
    <cellStyle name="Input 2 2 2 6 6 3" xfId="55334"/>
    <cellStyle name="Input 2 2 2 6 7" xfId="18449"/>
    <cellStyle name="Input 2 2 2 6 8" xfId="55335"/>
    <cellStyle name="Input 2 2 2 7" xfId="18450"/>
    <cellStyle name="Input 2 2 2 7 2" xfId="18451"/>
    <cellStyle name="Input 2 2 2 7 2 2" xfId="18452"/>
    <cellStyle name="Input 2 2 2 7 2 3" xfId="18453"/>
    <cellStyle name="Input 2 2 2 7 2 4" xfId="18454"/>
    <cellStyle name="Input 2 2 2 7 2 5" xfId="18455"/>
    <cellStyle name="Input 2 2 2 7 2 6" xfId="18456"/>
    <cellStyle name="Input 2 2 2 7 3" xfId="18457"/>
    <cellStyle name="Input 2 2 2 7 3 2" xfId="55336"/>
    <cellStyle name="Input 2 2 2 7 3 3" xfId="55337"/>
    <cellStyle name="Input 2 2 2 7 4" xfId="18458"/>
    <cellStyle name="Input 2 2 2 7 4 2" xfId="55338"/>
    <cellStyle name="Input 2 2 2 7 4 3" xfId="55339"/>
    <cellStyle name="Input 2 2 2 7 5" xfId="18459"/>
    <cellStyle name="Input 2 2 2 7 5 2" xfId="55340"/>
    <cellStyle name="Input 2 2 2 7 5 3" xfId="55341"/>
    <cellStyle name="Input 2 2 2 7 6" xfId="18460"/>
    <cellStyle name="Input 2 2 2 7 6 2" xfId="55342"/>
    <cellStyle name="Input 2 2 2 7 6 3" xfId="55343"/>
    <cellStyle name="Input 2 2 2 7 7" xfId="18461"/>
    <cellStyle name="Input 2 2 2 7 8" xfId="55344"/>
    <cellStyle name="Input 2 2 2 8" xfId="18462"/>
    <cellStyle name="Input 2 2 2 8 2" xfId="18463"/>
    <cellStyle name="Input 2 2 2 8 2 2" xfId="18464"/>
    <cellStyle name="Input 2 2 2 8 2 3" xfId="18465"/>
    <cellStyle name="Input 2 2 2 8 2 4" xfId="18466"/>
    <cellStyle name="Input 2 2 2 8 2 5" xfId="18467"/>
    <cellStyle name="Input 2 2 2 8 2 6" xfId="18468"/>
    <cellStyle name="Input 2 2 2 8 3" xfId="18469"/>
    <cellStyle name="Input 2 2 2 8 3 2" xfId="55345"/>
    <cellStyle name="Input 2 2 2 8 3 3" xfId="55346"/>
    <cellStyle name="Input 2 2 2 8 4" xfId="18470"/>
    <cellStyle name="Input 2 2 2 8 4 2" xfId="55347"/>
    <cellStyle name="Input 2 2 2 8 4 3" xfId="55348"/>
    <cellStyle name="Input 2 2 2 8 5" xfId="18471"/>
    <cellStyle name="Input 2 2 2 8 5 2" xfId="55349"/>
    <cellStyle name="Input 2 2 2 8 5 3" xfId="55350"/>
    <cellStyle name="Input 2 2 2 8 6" xfId="18472"/>
    <cellStyle name="Input 2 2 2 8 6 2" xfId="55351"/>
    <cellStyle name="Input 2 2 2 8 6 3" xfId="55352"/>
    <cellStyle name="Input 2 2 2 8 7" xfId="18473"/>
    <cellStyle name="Input 2 2 2 8 8" xfId="55353"/>
    <cellStyle name="Input 2 2 2 9" xfId="18474"/>
    <cellStyle name="Input 2 2 2 9 2" xfId="18475"/>
    <cellStyle name="Input 2 2 2 9 2 2" xfId="18476"/>
    <cellStyle name="Input 2 2 2 9 2 3" xfId="18477"/>
    <cellStyle name="Input 2 2 2 9 2 4" xfId="18478"/>
    <cellStyle name="Input 2 2 2 9 2 5" xfId="18479"/>
    <cellStyle name="Input 2 2 2 9 2 6" xfId="18480"/>
    <cellStyle name="Input 2 2 2 9 3" xfId="18481"/>
    <cellStyle name="Input 2 2 2 9 3 2" xfId="55354"/>
    <cellStyle name="Input 2 2 2 9 3 3" xfId="55355"/>
    <cellStyle name="Input 2 2 2 9 4" xfId="18482"/>
    <cellStyle name="Input 2 2 2 9 4 2" xfId="55356"/>
    <cellStyle name="Input 2 2 2 9 4 3" xfId="55357"/>
    <cellStyle name="Input 2 2 2 9 5" xfId="18483"/>
    <cellStyle name="Input 2 2 2 9 5 2" xfId="55358"/>
    <cellStyle name="Input 2 2 2 9 5 3" xfId="55359"/>
    <cellStyle name="Input 2 2 2 9 6" xfId="18484"/>
    <cellStyle name="Input 2 2 2 9 6 2" xfId="55360"/>
    <cellStyle name="Input 2 2 2 9 6 3" xfId="55361"/>
    <cellStyle name="Input 2 2 2 9 7" xfId="18485"/>
    <cellStyle name="Input 2 2 2 9 8" xfId="55362"/>
    <cellStyle name="Input 2 2 20" xfId="18486"/>
    <cellStyle name="Input 2 2 20 2" xfId="18487"/>
    <cellStyle name="Input 2 2 20 2 2" xfId="18488"/>
    <cellStyle name="Input 2 2 20 2 3" xfId="18489"/>
    <cellStyle name="Input 2 2 20 2 4" xfId="18490"/>
    <cellStyle name="Input 2 2 20 2 5" xfId="18491"/>
    <cellStyle name="Input 2 2 20 2 6" xfId="18492"/>
    <cellStyle name="Input 2 2 20 3" xfId="18493"/>
    <cellStyle name="Input 2 2 20 3 2" xfId="55363"/>
    <cellStyle name="Input 2 2 20 3 3" xfId="55364"/>
    <cellStyle name="Input 2 2 20 4" xfId="18494"/>
    <cellStyle name="Input 2 2 20 4 2" xfId="55365"/>
    <cellStyle name="Input 2 2 20 4 3" xfId="55366"/>
    <cellStyle name="Input 2 2 20 5" xfId="18495"/>
    <cellStyle name="Input 2 2 20 5 2" xfId="55367"/>
    <cellStyle name="Input 2 2 20 5 3" xfId="55368"/>
    <cellStyle name="Input 2 2 20 6" xfId="18496"/>
    <cellStyle name="Input 2 2 20 6 2" xfId="55369"/>
    <cellStyle name="Input 2 2 20 6 3" xfId="55370"/>
    <cellStyle name="Input 2 2 20 7" xfId="18497"/>
    <cellStyle name="Input 2 2 20 8" xfId="55371"/>
    <cellStyle name="Input 2 2 21" xfId="18498"/>
    <cellStyle name="Input 2 2 21 2" xfId="18499"/>
    <cellStyle name="Input 2 2 21 2 2" xfId="18500"/>
    <cellStyle name="Input 2 2 21 2 3" xfId="18501"/>
    <cellStyle name="Input 2 2 21 2 4" xfId="18502"/>
    <cellStyle name="Input 2 2 21 2 5" xfId="18503"/>
    <cellStyle name="Input 2 2 21 2 6" xfId="18504"/>
    <cellStyle name="Input 2 2 21 3" xfId="18505"/>
    <cellStyle name="Input 2 2 21 3 2" xfId="55372"/>
    <cellStyle name="Input 2 2 21 3 3" xfId="55373"/>
    <cellStyle name="Input 2 2 21 4" xfId="18506"/>
    <cellStyle name="Input 2 2 21 4 2" xfId="55374"/>
    <cellStyle name="Input 2 2 21 4 3" xfId="55375"/>
    <cellStyle name="Input 2 2 21 5" xfId="18507"/>
    <cellStyle name="Input 2 2 21 5 2" xfId="55376"/>
    <cellStyle name="Input 2 2 21 5 3" xfId="55377"/>
    <cellStyle name="Input 2 2 21 6" xfId="18508"/>
    <cellStyle name="Input 2 2 21 6 2" xfId="55378"/>
    <cellStyle name="Input 2 2 21 6 3" xfId="55379"/>
    <cellStyle name="Input 2 2 21 7" xfId="18509"/>
    <cellStyle name="Input 2 2 21 8" xfId="55380"/>
    <cellStyle name="Input 2 2 22" xfId="18510"/>
    <cellStyle name="Input 2 2 22 2" xfId="18511"/>
    <cellStyle name="Input 2 2 22 2 2" xfId="18512"/>
    <cellStyle name="Input 2 2 22 2 3" xfId="18513"/>
    <cellStyle name="Input 2 2 22 2 4" xfId="18514"/>
    <cellStyle name="Input 2 2 22 2 5" xfId="18515"/>
    <cellStyle name="Input 2 2 22 2 6" xfId="18516"/>
    <cellStyle name="Input 2 2 22 3" xfId="18517"/>
    <cellStyle name="Input 2 2 22 3 2" xfId="55381"/>
    <cellStyle name="Input 2 2 22 3 3" xfId="55382"/>
    <cellStyle name="Input 2 2 22 4" xfId="18518"/>
    <cellStyle name="Input 2 2 22 4 2" xfId="55383"/>
    <cellStyle name="Input 2 2 22 4 3" xfId="55384"/>
    <cellStyle name="Input 2 2 22 5" xfId="18519"/>
    <cellStyle name="Input 2 2 22 5 2" xfId="55385"/>
    <cellStyle name="Input 2 2 22 5 3" xfId="55386"/>
    <cellStyle name="Input 2 2 22 6" xfId="18520"/>
    <cellStyle name="Input 2 2 22 6 2" xfId="55387"/>
    <cellStyle name="Input 2 2 22 6 3" xfId="55388"/>
    <cellStyle name="Input 2 2 22 7" xfId="18521"/>
    <cellStyle name="Input 2 2 22 8" xfId="55389"/>
    <cellStyle name="Input 2 2 23" xfId="18522"/>
    <cellStyle name="Input 2 2 23 2" xfId="18523"/>
    <cellStyle name="Input 2 2 23 2 2" xfId="18524"/>
    <cellStyle name="Input 2 2 23 2 3" xfId="18525"/>
    <cellStyle name="Input 2 2 23 2 4" xfId="18526"/>
    <cellStyle name="Input 2 2 23 2 5" xfId="18527"/>
    <cellStyle name="Input 2 2 23 2 6" xfId="18528"/>
    <cellStyle name="Input 2 2 23 3" xfId="18529"/>
    <cellStyle name="Input 2 2 23 3 2" xfId="55390"/>
    <cellStyle name="Input 2 2 23 3 3" xfId="55391"/>
    <cellStyle name="Input 2 2 23 4" xfId="18530"/>
    <cellStyle name="Input 2 2 23 4 2" xfId="55392"/>
    <cellStyle name="Input 2 2 23 4 3" xfId="55393"/>
    <cellStyle name="Input 2 2 23 5" xfId="18531"/>
    <cellStyle name="Input 2 2 23 5 2" xfId="55394"/>
    <cellStyle name="Input 2 2 23 5 3" xfId="55395"/>
    <cellStyle name="Input 2 2 23 6" xfId="18532"/>
    <cellStyle name="Input 2 2 23 6 2" xfId="55396"/>
    <cellStyle name="Input 2 2 23 6 3" xfId="55397"/>
    <cellStyle name="Input 2 2 23 7" xfId="18533"/>
    <cellStyle name="Input 2 2 23 8" xfId="55398"/>
    <cellStyle name="Input 2 2 24" xfId="18534"/>
    <cellStyle name="Input 2 2 24 2" xfId="18535"/>
    <cellStyle name="Input 2 2 24 2 2" xfId="18536"/>
    <cellStyle name="Input 2 2 24 2 3" xfId="18537"/>
    <cellStyle name="Input 2 2 24 2 4" xfId="18538"/>
    <cellStyle name="Input 2 2 24 2 5" xfId="18539"/>
    <cellStyle name="Input 2 2 24 2 6" xfId="18540"/>
    <cellStyle name="Input 2 2 24 3" xfId="18541"/>
    <cellStyle name="Input 2 2 24 3 2" xfId="55399"/>
    <cellStyle name="Input 2 2 24 3 3" xfId="55400"/>
    <cellStyle name="Input 2 2 24 4" xfId="18542"/>
    <cellStyle name="Input 2 2 24 4 2" xfId="55401"/>
    <cellStyle name="Input 2 2 24 4 3" xfId="55402"/>
    <cellStyle name="Input 2 2 24 5" xfId="18543"/>
    <cellStyle name="Input 2 2 24 5 2" xfId="55403"/>
    <cellStyle name="Input 2 2 24 5 3" xfId="55404"/>
    <cellStyle name="Input 2 2 24 6" xfId="18544"/>
    <cellStyle name="Input 2 2 24 6 2" xfId="55405"/>
    <cellStyle name="Input 2 2 24 6 3" xfId="55406"/>
    <cellStyle name="Input 2 2 24 7" xfId="18545"/>
    <cellStyle name="Input 2 2 24 8" xfId="55407"/>
    <cellStyle name="Input 2 2 25" xfId="18546"/>
    <cellStyle name="Input 2 2 25 2" xfId="18547"/>
    <cellStyle name="Input 2 2 25 2 2" xfId="18548"/>
    <cellStyle name="Input 2 2 25 2 3" xfId="18549"/>
    <cellStyle name="Input 2 2 25 2 4" xfId="18550"/>
    <cellStyle name="Input 2 2 25 2 5" xfId="18551"/>
    <cellStyle name="Input 2 2 25 2 6" xfId="18552"/>
    <cellStyle name="Input 2 2 25 3" xfId="18553"/>
    <cellStyle name="Input 2 2 25 3 2" xfId="55408"/>
    <cellStyle name="Input 2 2 25 3 3" xfId="55409"/>
    <cellStyle name="Input 2 2 25 4" xfId="18554"/>
    <cellStyle name="Input 2 2 25 4 2" xfId="55410"/>
    <cellStyle name="Input 2 2 25 4 3" xfId="55411"/>
    <cellStyle name="Input 2 2 25 5" xfId="18555"/>
    <cellStyle name="Input 2 2 25 5 2" xfId="55412"/>
    <cellStyle name="Input 2 2 25 5 3" xfId="55413"/>
    <cellStyle name="Input 2 2 25 6" xfId="18556"/>
    <cellStyle name="Input 2 2 25 6 2" xfId="55414"/>
    <cellStyle name="Input 2 2 25 6 3" xfId="55415"/>
    <cellStyle name="Input 2 2 25 7" xfId="18557"/>
    <cellStyle name="Input 2 2 25 8" xfId="55416"/>
    <cellStyle name="Input 2 2 26" xfId="18558"/>
    <cellStyle name="Input 2 2 26 2" xfId="18559"/>
    <cellStyle name="Input 2 2 26 2 2" xfId="18560"/>
    <cellStyle name="Input 2 2 26 2 3" xfId="18561"/>
    <cellStyle name="Input 2 2 26 2 4" xfId="18562"/>
    <cellStyle name="Input 2 2 26 2 5" xfId="18563"/>
    <cellStyle name="Input 2 2 26 2 6" xfId="18564"/>
    <cellStyle name="Input 2 2 26 3" xfId="18565"/>
    <cellStyle name="Input 2 2 26 3 2" xfId="55417"/>
    <cellStyle name="Input 2 2 26 3 3" xfId="55418"/>
    <cellStyle name="Input 2 2 26 4" xfId="18566"/>
    <cellStyle name="Input 2 2 26 4 2" xfId="55419"/>
    <cellStyle name="Input 2 2 26 4 3" xfId="55420"/>
    <cellStyle name="Input 2 2 26 5" xfId="18567"/>
    <cellStyle name="Input 2 2 26 5 2" xfId="55421"/>
    <cellStyle name="Input 2 2 26 5 3" xfId="55422"/>
    <cellStyle name="Input 2 2 26 6" xfId="18568"/>
    <cellStyle name="Input 2 2 26 6 2" xfId="55423"/>
    <cellStyle name="Input 2 2 26 6 3" xfId="55424"/>
    <cellStyle name="Input 2 2 26 7" xfId="18569"/>
    <cellStyle name="Input 2 2 26 8" xfId="55425"/>
    <cellStyle name="Input 2 2 27" xfId="18570"/>
    <cellStyle name="Input 2 2 27 2" xfId="18571"/>
    <cellStyle name="Input 2 2 27 2 2" xfId="18572"/>
    <cellStyle name="Input 2 2 27 2 3" xfId="18573"/>
    <cellStyle name="Input 2 2 27 2 4" xfId="18574"/>
    <cellStyle name="Input 2 2 27 2 5" xfId="18575"/>
    <cellStyle name="Input 2 2 27 2 6" xfId="18576"/>
    <cellStyle name="Input 2 2 27 3" xfId="18577"/>
    <cellStyle name="Input 2 2 27 3 2" xfId="55426"/>
    <cellStyle name="Input 2 2 27 3 3" xfId="55427"/>
    <cellStyle name="Input 2 2 27 4" xfId="18578"/>
    <cellStyle name="Input 2 2 27 4 2" xfId="55428"/>
    <cellStyle name="Input 2 2 27 4 3" xfId="55429"/>
    <cellStyle name="Input 2 2 27 5" xfId="18579"/>
    <cellStyle name="Input 2 2 27 5 2" xfId="55430"/>
    <cellStyle name="Input 2 2 27 5 3" xfId="55431"/>
    <cellStyle name="Input 2 2 27 6" xfId="18580"/>
    <cellStyle name="Input 2 2 27 6 2" xfId="55432"/>
    <cellStyle name="Input 2 2 27 6 3" xfId="55433"/>
    <cellStyle name="Input 2 2 27 7" xfId="18581"/>
    <cellStyle name="Input 2 2 27 8" xfId="55434"/>
    <cellStyle name="Input 2 2 28" xfId="18582"/>
    <cellStyle name="Input 2 2 28 2" xfId="18583"/>
    <cellStyle name="Input 2 2 28 2 2" xfId="18584"/>
    <cellStyle name="Input 2 2 28 2 3" xfId="18585"/>
    <cellStyle name="Input 2 2 28 2 4" xfId="18586"/>
    <cellStyle name="Input 2 2 28 2 5" xfId="18587"/>
    <cellStyle name="Input 2 2 28 2 6" xfId="18588"/>
    <cellStyle name="Input 2 2 28 3" xfId="18589"/>
    <cellStyle name="Input 2 2 28 3 2" xfId="55435"/>
    <cellStyle name="Input 2 2 28 3 3" xfId="55436"/>
    <cellStyle name="Input 2 2 28 4" xfId="18590"/>
    <cellStyle name="Input 2 2 28 4 2" xfId="55437"/>
    <cellStyle name="Input 2 2 28 4 3" xfId="55438"/>
    <cellStyle name="Input 2 2 28 5" xfId="18591"/>
    <cellStyle name="Input 2 2 28 5 2" xfId="55439"/>
    <cellStyle name="Input 2 2 28 5 3" xfId="55440"/>
    <cellStyle name="Input 2 2 28 6" xfId="18592"/>
    <cellStyle name="Input 2 2 28 6 2" xfId="55441"/>
    <cellStyle name="Input 2 2 28 6 3" xfId="55442"/>
    <cellStyle name="Input 2 2 28 7" xfId="18593"/>
    <cellStyle name="Input 2 2 28 8" xfId="55443"/>
    <cellStyle name="Input 2 2 29" xfId="18594"/>
    <cellStyle name="Input 2 2 29 2" xfId="18595"/>
    <cellStyle name="Input 2 2 29 2 2" xfId="18596"/>
    <cellStyle name="Input 2 2 29 2 3" xfId="18597"/>
    <cellStyle name="Input 2 2 29 2 4" xfId="18598"/>
    <cellStyle name="Input 2 2 29 2 5" xfId="18599"/>
    <cellStyle name="Input 2 2 29 2 6" xfId="18600"/>
    <cellStyle name="Input 2 2 29 3" xfId="18601"/>
    <cellStyle name="Input 2 2 29 3 2" xfId="55444"/>
    <cellStyle name="Input 2 2 29 3 3" xfId="55445"/>
    <cellStyle name="Input 2 2 29 4" xfId="18602"/>
    <cellStyle name="Input 2 2 29 4 2" xfId="55446"/>
    <cellStyle name="Input 2 2 29 4 3" xfId="55447"/>
    <cellStyle name="Input 2 2 29 5" xfId="18603"/>
    <cellStyle name="Input 2 2 29 5 2" xfId="55448"/>
    <cellStyle name="Input 2 2 29 5 3" xfId="55449"/>
    <cellStyle name="Input 2 2 29 6" xfId="18604"/>
    <cellStyle name="Input 2 2 29 6 2" xfId="55450"/>
    <cellStyle name="Input 2 2 29 6 3" xfId="55451"/>
    <cellStyle name="Input 2 2 29 7" xfId="18605"/>
    <cellStyle name="Input 2 2 29 8" xfId="55452"/>
    <cellStyle name="Input 2 2 3" xfId="18606"/>
    <cellStyle name="Input 2 2 3 2" xfId="18607"/>
    <cellStyle name="Input 2 2 3 2 2" xfId="18608"/>
    <cellStyle name="Input 2 2 3 2 3" xfId="18609"/>
    <cellStyle name="Input 2 2 3 2 4" xfId="18610"/>
    <cellStyle name="Input 2 2 3 2 5" xfId="18611"/>
    <cellStyle name="Input 2 2 3 2 6" xfId="18612"/>
    <cellStyle name="Input 2 2 3 3" xfId="18613"/>
    <cellStyle name="Input 2 2 3 3 2" xfId="55453"/>
    <cellStyle name="Input 2 2 3 3 3" xfId="55454"/>
    <cellStyle name="Input 2 2 3 4" xfId="18614"/>
    <cellStyle name="Input 2 2 3 4 2" xfId="55455"/>
    <cellStyle name="Input 2 2 3 4 3" xfId="55456"/>
    <cellStyle name="Input 2 2 3 5" xfId="18615"/>
    <cellStyle name="Input 2 2 3 5 2" xfId="55457"/>
    <cellStyle name="Input 2 2 3 5 3" xfId="55458"/>
    <cellStyle name="Input 2 2 3 6" xfId="18616"/>
    <cellStyle name="Input 2 2 3 6 2" xfId="55459"/>
    <cellStyle name="Input 2 2 3 6 3" xfId="55460"/>
    <cellStyle name="Input 2 2 3 7" xfId="18617"/>
    <cellStyle name="Input 2 2 3 8" xfId="55461"/>
    <cellStyle name="Input 2 2 30" xfId="18618"/>
    <cellStyle name="Input 2 2 30 2" xfId="18619"/>
    <cellStyle name="Input 2 2 30 2 2" xfId="18620"/>
    <cellStyle name="Input 2 2 30 2 3" xfId="18621"/>
    <cellStyle name="Input 2 2 30 2 4" xfId="18622"/>
    <cellStyle name="Input 2 2 30 2 5" xfId="18623"/>
    <cellStyle name="Input 2 2 30 2 6" xfId="18624"/>
    <cellStyle name="Input 2 2 30 3" xfId="18625"/>
    <cellStyle name="Input 2 2 30 3 2" xfId="55462"/>
    <cellStyle name="Input 2 2 30 3 3" xfId="55463"/>
    <cellStyle name="Input 2 2 30 4" xfId="18626"/>
    <cellStyle name="Input 2 2 30 4 2" xfId="55464"/>
    <cellStyle name="Input 2 2 30 4 3" xfId="55465"/>
    <cellStyle name="Input 2 2 30 5" xfId="18627"/>
    <cellStyle name="Input 2 2 30 5 2" xfId="55466"/>
    <cellStyle name="Input 2 2 30 5 3" xfId="55467"/>
    <cellStyle name="Input 2 2 30 6" xfId="18628"/>
    <cellStyle name="Input 2 2 30 6 2" xfId="55468"/>
    <cellStyle name="Input 2 2 30 6 3" xfId="55469"/>
    <cellStyle name="Input 2 2 30 7" xfId="18629"/>
    <cellStyle name="Input 2 2 30 8" xfId="55470"/>
    <cellStyle name="Input 2 2 31" xfId="18630"/>
    <cellStyle name="Input 2 2 31 2" xfId="18631"/>
    <cellStyle name="Input 2 2 31 2 2" xfId="18632"/>
    <cellStyle name="Input 2 2 31 2 3" xfId="18633"/>
    <cellStyle name="Input 2 2 31 2 4" xfId="18634"/>
    <cellStyle name="Input 2 2 31 2 5" xfId="18635"/>
    <cellStyle name="Input 2 2 31 2 6" xfId="18636"/>
    <cellStyle name="Input 2 2 31 3" xfId="18637"/>
    <cellStyle name="Input 2 2 31 3 2" xfId="55471"/>
    <cellStyle name="Input 2 2 31 3 3" xfId="55472"/>
    <cellStyle name="Input 2 2 31 4" xfId="18638"/>
    <cellStyle name="Input 2 2 31 4 2" xfId="55473"/>
    <cellStyle name="Input 2 2 31 4 3" xfId="55474"/>
    <cellStyle name="Input 2 2 31 5" xfId="18639"/>
    <cellStyle name="Input 2 2 31 5 2" xfId="55475"/>
    <cellStyle name="Input 2 2 31 5 3" xfId="55476"/>
    <cellStyle name="Input 2 2 31 6" xfId="18640"/>
    <cellStyle name="Input 2 2 31 6 2" xfId="55477"/>
    <cellStyle name="Input 2 2 31 6 3" xfId="55478"/>
    <cellStyle name="Input 2 2 31 7" xfId="18641"/>
    <cellStyle name="Input 2 2 31 8" xfId="55479"/>
    <cellStyle name="Input 2 2 32" xfId="18642"/>
    <cellStyle name="Input 2 2 32 2" xfId="18643"/>
    <cellStyle name="Input 2 2 32 2 2" xfId="18644"/>
    <cellStyle name="Input 2 2 32 2 3" xfId="18645"/>
    <cellStyle name="Input 2 2 32 2 4" xfId="18646"/>
    <cellStyle name="Input 2 2 32 2 5" xfId="18647"/>
    <cellStyle name="Input 2 2 32 2 6" xfId="18648"/>
    <cellStyle name="Input 2 2 32 3" xfId="18649"/>
    <cellStyle name="Input 2 2 32 3 2" xfId="55480"/>
    <cellStyle name="Input 2 2 32 3 3" xfId="55481"/>
    <cellStyle name="Input 2 2 32 4" xfId="18650"/>
    <cellStyle name="Input 2 2 32 4 2" xfId="55482"/>
    <cellStyle name="Input 2 2 32 4 3" xfId="55483"/>
    <cellStyle name="Input 2 2 32 5" xfId="18651"/>
    <cellStyle name="Input 2 2 32 5 2" xfId="55484"/>
    <cellStyle name="Input 2 2 32 5 3" xfId="55485"/>
    <cellStyle name="Input 2 2 32 6" xfId="18652"/>
    <cellStyle name="Input 2 2 32 6 2" xfId="55486"/>
    <cellStyle name="Input 2 2 32 6 3" xfId="55487"/>
    <cellStyle name="Input 2 2 32 7" xfId="18653"/>
    <cellStyle name="Input 2 2 32 8" xfId="55488"/>
    <cellStyle name="Input 2 2 33" xfId="18654"/>
    <cellStyle name="Input 2 2 33 2" xfId="18655"/>
    <cellStyle name="Input 2 2 33 2 2" xfId="18656"/>
    <cellStyle name="Input 2 2 33 2 3" xfId="18657"/>
    <cellStyle name="Input 2 2 33 2 4" xfId="18658"/>
    <cellStyle name="Input 2 2 33 2 5" xfId="18659"/>
    <cellStyle name="Input 2 2 33 2 6" xfId="18660"/>
    <cellStyle name="Input 2 2 33 3" xfId="18661"/>
    <cellStyle name="Input 2 2 33 3 2" xfId="55489"/>
    <cellStyle name="Input 2 2 33 3 3" xfId="55490"/>
    <cellStyle name="Input 2 2 33 4" xfId="18662"/>
    <cellStyle name="Input 2 2 33 4 2" xfId="55491"/>
    <cellStyle name="Input 2 2 33 4 3" xfId="55492"/>
    <cellStyle name="Input 2 2 33 5" xfId="18663"/>
    <cellStyle name="Input 2 2 33 5 2" xfId="55493"/>
    <cellStyle name="Input 2 2 33 5 3" xfId="55494"/>
    <cellStyle name="Input 2 2 33 6" xfId="18664"/>
    <cellStyle name="Input 2 2 33 6 2" xfId="55495"/>
    <cellStyle name="Input 2 2 33 6 3" xfId="55496"/>
    <cellStyle name="Input 2 2 33 7" xfId="18665"/>
    <cellStyle name="Input 2 2 33 8" xfId="55497"/>
    <cellStyle name="Input 2 2 34" xfId="18666"/>
    <cellStyle name="Input 2 2 34 2" xfId="18667"/>
    <cellStyle name="Input 2 2 34 2 2" xfId="18668"/>
    <cellStyle name="Input 2 2 34 2 3" xfId="18669"/>
    <cellStyle name="Input 2 2 34 2 4" xfId="18670"/>
    <cellStyle name="Input 2 2 34 2 5" xfId="18671"/>
    <cellStyle name="Input 2 2 34 2 6" xfId="18672"/>
    <cellStyle name="Input 2 2 34 3" xfId="18673"/>
    <cellStyle name="Input 2 2 34 3 2" xfId="55498"/>
    <cellStyle name="Input 2 2 34 3 3" xfId="55499"/>
    <cellStyle name="Input 2 2 34 4" xfId="18674"/>
    <cellStyle name="Input 2 2 34 4 2" xfId="55500"/>
    <cellStyle name="Input 2 2 34 4 3" xfId="55501"/>
    <cellStyle name="Input 2 2 34 5" xfId="18675"/>
    <cellStyle name="Input 2 2 34 5 2" xfId="55502"/>
    <cellStyle name="Input 2 2 34 5 3" xfId="55503"/>
    <cellStyle name="Input 2 2 34 6" xfId="18676"/>
    <cellStyle name="Input 2 2 34 6 2" xfId="55504"/>
    <cellStyle name="Input 2 2 34 6 3" xfId="55505"/>
    <cellStyle name="Input 2 2 34 7" xfId="18677"/>
    <cellStyle name="Input 2 2 34 8" xfId="55506"/>
    <cellStyle name="Input 2 2 35" xfId="18678"/>
    <cellStyle name="Input 2 2 35 2" xfId="18679"/>
    <cellStyle name="Input 2 2 35 2 2" xfId="18680"/>
    <cellStyle name="Input 2 2 35 2 3" xfId="18681"/>
    <cellStyle name="Input 2 2 35 2 4" xfId="18682"/>
    <cellStyle name="Input 2 2 35 2 5" xfId="18683"/>
    <cellStyle name="Input 2 2 35 2 6" xfId="18684"/>
    <cellStyle name="Input 2 2 35 3" xfId="18685"/>
    <cellStyle name="Input 2 2 35 3 2" xfId="55507"/>
    <cellStyle name="Input 2 2 35 3 3" xfId="55508"/>
    <cellStyle name="Input 2 2 35 4" xfId="18686"/>
    <cellStyle name="Input 2 2 35 4 2" xfId="55509"/>
    <cellStyle name="Input 2 2 35 4 3" xfId="55510"/>
    <cellStyle name="Input 2 2 35 5" xfId="18687"/>
    <cellStyle name="Input 2 2 35 5 2" xfId="55511"/>
    <cellStyle name="Input 2 2 35 5 3" xfId="55512"/>
    <cellStyle name="Input 2 2 35 6" xfId="18688"/>
    <cellStyle name="Input 2 2 35 6 2" xfId="55513"/>
    <cellStyle name="Input 2 2 35 6 3" xfId="55514"/>
    <cellStyle name="Input 2 2 35 7" xfId="18689"/>
    <cellStyle name="Input 2 2 35 8" xfId="55515"/>
    <cellStyle name="Input 2 2 36" xfId="18690"/>
    <cellStyle name="Input 2 2 36 2" xfId="18691"/>
    <cellStyle name="Input 2 2 36 3" xfId="18692"/>
    <cellStyle name="Input 2 2 36 4" xfId="18693"/>
    <cellStyle name="Input 2 2 36 5" xfId="18694"/>
    <cellStyle name="Input 2 2 36 6" xfId="18695"/>
    <cellStyle name="Input 2 2 37" xfId="18696"/>
    <cellStyle name="Input 2 2 37 2" xfId="18697"/>
    <cellStyle name="Input 2 2 37 3" xfId="18698"/>
    <cellStyle name="Input 2 2 37 4" xfId="18699"/>
    <cellStyle name="Input 2 2 37 5" xfId="18700"/>
    <cellStyle name="Input 2 2 37 6" xfId="18701"/>
    <cellStyle name="Input 2 2 38" xfId="18702"/>
    <cellStyle name="Input 2 2 38 2" xfId="55516"/>
    <cellStyle name="Input 2 2 38 3" xfId="55517"/>
    <cellStyle name="Input 2 2 39" xfId="18703"/>
    <cellStyle name="Input 2 2 39 2" xfId="55518"/>
    <cellStyle name="Input 2 2 39 3" xfId="55519"/>
    <cellStyle name="Input 2 2 4" xfId="18704"/>
    <cellStyle name="Input 2 2 4 2" xfId="18705"/>
    <cellStyle name="Input 2 2 4 2 2" xfId="18706"/>
    <cellStyle name="Input 2 2 4 2 3" xfId="18707"/>
    <cellStyle name="Input 2 2 4 2 4" xfId="18708"/>
    <cellStyle name="Input 2 2 4 2 5" xfId="18709"/>
    <cellStyle name="Input 2 2 4 2 6" xfId="18710"/>
    <cellStyle name="Input 2 2 4 3" xfId="18711"/>
    <cellStyle name="Input 2 2 4 3 2" xfId="55520"/>
    <cellStyle name="Input 2 2 4 3 3" xfId="55521"/>
    <cellStyle name="Input 2 2 4 4" xfId="18712"/>
    <cellStyle name="Input 2 2 4 4 2" xfId="55522"/>
    <cellStyle name="Input 2 2 4 4 3" xfId="55523"/>
    <cellStyle name="Input 2 2 4 5" xfId="18713"/>
    <cellStyle name="Input 2 2 4 5 2" xfId="55524"/>
    <cellStyle name="Input 2 2 4 5 3" xfId="55525"/>
    <cellStyle name="Input 2 2 4 6" xfId="18714"/>
    <cellStyle name="Input 2 2 4 6 2" xfId="55526"/>
    <cellStyle name="Input 2 2 4 6 3" xfId="55527"/>
    <cellStyle name="Input 2 2 4 7" xfId="18715"/>
    <cellStyle name="Input 2 2 4 8" xfId="55528"/>
    <cellStyle name="Input 2 2 40" xfId="18716"/>
    <cellStyle name="Input 2 2 40 2" xfId="55529"/>
    <cellStyle name="Input 2 2 40 3" xfId="55530"/>
    <cellStyle name="Input 2 2 41" xfId="18717"/>
    <cellStyle name="Input 2 2 42" xfId="18718"/>
    <cellStyle name="Input 2 2 43" xfId="18719"/>
    <cellStyle name="Input 2 2 5" xfId="18720"/>
    <cellStyle name="Input 2 2 5 2" xfId="18721"/>
    <cellStyle name="Input 2 2 5 2 2" xfId="18722"/>
    <cellStyle name="Input 2 2 5 2 3" xfId="18723"/>
    <cellStyle name="Input 2 2 5 2 4" xfId="18724"/>
    <cellStyle name="Input 2 2 5 2 5" xfId="18725"/>
    <cellStyle name="Input 2 2 5 2 6" xfId="18726"/>
    <cellStyle name="Input 2 2 5 3" xfId="18727"/>
    <cellStyle name="Input 2 2 5 3 2" xfId="55531"/>
    <cellStyle name="Input 2 2 5 3 3" xfId="55532"/>
    <cellStyle name="Input 2 2 5 4" xfId="18728"/>
    <cellStyle name="Input 2 2 5 4 2" xfId="55533"/>
    <cellStyle name="Input 2 2 5 4 3" xfId="55534"/>
    <cellStyle name="Input 2 2 5 5" xfId="18729"/>
    <cellStyle name="Input 2 2 5 5 2" xfId="55535"/>
    <cellStyle name="Input 2 2 5 5 3" xfId="55536"/>
    <cellStyle name="Input 2 2 5 6" xfId="18730"/>
    <cellStyle name="Input 2 2 5 6 2" xfId="55537"/>
    <cellStyle name="Input 2 2 5 6 3" xfId="55538"/>
    <cellStyle name="Input 2 2 5 7" xfId="18731"/>
    <cellStyle name="Input 2 2 5 8" xfId="55539"/>
    <cellStyle name="Input 2 2 6" xfId="18732"/>
    <cellStyle name="Input 2 2 6 2" xfId="18733"/>
    <cellStyle name="Input 2 2 6 2 2" xfId="18734"/>
    <cellStyle name="Input 2 2 6 2 3" xfId="18735"/>
    <cellStyle name="Input 2 2 6 2 4" xfId="18736"/>
    <cellStyle name="Input 2 2 6 2 5" xfId="18737"/>
    <cellStyle name="Input 2 2 6 2 6" xfId="18738"/>
    <cellStyle name="Input 2 2 6 3" xfId="18739"/>
    <cellStyle name="Input 2 2 6 3 2" xfId="55540"/>
    <cellStyle name="Input 2 2 6 3 3" xfId="55541"/>
    <cellStyle name="Input 2 2 6 4" xfId="18740"/>
    <cellStyle name="Input 2 2 6 4 2" xfId="55542"/>
    <cellStyle name="Input 2 2 6 4 3" xfId="55543"/>
    <cellStyle name="Input 2 2 6 5" xfId="18741"/>
    <cellStyle name="Input 2 2 6 5 2" xfId="55544"/>
    <cellStyle name="Input 2 2 6 5 3" xfId="55545"/>
    <cellStyle name="Input 2 2 6 6" xfId="18742"/>
    <cellStyle name="Input 2 2 6 6 2" xfId="55546"/>
    <cellStyle name="Input 2 2 6 6 3" xfId="55547"/>
    <cellStyle name="Input 2 2 6 7" xfId="18743"/>
    <cellStyle name="Input 2 2 6 8" xfId="55548"/>
    <cellStyle name="Input 2 2 7" xfId="18744"/>
    <cellStyle name="Input 2 2 7 2" xfId="18745"/>
    <cellStyle name="Input 2 2 7 2 2" xfId="18746"/>
    <cellStyle name="Input 2 2 7 2 3" xfId="18747"/>
    <cellStyle name="Input 2 2 7 2 4" xfId="18748"/>
    <cellStyle name="Input 2 2 7 2 5" xfId="18749"/>
    <cellStyle name="Input 2 2 7 2 6" xfId="18750"/>
    <cellStyle name="Input 2 2 7 3" xfId="18751"/>
    <cellStyle name="Input 2 2 7 3 2" xfId="55549"/>
    <cellStyle name="Input 2 2 7 3 3" xfId="55550"/>
    <cellStyle name="Input 2 2 7 4" xfId="18752"/>
    <cellStyle name="Input 2 2 7 4 2" xfId="55551"/>
    <cellStyle name="Input 2 2 7 4 3" xfId="55552"/>
    <cellStyle name="Input 2 2 7 5" xfId="18753"/>
    <cellStyle name="Input 2 2 7 5 2" xfId="55553"/>
    <cellStyle name="Input 2 2 7 5 3" xfId="55554"/>
    <cellStyle name="Input 2 2 7 6" xfId="18754"/>
    <cellStyle name="Input 2 2 7 6 2" xfId="55555"/>
    <cellStyle name="Input 2 2 7 6 3" xfId="55556"/>
    <cellStyle name="Input 2 2 7 7" xfId="18755"/>
    <cellStyle name="Input 2 2 7 8" xfId="55557"/>
    <cellStyle name="Input 2 2 8" xfId="18756"/>
    <cellStyle name="Input 2 2 8 2" xfId="18757"/>
    <cellStyle name="Input 2 2 8 2 2" xfId="18758"/>
    <cellStyle name="Input 2 2 8 2 3" xfId="18759"/>
    <cellStyle name="Input 2 2 8 2 4" xfId="18760"/>
    <cellStyle name="Input 2 2 8 2 5" xfId="18761"/>
    <cellStyle name="Input 2 2 8 2 6" xfId="18762"/>
    <cellStyle name="Input 2 2 8 3" xfId="18763"/>
    <cellStyle name="Input 2 2 8 3 2" xfId="55558"/>
    <cellStyle name="Input 2 2 8 3 3" xfId="55559"/>
    <cellStyle name="Input 2 2 8 4" xfId="18764"/>
    <cellStyle name="Input 2 2 8 4 2" xfId="55560"/>
    <cellStyle name="Input 2 2 8 4 3" xfId="55561"/>
    <cellStyle name="Input 2 2 8 5" xfId="18765"/>
    <cellStyle name="Input 2 2 8 5 2" xfId="55562"/>
    <cellStyle name="Input 2 2 8 5 3" xfId="55563"/>
    <cellStyle name="Input 2 2 8 6" xfId="18766"/>
    <cellStyle name="Input 2 2 8 6 2" xfId="55564"/>
    <cellStyle name="Input 2 2 8 6 3" xfId="55565"/>
    <cellStyle name="Input 2 2 8 7" xfId="18767"/>
    <cellStyle name="Input 2 2 8 8" xfId="55566"/>
    <cellStyle name="Input 2 2 9" xfId="18768"/>
    <cellStyle name="Input 2 2 9 2" xfId="18769"/>
    <cellStyle name="Input 2 2 9 2 2" xfId="18770"/>
    <cellStyle name="Input 2 2 9 2 3" xfId="18771"/>
    <cellStyle name="Input 2 2 9 2 4" xfId="18772"/>
    <cellStyle name="Input 2 2 9 2 5" xfId="18773"/>
    <cellStyle name="Input 2 2 9 2 6" xfId="18774"/>
    <cellStyle name="Input 2 2 9 3" xfId="18775"/>
    <cellStyle name="Input 2 2 9 3 2" xfId="55567"/>
    <cellStyle name="Input 2 2 9 3 3" xfId="55568"/>
    <cellStyle name="Input 2 2 9 4" xfId="18776"/>
    <cellStyle name="Input 2 2 9 4 2" xfId="55569"/>
    <cellStyle name="Input 2 2 9 4 3" xfId="55570"/>
    <cellStyle name="Input 2 2 9 5" xfId="18777"/>
    <cellStyle name="Input 2 2 9 5 2" xfId="55571"/>
    <cellStyle name="Input 2 2 9 5 3" xfId="55572"/>
    <cellStyle name="Input 2 2 9 6" xfId="18778"/>
    <cellStyle name="Input 2 2 9 6 2" xfId="55573"/>
    <cellStyle name="Input 2 2 9 6 3" xfId="55574"/>
    <cellStyle name="Input 2 2 9 7" xfId="18779"/>
    <cellStyle name="Input 2 2 9 8" xfId="55575"/>
    <cellStyle name="Input 2 20" xfId="18780"/>
    <cellStyle name="Input 2 20 2" xfId="18781"/>
    <cellStyle name="Input 2 20 2 2" xfId="18782"/>
    <cellStyle name="Input 2 20 2 3" xfId="18783"/>
    <cellStyle name="Input 2 20 2 4" xfId="18784"/>
    <cellStyle name="Input 2 20 2 5" xfId="18785"/>
    <cellStyle name="Input 2 20 2 6" xfId="18786"/>
    <cellStyle name="Input 2 20 3" xfId="18787"/>
    <cellStyle name="Input 2 20 3 2" xfId="55576"/>
    <cellStyle name="Input 2 20 3 3" xfId="55577"/>
    <cellStyle name="Input 2 20 4" xfId="18788"/>
    <cellStyle name="Input 2 20 4 2" xfId="55578"/>
    <cellStyle name="Input 2 20 4 3" xfId="55579"/>
    <cellStyle name="Input 2 20 5" xfId="18789"/>
    <cellStyle name="Input 2 20 5 2" xfId="55580"/>
    <cellStyle name="Input 2 20 5 3" xfId="55581"/>
    <cellStyle name="Input 2 20 6" xfId="18790"/>
    <cellStyle name="Input 2 20 6 2" xfId="55582"/>
    <cellStyle name="Input 2 20 6 3" xfId="55583"/>
    <cellStyle name="Input 2 20 7" xfId="18791"/>
    <cellStyle name="Input 2 20 8" xfId="55584"/>
    <cellStyle name="Input 2 21" xfId="18792"/>
    <cellStyle name="Input 2 21 2" xfId="18793"/>
    <cellStyle name="Input 2 21 2 2" xfId="18794"/>
    <cellStyle name="Input 2 21 2 3" xfId="18795"/>
    <cellStyle name="Input 2 21 2 4" xfId="18796"/>
    <cellStyle name="Input 2 21 2 5" xfId="18797"/>
    <cellStyle name="Input 2 21 2 6" xfId="18798"/>
    <cellStyle name="Input 2 21 3" xfId="18799"/>
    <cellStyle name="Input 2 21 3 2" xfId="55585"/>
    <cellStyle name="Input 2 21 3 3" xfId="55586"/>
    <cellStyle name="Input 2 21 4" xfId="18800"/>
    <cellStyle name="Input 2 21 4 2" xfId="55587"/>
    <cellStyle name="Input 2 21 4 3" xfId="55588"/>
    <cellStyle name="Input 2 21 5" xfId="18801"/>
    <cellStyle name="Input 2 21 5 2" xfId="55589"/>
    <cellStyle name="Input 2 21 5 3" xfId="55590"/>
    <cellStyle name="Input 2 21 6" xfId="18802"/>
    <cellStyle name="Input 2 21 6 2" xfId="55591"/>
    <cellStyle name="Input 2 21 6 3" xfId="55592"/>
    <cellStyle name="Input 2 21 7" xfId="18803"/>
    <cellStyle name="Input 2 21 8" xfId="55593"/>
    <cellStyle name="Input 2 22" xfId="18804"/>
    <cellStyle name="Input 2 22 2" xfId="18805"/>
    <cellStyle name="Input 2 22 2 2" xfId="18806"/>
    <cellStyle name="Input 2 22 2 3" xfId="18807"/>
    <cellStyle name="Input 2 22 2 4" xfId="18808"/>
    <cellStyle name="Input 2 22 2 5" xfId="18809"/>
    <cellStyle name="Input 2 22 2 6" xfId="18810"/>
    <cellStyle name="Input 2 22 3" xfId="18811"/>
    <cellStyle name="Input 2 22 3 2" xfId="55594"/>
    <cellStyle name="Input 2 22 3 3" xfId="55595"/>
    <cellStyle name="Input 2 22 4" xfId="18812"/>
    <cellStyle name="Input 2 22 4 2" xfId="55596"/>
    <cellStyle name="Input 2 22 4 3" xfId="55597"/>
    <cellStyle name="Input 2 22 5" xfId="18813"/>
    <cellStyle name="Input 2 22 5 2" xfId="55598"/>
    <cellStyle name="Input 2 22 5 3" xfId="55599"/>
    <cellStyle name="Input 2 22 6" xfId="18814"/>
    <cellStyle name="Input 2 22 6 2" xfId="55600"/>
    <cellStyle name="Input 2 22 6 3" xfId="55601"/>
    <cellStyle name="Input 2 22 7" xfId="18815"/>
    <cellStyle name="Input 2 22 8" xfId="55602"/>
    <cellStyle name="Input 2 23" xfId="18816"/>
    <cellStyle name="Input 2 23 2" xfId="18817"/>
    <cellStyle name="Input 2 23 2 2" xfId="18818"/>
    <cellStyle name="Input 2 23 2 3" xfId="18819"/>
    <cellStyle name="Input 2 23 2 4" xfId="18820"/>
    <cellStyle name="Input 2 23 2 5" xfId="18821"/>
    <cellStyle name="Input 2 23 2 6" xfId="18822"/>
    <cellStyle name="Input 2 23 3" xfId="18823"/>
    <cellStyle name="Input 2 23 3 2" xfId="55603"/>
    <cellStyle name="Input 2 23 3 3" xfId="55604"/>
    <cellStyle name="Input 2 23 4" xfId="18824"/>
    <cellStyle name="Input 2 23 4 2" xfId="55605"/>
    <cellStyle name="Input 2 23 4 3" xfId="55606"/>
    <cellStyle name="Input 2 23 5" xfId="18825"/>
    <cellStyle name="Input 2 23 5 2" xfId="55607"/>
    <cellStyle name="Input 2 23 5 3" xfId="55608"/>
    <cellStyle name="Input 2 23 6" xfId="18826"/>
    <cellStyle name="Input 2 23 6 2" xfId="55609"/>
    <cellStyle name="Input 2 23 6 3" xfId="55610"/>
    <cellStyle name="Input 2 23 7" xfId="18827"/>
    <cellStyle name="Input 2 23 8" xfId="55611"/>
    <cellStyle name="Input 2 24" xfId="18828"/>
    <cellStyle name="Input 2 24 2" xfId="18829"/>
    <cellStyle name="Input 2 24 2 2" xfId="18830"/>
    <cellStyle name="Input 2 24 2 3" xfId="18831"/>
    <cellStyle name="Input 2 24 2 4" xfId="18832"/>
    <cellStyle name="Input 2 24 2 5" xfId="18833"/>
    <cellStyle name="Input 2 24 2 6" xfId="18834"/>
    <cellStyle name="Input 2 24 3" xfId="18835"/>
    <cellStyle name="Input 2 24 3 2" xfId="55612"/>
    <cellStyle name="Input 2 24 3 3" xfId="55613"/>
    <cellStyle name="Input 2 24 4" xfId="18836"/>
    <cellStyle name="Input 2 24 4 2" xfId="55614"/>
    <cellStyle name="Input 2 24 4 3" xfId="55615"/>
    <cellStyle name="Input 2 24 5" xfId="18837"/>
    <cellStyle name="Input 2 24 5 2" xfId="55616"/>
    <cellStyle name="Input 2 24 5 3" xfId="55617"/>
    <cellStyle name="Input 2 24 6" xfId="18838"/>
    <cellStyle name="Input 2 24 6 2" xfId="55618"/>
    <cellStyle name="Input 2 24 6 3" xfId="55619"/>
    <cellStyle name="Input 2 24 7" xfId="18839"/>
    <cellStyle name="Input 2 24 8" xfId="55620"/>
    <cellStyle name="Input 2 25" xfId="18840"/>
    <cellStyle name="Input 2 25 2" xfId="18841"/>
    <cellStyle name="Input 2 25 2 2" xfId="18842"/>
    <cellStyle name="Input 2 25 2 3" xfId="18843"/>
    <cellStyle name="Input 2 25 2 4" xfId="18844"/>
    <cellStyle name="Input 2 25 2 5" xfId="18845"/>
    <cellStyle name="Input 2 25 2 6" xfId="18846"/>
    <cellStyle name="Input 2 25 3" xfId="18847"/>
    <cellStyle name="Input 2 25 3 2" xfId="55621"/>
    <cellStyle name="Input 2 25 3 3" xfId="55622"/>
    <cellStyle name="Input 2 25 4" xfId="18848"/>
    <cellStyle name="Input 2 25 4 2" xfId="55623"/>
    <cellStyle name="Input 2 25 4 3" xfId="55624"/>
    <cellStyle name="Input 2 25 5" xfId="18849"/>
    <cellStyle name="Input 2 25 5 2" xfId="55625"/>
    <cellStyle name="Input 2 25 5 3" xfId="55626"/>
    <cellStyle name="Input 2 25 6" xfId="18850"/>
    <cellStyle name="Input 2 25 6 2" xfId="55627"/>
    <cellStyle name="Input 2 25 6 3" xfId="55628"/>
    <cellStyle name="Input 2 25 7" xfId="18851"/>
    <cellStyle name="Input 2 25 8" xfId="55629"/>
    <cellStyle name="Input 2 26" xfId="18852"/>
    <cellStyle name="Input 2 26 2" xfId="18853"/>
    <cellStyle name="Input 2 26 2 2" xfId="18854"/>
    <cellStyle name="Input 2 26 2 3" xfId="18855"/>
    <cellStyle name="Input 2 26 2 4" xfId="18856"/>
    <cellStyle name="Input 2 26 2 5" xfId="18857"/>
    <cellStyle name="Input 2 26 2 6" xfId="18858"/>
    <cellStyle name="Input 2 26 3" xfId="18859"/>
    <cellStyle name="Input 2 26 3 2" xfId="55630"/>
    <cellStyle name="Input 2 26 3 3" xfId="55631"/>
    <cellStyle name="Input 2 26 4" xfId="18860"/>
    <cellStyle name="Input 2 26 4 2" xfId="55632"/>
    <cellStyle name="Input 2 26 4 3" xfId="55633"/>
    <cellStyle name="Input 2 26 5" xfId="18861"/>
    <cellStyle name="Input 2 26 5 2" xfId="55634"/>
    <cellStyle name="Input 2 26 5 3" xfId="55635"/>
    <cellStyle name="Input 2 26 6" xfId="18862"/>
    <cellStyle name="Input 2 26 6 2" xfId="55636"/>
    <cellStyle name="Input 2 26 6 3" xfId="55637"/>
    <cellStyle name="Input 2 26 7" xfId="18863"/>
    <cellStyle name="Input 2 26 8" xfId="55638"/>
    <cellStyle name="Input 2 27" xfId="18864"/>
    <cellStyle name="Input 2 27 2" xfId="18865"/>
    <cellStyle name="Input 2 27 2 2" xfId="18866"/>
    <cellStyle name="Input 2 27 2 3" xfId="18867"/>
    <cellStyle name="Input 2 27 2 4" xfId="18868"/>
    <cellStyle name="Input 2 27 2 5" xfId="18869"/>
    <cellStyle name="Input 2 27 2 6" xfId="18870"/>
    <cellStyle name="Input 2 27 3" xfId="18871"/>
    <cellStyle name="Input 2 27 3 2" xfId="55639"/>
    <cellStyle name="Input 2 27 3 3" xfId="55640"/>
    <cellStyle name="Input 2 27 4" xfId="18872"/>
    <cellStyle name="Input 2 27 4 2" xfId="55641"/>
    <cellStyle name="Input 2 27 4 3" xfId="55642"/>
    <cellStyle name="Input 2 27 5" xfId="18873"/>
    <cellStyle name="Input 2 27 5 2" xfId="55643"/>
    <cellStyle name="Input 2 27 5 3" xfId="55644"/>
    <cellStyle name="Input 2 27 6" xfId="18874"/>
    <cellStyle name="Input 2 27 6 2" xfId="55645"/>
    <cellStyle name="Input 2 27 6 3" xfId="55646"/>
    <cellStyle name="Input 2 27 7" xfId="18875"/>
    <cellStyle name="Input 2 27 8" xfId="55647"/>
    <cellStyle name="Input 2 28" xfId="18876"/>
    <cellStyle name="Input 2 28 2" xfId="18877"/>
    <cellStyle name="Input 2 28 2 2" xfId="18878"/>
    <cellStyle name="Input 2 28 2 3" xfId="18879"/>
    <cellStyle name="Input 2 28 2 4" xfId="18880"/>
    <cellStyle name="Input 2 28 2 5" xfId="18881"/>
    <cellStyle name="Input 2 28 2 6" xfId="18882"/>
    <cellStyle name="Input 2 28 3" xfId="18883"/>
    <cellStyle name="Input 2 28 3 2" xfId="55648"/>
    <cellStyle name="Input 2 28 3 3" xfId="55649"/>
    <cellStyle name="Input 2 28 4" xfId="18884"/>
    <cellStyle name="Input 2 28 4 2" xfId="55650"/>
    <cellStyle name="Input 2 28 4 3" xfId="55651"/>
    <cellStyle name="Input 2 28 5" xfId="18885"/>
    <cellStyle name="Input 2 28 5 2" xfId="55652"/>
    <cellStyle name="Input 2 28 5 3" xfId="55653"/>
    <cellStyle name="Input 2 28 6" xfId="18886"/>
    <cellStyle name="Input 2 28 6 2" xfId="55654"/>
    <cellStyle name="Input 2 28 6 3" xfId="55655"/>
    <cellStyle name="Input 2 28 7" xfId="18887"/>
    <cellStyle name="Input 2 28 8" xfId="55656"/>
    <cellStyle name="Input 2 29" xfId="18888"/>
    <cellStyle name="Input 2 29 2" xfId="18889"/>
    <cellStyle name="Input 2 29 2 2" xfId="18890"/>
    <cellStyle name="Input 2 29 2 3" xfId="18891"/>
    <cellStyle name="Input 2 29 2 4" xfId="18892"/>
    <cellStyle name="Input 2 29 2 5" xfId="18893"/>
    <cellStyle name="Input 2 29 2 6" xfId="18894"/>
    <cellStyle name="Input 2 29 3" xfId="18895"/>
    <cellStyle name="Input 2 29 3 2" xfId="55657"/>
    <cellStyle name="Input 2 29 3 3" xfId="55658"/>
    <cellStyle name="Input 2 29 4" xfId="18896"/>
    <cellStyle name="Input 2 29 4 2" xfId="55659"/>
    <cellStyle name="Input 2 29 4 3" xfId="55660"/>
    <cellStyle name="Input 2 29 5" xfId="18897"/>
    <cellStyle name="Input 2 29 5 2" xfId="55661"/>
    <cellStyle name="Input 2 29 5 3" xfId="55662"/>
    <cellStyle name="Input 2 29 6" xfId="18898"/>
    <cellStyle name="Input 2 29 6 2" xfId="55663"/>
    <cellStyle name="Input 2 29 6 3" xfId="55664"/>
    <cellStyle name="Input 2 29 7" xfId="18899"/>
    <cellStyle name="Input 2 29 8" xfId="55665"/>
    <cellStyle name="Input 2 3" xfId="18900"/>
    <cellStyle name="Input 2 3 10" xfId="18901"/>
    <cellStyle name="Input 2 3 10 2" xfId="18902"/>
    <cellStyle name="Input 2 3 10 2 2" xfId="18903"/>
    <cellStyle name="Input 2 3 10 2 3" xfId="18904"/>
    <cellStyle name="Input 2 3 10 2 4" xfId="18905"/>
    <cellStyle name="Input 2 3 10 2 5" xfId="18906"/>
    <cellStyle name="Input 2 3 10 2 6" xfId="18907"/>
    <cellStyle name="Input 2 3 10 3" xfId="18908"/>
    <cellStyle name="Input 2 3 10 3 2" xfId="55666"/>
    <cellStyle name="Input 2 3 10 3 3" xfId="55667"/>
    <cellStyle name="Input 2 3 10 4" xfId="18909"/>
    <cellStyle name="Input 2 3 10 4 2" xfId="55668"/>
    <cellStyle name="Input 2 3 10 4 3" xfId="55669"/>
    <cellStyle name="Input 2 3 10 5" xfId="18910"/>
    <cellStyle name="Input 2 3 10 5 2" xfId="55670"/>
    <cellStyle name="Input 2 3 10 5 3" xfId="55671"/>
    <cellStyle name="Input 2 3 10 6" xfId="18911"/>
    <cellStyle name="Input 2 3 10 6 2" xfId="55672"/>
    <cellStyle name="Input 2 3 10 6 3" xfId="55673"/>
    <cellStyle name="Input 2 3 10 7" xfId="18912"/>
    <cellStyle name="Input 2 3 10 8" xfId="55674"/>
    <cellStyle name="Input 2 3 11" xfId="18913"/>
    <cellStyle name="Input 2 3 11 2" xfId="18914"/>
    <cellStyle name="Input 2 3 11 2 2" xfId="18915"/>
    <cellStyle name="Input 2 3 11 2 3" xfId="18916"/>
    <cellStyle name="Input 2 3 11 2 4" xfId="18917"/>
    <cellStyle name="Input 2 3 11 2 5" xfId="18918"/>
    <cellStyle name="Input 2 3 11 2 6" xfId="18919"/>
    <cellStyle name="Input 2 3 11 3" xfId="18920"/>
    <cellStyle name="Input 2 3 11 3 2" xfId="55675"/>
    <cellStyle name="Input 2 3 11 3 3" xfId="55676"/>
    <cellStyle name="Input 2 3 11 4" xfId="18921"/>
    <cellStyle name="Input 2 3 11 4 2" xfId="55677"/>
    <cellStyle name="Input 2 3 11 4 3" xfId="55678"/>
    <cellStyle name="Input 2 3 11 5" xfId="18922"/>
    <cellStyle name="Input 2 3 11 5 2" xfId="55679"/>
    <cellStyle name="Input 2 3 11 5 3" xfId="55680"/>
    <cellStyle name="Input 2 3 11 6" xfId="18923"/>
    <cellStyle name="Input 2 3 11 6 2" xfId="55681"/>
    <cellStyle name="Input 2 3 11 6 3" xfId="55682"/>
    <cellStyle name="Input 2 3 11 7" xfId="18924"/>
    <cellStyle name="Input 2 3 11 8" xfId="55683"/>
    <cellStyle name="Input 2 3 12" xfId="18925"/>
    <cellStyle name="Input 2 3 12 2" xfId="18926"/>
    <cellStyle name="Input 2 3 12 2 2" xfId="18927"/>
    <cellStyle name="Input 2 3 12 2 3" xfId="18928"/>
    <cellStyle name="Input 2 3 12 2 4" xfId="18929"/>
    <cellStyle name="Input 2 3 12 2 5" xfId="18930"/>
    <cellStyle name="Input 2 3 12 2 6" xfId="18931"/>
    <cellStyle name="Input 2 3 12 3" xfId="18932"/>
    <cellStyle name="Input 2 3 12 3 2" xfId="55684"/>
    <cellStyle name="Input 2 3 12 3 3" xfId="55685"/>
    <cellStyle name="Input 2 3 12 4" xfId="18933"/>
    <cellStyle name="Input 2 3 12 4 2" xfId="55686"/>
    <cellStyle name="Input 2 3 12 4 3" xfId="55687"/>
    <cellStyle name="Input 2 3 12 5" xfId="18934"/>
    <cellStyle name="Input 2 3 12 5 2" xfId="55688"/>
    <cellStyle name="Input 2 3 12 5 3" xfId="55689"/>
    <cellStyle name="Input 2 3 12 6" xfId="18935"/>
    <cellStyle name="Input 2 3 12 6 2" xfId="55690"/>
    <cellStyle name="Input 2 3 12 6 3" xfId="55691"/>
    <cellStyle name="Input 2 3 12 7" xfId="18936"/>
    <cellStyle name="Input 2 3 12 8" xfId="55692"/>
    <cellStyle name="Input 2 3 13" xfId="18937"/>
    <cellStyle name="Input 2 3 13 2" xfId="18938"/>
    <cellStyle name="Input 2 3 13 2 2" xfId="18939"/>
    <cellStyle name="Input 2 3 13 2 3" xfId="18940"/>
    <cellStyle name="Input 2 3 13 2 4" xfId="18941"/>
    <cellStyle name="Input 2 3 13 2 5" xfId="18942"/>
    <cellStyle name="Input 2 3 13 2 6" xfId="18943"/>
    <cellStyle name="Input 2 3 13 3" xfId="18944"/>
    <cellStyle name="Input 2 3 13 3 2" xfId="55693"/>
    <cellStyle name="Input 2 3 13 3 3" xfId="55694"/>
    <cellStyle name="Input 2 3 13 4" xfId="18945"/>
    <cellStyle name="Input 2 3 13 4 2" xfId="55695"/>
    <cellStyle name="Input 2 3 13 4 3" xfId="55696"/>
    <cellStyle name="Input 2 3 13 5" xfId="18946"/>
    <cellStyle name="Input 2 3 13 5 2" xfId="55697"/>
    <cellStyle name="Input 2 3 13 5 3" xfId="55698"/>
    <cellStyle name="Input 2 3 13 6" xfId="18947"/>
    <cellStyle name="Input 2 3 13 6 2" xfId="55699"/>
    <cellStyle name="Input 2 3 13 6 3" xfId="55700"/>
    <cellStyle name="Input 2 3 13 7" xfId="18948"/>
    <cellStyle name="Input 2 3 13 8" xfId="55701"/>
    <cellStyle name="Input 2 3 14" xfId="18949"/>
    <cellStyle name="Input 2 3 14 2" xfId="18950"/>
    <cellStyle name="Input 2 3 14 2 2" xfId="18951"/>
    <cellStyle name="Input 2 3 14 2 3" xfId="18952"/>
    <cellStyle name="Input 2 3 14 2 4" xfId="18953"/>
    <cellStyle name="Input 2 3 14 2 5" xfId="18954"/>
    <cellStyle name="Input 2 3 14 2 6" xfId="18955"/>
    <cellStyle name="Input 2 3 14 3" xfId="18956"/>
    <cellStyle name="Input 2 3 14 3 2" xfId="55702"/>
    <cellStyle name="Input 2 3 14 3 3" xfId="55703"/>
    <cellStyle name="Input 2 3 14 4" xfId="18957"/>
    <cellStyle name="Input 2 3 14 4 2" xfId="55704"/>
    <cellStyle name="Input 2 3 14 4 3" xfId="55705"/>
    <cellStyle name="Input 2 3 14 5" xfId="18958"/>
    <cellStyle name="Input 2 3 14 5 2" xfId="55706"/>
    <cellStyle name="Input 2 3 14 5 3" xfId="55707"/>
    <cellStyle name="Input 2 3 14 6" xfId="18959"/>
    <cellStyle name="Input 2 3 14 6 2" xfId="55708"/>
    <cellStyle name="Input 2 3 14 6 3" xfId="55709"/>
    <cellStyle name="Input 2 3 14 7" xfId="18960"/>
    <cellStyle name="Input 2 3 14 8" xfId="55710"/>
    <cellStyle name="Input 2 3 15" xfId="18961"/>
    <cellStyle name="Input 2 3 15 2" xfId="18962"/>
    <cellStyle name="Input 2 3 15 2 2" xfId="18963"/>
    <cellStyle name="Input 2 3 15 2 3" xfId="18964"/>
    <cellStyle name="Input 2 3 15 2 4" xfId="18965"/>
    <cellStyle name="Input 2 3 15 2 5" xfId="18966"/>
    <cellStyle name="Input 2 3 15 2 6" xfId="18967"/>
    <cellStyle name="Input 2 3 15 3" xfId="18968"/>
    <cellStyle name="Input 2 3 15 3 2" xfId="55711"/>
    <cellStyle name="Input 2 3 15 3 3" xfId="55712"/>
    <cellStyle name="Input 2 3 15 4" xfId="18969"/>
    <cellStyle name="Input 2 3 15 4 2" xfId="55713"/>
    <cellStyle name="Input 2 3 15 4 3" xfId="55714"/>
    <cellStyle name="Input 2 3 15 5" xfId="18970"/>
    <cellStyle name="Input 2 3 15 5 2" xfId="55715"/>
    <cellStyle name="Input 2 3 15 5 3" xfId="55716"/>
    <cellStyle name="Input 2 3 15 6" xfId="18971"/>
    <cellStyle name="Input 2 3 15 6 2" xfId="55717"/>
    <cellStyle name="Input 2 3 15 6 3" xfId="55718"/>
    <cellStyle name="Input 2 3 15 7" xfId="18972"/>
    <cellStyle name="Input 2 3 15 8" xfId="55719"/>
    <cellStyle name="Input 2 3 16" xfId="18973"/>
    <cellStyle name="Input 2 3 16 2" xfId="18974"/>
    <cellStyle name="Input 2 3 16 2 2" xfId="18975"/>
    <cellStyle name="Input 2 3 16 2 3" xfId="18976"/>
    <cellStyle name="Input 2 3 16 2 4" xfId="18977"/>
    <cellStyle name="Input 2 3 16 2 5" xfId="18978"/>
    <cellStyle name="Input 2 3 16 2 6" xfId="18979"/>
    <cellStyle name="Input 2 3 16 3" xfId="18980"/>
    <cellStyle name="Input 2 3 16 3 2" xfId="55720"/>
    <cellStyle name="Input 2 3 16 3 3" xfId="55721"/>
    <cellStyle name="Input 2 3 16 4" xfId="18981"/>
    <cellStyle name="Input 2 3 16 4 2" xfId="55722"/>
    <cellStyle name="Input 2 3 16 4 3" xfId="55723"/>
    <cellStyle name="Input 2 3 16 5" xfId="18982"/>
    <cellStyle name="Input 2 3 16 5 2" xfId="55724"/>
    <cellStyle name="Input 2 3 16 5 3" xfId="55725"/>
    <cellStyle name="Input 2 3 16 6" xfId="18983"/>
    <cellStyle name="Input 2 3 16 6 2" xfId="55726"/>
    <cellStyle name="Input 2 3 16 6 3" xfId="55727"/>
    <cellStyle name="Input 2 3 16 7" xfId="18984"/>
    <cellStyle name="Input 2 3 16 8" xfId="55728"/>
    <cellStyle name="Input 2 3 17" xfId="18985"/>
    <cellStyle name="Input 2 3 17 2" xfId="18986"/>
    <cellStyle name="Input 2 3 17 2 2" xfId="18987"/>
    <cellStyle name="Input 2 3 17 2 3" xfId="18988"/>
    <cellStyle name="Input 2 3 17 2 4" xfId="18989"/>
    <cellStyle name="Input 2 3 17 2 5" xfId="18990"/>
    <cellStyle name="Input 2 3 17 2 6" xfId="18991"/>
    <cellStyle name="Input 2 3 17 3" xfId="18992"/>
    <cellStyle name="Input 2 3 17 3 2" xfId="55729"/>
    <cellStyle name="Input 2 3 17 3 3" xfId="55730"/>
    <cellStyle name="Input 2 3 17 4" xfId="18993"/>
    <cellStyle name="Input 2 3 17 4 2" xfId="55731"/>
    <cellStyle name="Input 2 3 17 4 3" xfId="55732"/>
    <cellStyle name="Input 2 3 17 5" xfId="18994"/>
    <cellStyle name="Input 2 3 17 5 2" xfId="55733"/>
    <cellStyle name="Input 2 3 17 5 3" xfId="55734"/>
    <cellStyle name="Input 2 3 17 6" xfId="18995"/>
    <cellStyle name="Input 2 3 17 6 2" xfId="55735"/>
    <cellStyle name="Input 2 3 17 6 3" xfId="55736"/>
    <cellStyle name="Input 2 3 17 7" xfId="18996"/>
    <cellStyle name="Input 2 3 17 8" xfId="55737"/>
    <cellStyle name="Input 2 3 18" xfId="18997"/>
    <cellStyle name="Input 2 3 18 2" xfId="18998"/>
    <cellStyle name="Input 2 3 18 2 2" xfId="18999"/>
    <cellStyle name="Input 2 3 18 2 3" xfId="19000"/>
    <cellStyle name="Input 2 3 18 2 4" xfId="19001"/>
    <cellStyle name="Input 2 3 18 2 5" xfId="19002"/>
    <cellStyle name="Input 2 3 18 2 6" xfId="19003"/>
    <cellStyle name="Input 2 3 18 3" xfId="19004"/>
    <cellStyle name="Input 2 3 18 3 2" xfId="55738"/>
    <cellStyle name="Input 2 3 18 3 3" xfId="55739"/>
    <cellStyle name="Input 2 3 18 4" xfId="19005"/>
    <cellStyle name="Input 2 3 18 4 2" xfId="55740"/>
    <cellStyle name="Input 2 3 18 4 3" xfId="55741"/>
    <cellStyle name="Input 2 3 18 5" xfId="19006"/>
    <cellStyle name="Input 2 3 18 5 2" xfId="55742"/>
    <cellStyle name="Input 2 3 18 5 3" xfId="55743"/>
    <cellStyle name="Input 2 3 18 6" xfId="19007"/>
    <cellStyle name="Input 2 3 18 6 2" xfId="55744"/>
    <cellStyle name="Input 2 3 18 6 3" xfId="55745"/>
    <cellStyle name="Input 2 3 18 7" xfId="19008"/>
    <cellStyle name="Input 2 3 18 8" xfId="55746"/>
    <cellStyle name="Input 2 3 19" xfId="19009"/>
    <cellStyle name="Input 2 3 19 2" xfId="19010"/>
    <cellStyle name="Input 2 3 19 2 2" xfId="19011"/>
    <cellStyle name="Input 2 3 19 2 3" xfId="19012"/>
    <cellStyle name="Input 2 3 19 2 4" xfId="19013"/>
    <cellStyle name="Input 2 3 19 2 5" xfId="19014"/>
    <cellStyle name="Input 2 3 19 2 6" xfId="19015"/>
    <cellStyle name="Input 2 3 19 3" xfId="19016"/>
    <cellStyle name="Input 2 3 19 3 2" xfId="55747"/>
    <cellStyle name="Input 2 3 19 3 3" xfId="55748"/>
    <cellStyle name="Input 2 3 19 4" xfId="19017"/>
    <cellStyle name="Input 2 3 19 4 2" xfId="55749"/>
    <cellStyle name="Input 2 3 19 4 3" xfId="55750"/>
    <cellStyle name="Input 2 3 19 5" xfId="19018"/>
    <cellStyle name="Input 2 3 19 5 2" xfId="55751"/>
    <cellStyle name="Input 2 3 19 5 3" xfId="55752"/>
    <cellStyle name="Input 2 3 19 6" xfId="19019"/>
    <cellStyle name="Input 2 3 19 6 2" xfId="55753"/>
    <cellStyle name="Input 2 3 19 6 3" xfId="55754"/>
    <cellStyle name="Input 2 3 19 7" xfId="19020"/>
    <cellStyle name="Input 2 3 19 8" xfId="55755"/>
    <cellStyle name="Input 2 3 2" xfId="19021"/>
    <cellStyle name="Input 2 3 2 10" xfId="19022"/>
    <cellStyle name="Input 2 3 2 10 2" xfId="19023"/>
    <cellStyle name="Input 2 3 2 10 2 2" xfId="19024"/>
    <cellStyle name="Input 2 3 2 10 2 3" xfId="19025"/>
    <cellStyle name="Input 2 3 2 10 2 4" xfId="19026"/>
    <cellStyle name="Input 2 3 2 10 2 5" xfId="19027"/>
    <cellStyle name="Input 2 3 2 10 2 6" xfId="19028"/>
    <cellStyle name="Input 2 3 2 10 3" xfId="19029"/>
    <cellStyle name="Input 2 3 2 10 3 2" xfId="55756"/>
    <cellStyle name="Input 2 3 2 10 3 3" xfId="55757"/>
    <cellStyle name="Input 2 3 2 10 4" xfId="19030"/>
    <cellStyle name="Input 2 3 2 10 4 2" xfId="55758"/>
    <cellStyle name="Input 2 3 2 10 4 3" xfId="55759"/>
    <cellStyle name="Input 2 3 2 10 5" xfId="19031"/>
    <cellStyle name="Input 2 3 2 10 5 2" xfId="55760"/>
    <cellStyle name="Input 2 3 2 10 5 3" xfId="55761"/>
    <cellStyle name="Input 2 3 2 10 6" xfId="19032"/>
    <cellStyle name="Input 2 3 2 10 6 2" xfId="55762"/>
    <cellStyle name="Input 2 3 2 10 6 3" xfId="55763"/>
    <cellStyle name="Input 2 3 2 10 7" xfId="19033"/>
    <cellStyle name="Input 2 3 2 10 8" xfId="55764"/>
    <cellStyle name="Input 2 3 2 11" xfId="19034"/>
    <cellStyle name="Input 2 3 2 11 2" xfId="19035"/>
    <cellStyle name="Input 2 3 2 11 2 2" xfId="19036"/>
    <cellStyle name="Input 2 3 2 11 2 3" xfId="19037"/>
    <cellStyle name="Input 2 3 2 11 2 4" xfId="19038"/>
    <cellStyle name="Input 2 3 2 11 2 5" xfId="19039"/>
    <cellStyle name="Input 2 3 2 11 2 6" xfId="19040"/>
    <cellStyle name="Input 2 3 2 11 3" xfId="19041"/>
    <cellStyle name="Input 2 3 2 11 3 2" xfId="55765"/>
    <cellStyle name="Input 2 3 2 11 3 3" xfId="55766"/>
    <cellStyle name="Input 2 3 2 11 4" xfId="19042"/>
    <cellStyle name="Input 2 3 2 11 4 2" xfId="55767"/>
    <cellStyle name="Input 2 3 2 11 4 3" xfId="55768"/>
    <cellStyle name="Input 2 3 2 11 5" xfId="19043"/>
    <cellStyle name="Input 2 3 2 11 5 2" xfId="55769"/>
    <cellStyle name="Input 2 3 2 11 5 3" xfId="55770"/>
    <cellStyle name="Input 2 3 2 11 6" xfId="19044"/>
    <cellStyle name="Input 2 3 2 11 6 2" xfId="55771"/>
    <cellStyle name="Input 2 3 2 11 6 3" xfId="55772"/>
    <cellStyle name="Input 2 3 2 11 7" xfId="19045"/>
    <cellStyle name="Input 2 3 2 11 8" xfId="55773"/>
    <cellStyle name="Input 2 3 2 12" xfId="19046"/>
    <cellStyle name="Input 2 3 2 12 2" xfId="19047"/>
    <cellStyle name="Input 2 3 2 12 2 2" xfId="19048"/>
    <cellStyle name="Input 2 3 2 12 2 3" xfId="19049"/>
    <cellStyle name="Input 2 3 2 12 2 4" xfId="19050"/>
    <cellStyle name="Input 2 3 2 12 2 5" xfId="19051"/>
    <cellStyle name="Input 2 3 2 12 2 6" xfId="19052"/>
    <cellStyle name="Input 2 3 2 12 3" xfId="19053"/>
    <cellStyle name="Input 2 3 2 12 3 2" xfId="55774"/>
    <cellStyle name="Input 2 3 2 12 3 3" xfId="55775"/>
    <cellStyle name="Input 2 3 2 12 4" xfId="19054"/>
    <cellStyle name="Input 2 3 2 12 4 2" xfId="55776"/>
    <cellStyle name="Input 2 3 2 12 4 3" xfId="55777"/>
    <cellStyle name="Input 2 3 2 12 5" xfId="19055"/>
    <cellStyle name="Input 2 3 2 12 5 2" xfId="55778"/>
    <cellStyle name="Input 2 3 2 12 5 3" xfId="55779"/>
    <cellStyle name="Input 2 3 2 12 6" xfId="19056"/>
    <cellStyle name="Input 2 3 2 12 6 2" xfId="55780"/>
    <cellStyle name="Input 2 3 2 12 6 3" xfId="55781"/>
    <cellStyle name="Input 2 3 2 12 7" xfId="19057"/>
    <cellStyle name="Input 2 3 2 12 8" xfId="55782"/>
    <cellStyle name="Input 2 3 2 13" xfId="19058"/>
    <cellStyle name="Input 2 3 2 13 2" xfId="19059"/>
    <cellStyle name="Input 2 3 2 13 2 2" xfId="19060"/>
    <cellStyle name="Input 2 3 2 13 2 3" xfId="19061"/>
    <cellStyle name="Input 2 3 2 13 2 4" xfId="19062"/>
    <cellStyle name="Input 2 3 2 13 2 5" xfId="19063"/>
    <cellStyle name="Input 2 3 2 13 2 6" xfId="19064"/>
    <cellStyle name="Input 2 3 2 13 3" xfId="19065"/>
    <cellStyle name="Input 2 3 2 13 3 2" xfId="55783"/>
    <cellStyle name="Input 2 3 2 13 3 3" xfId="55784"/>
    <cellStyle name="Input 2 3 2 13 4" xfId="19066"/>
    <cellStyle name="Input 2 3 2 13 4 2" xfId="55785"/>
    <cellStyle name="Input 2 3 2 13 4 3" xfId="55786"/>
    <cellStyle name="Input 2 3 2 13 5" xfId="19067"/>
    <cellStyle name="Input 2 3 2 13 5 2" xfId="55787"/>
    <cellStyle name="Input 2 3 2 13 5 3" xfId="55788"/>
    <cellStyle name="Input 2 3 2 13 6" xfId="19068"/>
    <cellStyle name="Input 2 3 2 13 6 2" xfId="55789"/>
    <cellStyle name="Input 2 3 2 13 6 3" xfId="55790"/>
    <cellStyle name="Input 2 3 2 13 7" xfId="19069"/>
    <cellStyle name="Input 2 3 2 13 8" xfId="55791"/>
    <cellStyle name="Input 2 3 2 14" xfId="19070"/>
    <cellStyle name="Input 2 3 2 14 2" xfId="19071"/>
    <cellStyle name="Input 2 3 2 14 2 2" xfId="19072"/>
    <cellStyle name="Input 2 3 2 14 2 3" xfId="19073"/>
    <cellStyle name="Input 2 3 2 14 2 4" xfId="19074"/>
    <cellStyle name="Input 2 3 2 14 2 5" xfId="19075"/>
    <cellStyle name="Input 2 3 2 14 2 6" xfId="19076"/>
    <cellStyle name="Input 2 3 2 14 3" xfId="19077"/>
    <cellStyle name="Input 2 3 2 14 3 2" xfId="55792"/>
    <cellStyle name="Input 2 3 2 14 3 3" xfId="55793"/>
    <cellStyle name="Input 2 3 2 14 4" xfId="19078"/>
    <cellStyle name="Input 2 3 2 14 4 2" xfId="55794"/>
    <cellStyle name="Input 2 3 2 14 4 3" xfId="55795"/>
    <cellStyle name="Input 2 3 2 14 5" xfId="19079"/>
    <cellStyle name="Input 2 3 2 14 5 2" xfId="55796"/>
    <cellStyle name="Input 2 3 2 14 5 3" xfId="55797"/>
    <cellStyle name="Input 2 3 2 14 6" xfId="19080"/>
    <cellStyle name="Input 2 3 2 14 6 2" xfId="55798"/>
    <cellStyle name="Input 2 3 2 14 6 3" xfId="55799"/>
    <cellStyle name="Input 2 3 2 14 7" xfId="19081"/>
    <cellStyle name="Input 2 3 2 14 8" xfId="55800"/>
    <cellStyle name="Input 2 3 2 15" xfId="19082"/>
    <cellStyle name="Input 2 3 2 15 2" xfId="19083"/>
    <cellStyle name="Input 2 3 2 15 2 2" xfId="19084"/>
    <cellStyle name="Input 2 3 2 15 2 3" xfId="19085"/>
    <cellStyle name="Input 2 3 2 15 2 4" xfId="19086"/>
    <cellStyle name="Input 2 3 2 15 2 5" xfId="19087"/>
    <cellStyle name="Input 2 3 2 15 2 6" xfId="19088"/>
    <cellStyle name="Input 2 3 2 15 3" xfId="19089"/>
    <cellStyle name="Input 2 3 2 15 3 2" xfId="55801"/>
    <cellStyle name="Input 2 3 2 15 3 3" xfId="55802"/>
    <cellStyle name="Input 2 3 2 15 4" xfId="19090"/>
    <cellStyle name="Input 2 3 2 15 4 2" xfId="55803"/>
    <cellStyle name="Input 2 3 2 15 4 3" xfId="55804"/>
    <cellStyle name="Input 2 3 2 15 5" xfId="19091"/>
    <cellStyle name="Input 2 3 2 15 5 2" xfId="55805"/>
    <cellStyle name="Input 2 3 2 15 5 3" xfId="55806"/>
    <cellStyle name="Input 2 3 2 15 6" xfId="19092"/>
    <cellStyle name="Input 2 3 2 15 6 2" xfId="55807"/>
    <cellStyle name="Input 2 3 2 15 6 3" xfId="55808"/>
    <cellStyle name="Input 2 3 2 15 7" xfId="19093"/>
    <cellStyle name="Input 2 3 2 15 8" xfId="55809"/>
    <cellStyle name="Input 2 3 2 16" xfId="19094"/>
    <cellStyle name="Input 2 3 2 16 2" xfId="19095"/>
    <cellStyle name="Input 2 3 2 16 2 2" xfId="19096"/>
    <cellStyle name="Input 2 3 2 16 2 3" xfId="19097"/>
    <cellStyle name="Input 2 3 2 16 2 4" xfId="19098"/>
    <cellStyle name="Input 2 3 2 16 2 5" xfId="19099"/>
    <cellStyle name="Input 2 3 2 16 2 6" xfId="19100"/>
    <cellStyle name="Input 2 3 2 16 3" xfId="19101"/>
    <cellStyle name="Input 2 3 2 16 3 2" xfId="55810"/>
    <cellStyle name="Input 2 3 2 16 3 3" xfId="55811"/>
    <cellStyle name="Input 2 3 2 16 4" xfId="19102"/>
    <cellStyle name="Input 2 3 2 16 4 2" xfId="55812"/>
    <cellStyle name="Input 2 3 2 16 4 3" xfId="55813"/>
    <cellStyle name="Input 2 3 2 16 5" xfId="19103"/>
    <cellStyle name="Input 2 3 2 16 5 2" xfId="55814"/>
    <cellStyle name="Input 2 3 2 16 5 3" xfId="55815"/>
    <cellStyle name="Input 2 3 2 16 6" xfId="19104"/>
    <cellStyle name="Input 2 3 2 16 6 2" xfId="55816"/>
    <cellStyle name="Input 2 3 2 16 6 3" xfId="55817"/>
    <cellStyle name="Input 2 3 2 16 7" xfId="19105"/>
    <cellStyle name="Input 2 3 2 16 8" xfId="55818"/>
    <cellStyle name="Input 2 3 2 17" xfId="19106"/>
    <cellStyle name="Input 2 3 2 17 2" xfId="19107"/>
    <cellStyle name="Input 2 3 2 17 2 2" xfId="19108"/>
    <cellStyle name="Input 2 3 2 17 2 3" xfId="19109"/>
    <cellStyle name="Input 2 3 2 17 2 4" xfId="19110"/>
    <cellStyle name="Input 2 3 2 17 2 5" xfId="19111"/>
    <cellStyle name="Input 2 3 2 17 2 6" xfId="19112"/>
    <cellStyle name="Input 2 3 2 17 3" xfId="19113"/>
    <cellStyle name="Input 2 3 2 17 3 2" xfId="55819"/>
    <cellStyle name="Input 2 3 2 17 3 3" xfId="55820"/>
    <cellStyle name="Input 2 3 2 17 4" xfId="19114"/>
    <cellStyle name="Input 2 3 2 17 4 2" xfId="55821"/>
    <cellStyle name="Input 2 3 2 17 4 3" xfId="55822"/>
    <cellStyle name="Input 2 3 2 17 5" xfId="19115"/>
    <cellStyle name="Input 2 3 2 17 5 2" xfId="55823"/>
    <cellStyle name="Input 2 3 2 17 5 3" xfId="55824"/>
    <cellStyle name="Input 2 3 2 17 6" xfId="19116"/>
    <cellStyle name="Input 2 3 2 17 6 2" xfId="55825"/>
    <cellStyle name="Input 2 3 2 17 6 3" xfId="55826"/>
    <cellStyle name="Input 2 3 2 17 7" xfId="19117"/>
    <cellStyle name="Input 2 3 2 17 8" xfId="55827"/>
    <cellStyle name="Input 2 3 2 18" xfId="19118"/>
    <cellStyle name="Input 2 3 2 18 2" xfId="19119"/>
    <cellStyle name="Input 2 3 2 18 2 2" xfId="19120"/>
    <cellStyle name="Input 2 3 2 18 2 3" xfId="19121"/>
    <cellStyle name="Input 2 3 2 18 2 4" xfId="19122"/>
    <cellStyle name="Input 2 3 2 18 2 5" xfId="19123"/>
    <cellStyle name="Input 2 3 2 18 2 6" xfId="19124"/>
    <cellStyle name="Input 2 3 2 18 3" xfId="19125"/>
    <cellStyle name="Input 2 3 2 18 3 2" xfId="55828"/>
    <cellStyle name="Input 2 3 2 18 3 3" xfId="55829"/>
    <cellStyle name="Input 2 3 2 18 4" xfId="19126"/>
    <cellStyle name="Input 2 3 2 18 4 2" xfId="55830"/>
    <cellStyle name="Input 2 3 2 18 4 3" xfId="55831"/>
    <cellStyle name="Input 2 3 2 18 5" xfId="19127"/>
    <cellStyle name="Input 2 3 2 18 5 2" xfId="55832"/>
    <cellStyle name="Input 2 3 2 18 5 3" xfId="55833"/>
    <cellStyle name="Input 2 3 2 18 6" xfId="19128"/>
    <cellStyle name="Input 2 3 2 18 6 2" xfId="55834"/>
    <cellStyle name="Input 2 3 2 18 6 3" xfId="55835"/>
    <cellStyle name="Input 2 3 2 18 7" xfId="19129"/>
    <cellStyle name="Input 2 3 2 18 8" xfId="55836"/>
    <cellStyle name="Input 2 3 2 19" xfId="19130"/>
    <cellStyle name="Input 2 3 2 19 2" xfId="19131"/>
    <cellStyle name="Input 2 3 2 19 2 2" xfId="19132"/>
    <cellStyle name="Input 2 3 2 19 2 3" xfId="19133"/>
    <cellStyle name="Input 2 3 2 19 2 4" xfId="19134"/>
    <cellStyle name="Input 2 3 2 19 2 5" xfId="19135"/>
    <cellStyle name="Input 2 3 2 19 2 6" xfId="19136"/>
    <cellStyle name="Input 2 3 2 19 3" xfId="19137"/>
    <cellStyle name="Input 2 3 2 19 3 2" xfId="55837"/>
    <cellStyle name="Input 2 3 2 19 3 3" xfId="55838"/>
    <cellStyle name="Input 2 3 2 19 4" xfId="19138"/>
    <cellStyle name="Input 2 3 2 19 4 2" xfId="55839"/>
    <cellStyle name="Input 2 3 2 19 4 3" xfId="55840"/>
    <cellStyle name="Input 2 3 2 19 5" xfId="19139"/>
    <cellStyle name="Input 2 3 2 19 5 2" xfId="55841"/>
    <cellStyle name="Input 2 3 2 19 5 3" xfId="55842"/>
    <cellStyle name="Input 2 3 2 19 6" xfId="19140"/>
    <cellStyle name="Input 2 3 2 19 6 2" xfId="55843"/>
    <cellStyle name="Input 2 3 2 19 6 3" xfId="55844"/>
    <cellStyle name="Input 2 3 2 19 7" xfId="19141"/>
    <cellStyle name="Input 2 3 2 19 8" xfId="55845"/>
    <cellStyle name="Input 2 3 2 2" xfId="19142"/>
    <cellStyle name="Input 2 3 2 2 2" xfId="19143"/>
    <cellStyle name="Input 2 3 2 2 2 2" xfId="19144"/>
    <cellStyle name="Input 2 3 2 2 2 3" xfId="19145"/>
    <cellStyle name="Input 2 3 2 2 2 4" xfId="19146"/>
    <cellStyle name="Input 2 3 2 2 2 5" xfId="19147"/>
    <cellStyle name="Input 2 3 2 2 2 6" xfId="19148"/>
    <cellStyle name="Input 2 3 2 2 3" xfId="19149"/>
    <cellStyle name="Input 2 3 2 2 3 2" xfId="55846"/>
    <cellStyle name="Input 2 3 2 2 3 3" xfId="55847"/>
    <cellStyle name="Input 2 3 2 2 4" xfId="19150"/>
    <cellStyle name="Input 2 3 2 2 4 2" xfId="55848"/>
    <cellStyle name="Input 2 3 2 2 4 3" xfId="55849"/>
    <cellStyle name="Input 2 3 2 2 5" xfId="19151"/>
    <cellStyle name="Input 2 3 2 2 5 2" xfId="55850"/>
    <cellStyle name="Input 2 3 2 2 5 3" xfId="55851"/>
    <cellStyle name="Input 2 3 2 2 6" xfId="19152"/>
    <cellStyle name="Input 2 3 2 2 6 2" xfId="55852"/>
    <cellStyle name="Input 2 3 2 2 6 3" xfId="55853"/>
    <cellStyle name="Input 2 3 2 2 7" xfId="19153"/>
    <cellStyle name="Input 2 3 2 2 8" xfId="55854"/>
    <cellStyle name="Input 2 3 2 20" xfId="19154"/>
    <cellStyle name="Input 2 3 2 20 2" xfId="19155"/>
    <cellStyle name="Input 2 3 2 20 2 2" xfId="19156"/>
    <cellStyle name="Input 2 3 2 20 2 3" xfId="19157"/>
    <cellStyle name="Input 2 3 2 20 2 4" xfId="19158"/>
    <cellStyle name="Input 2 3 2 20 2 5" xfId="19159"/>
    <cellStyle name="Input 2 3 2 20 2 6" xfId="19160"/>
    <cellStyle name="Input 2 3 2 20 3" xfId="19161"/>
    <cellStyle name="Input 2 3 2 20 3 2" xfId="55855"/>
    <cellStyle name="Input 2 3 2 20 3 3" xfId="55856"/>
    <cellStyle name="Input 2 3 2 20 4" xfId="19162"/>
    <cellStyle name="Input 2 3 2 20 4 2" xfId="55857"/>
    <cellStyle name="Input 2 3 2 20 4 3" xfId="55858"/>
    <cellStyle name="Input 2 3 2 20 5" xfId="19163"/>
    <cellStyle name="Input 2 3 2 20 5 2" xfId="55859"/>
    <cellStyle name="Input 2 3 2 20 5 3" xfId="55860"/>
    <cellStyle name="Input 2 3 2 20 6" xfId="19164"/>
    <cellStyle name="Input 2 3 2 20 6 2" xfId="55861"/>
    <cellStyle name="Input 2 3 2 20 6 3" xfId="55862"/>
    <cellStyle name="Input 2 3 2 20 7" xfId="19165"/>
    <cellStyle name="Input 2 3 2 20 8" xfId="55863"/>
    <cellStyle name="Input 2 3 2 21" xfId="19166"/>
    <cellStyle name="Input 2 3 2 21 2" xfId="19167"/>
    <cellStyle name="Input 2 3 2 21 2 2" xfId="19168"/>
    <cellStyle name="Input 2 3 2 21 2 3" xfId="19169"/>
    <cellStyle name="Input 2 3 2 21 2 4" xfId="19170"/>
    <cellStyle name="Input 2 3 2 21 2 5" xfId="19171"/>
    <cellStyle name="Input 2 3 2 21 2 6" xfId="19172"/>
    <cellStyle name="Input 2 3 2 21 3" xfId="19173"/>
    <cellStyle name="Input 2 3 2 21 3 2" xfId="55864"/>
    <cellStyle name="Input 2 3 2 21 3 3" xfId="55865"/>
    <cellStyle name="Input 2 3 2 21 4" xfId="19174"/>
    <cellStyle name="Input 2 3 2 21 4 2" xfId="55866"/>
    <cellStyle name="Input 2 3 2 21 4 3" xfId="55867"/>
    <cellStyle name="Input 2 3 2 21 5" xfId="19175"/>
    <cellStyle name="Input 2 3 2 21 5 2" xfId="55868"/>
    <cellStyle name="Input 2 3 2 21 5 3" xfId="55869"/>
    <cellStyle name="Input 2 3 2 21 6" xfId="19176"/>
    <cellStyle name="Input 2 3 2 21 6 2" xfId="55870"/>
    <cellStyle name="Input 2 3 2 21 6 3" xfId="55871"/>
    <cellStyle name="Input 2 3 2 21 7" xfId="19177"/>
    <cellStyle name="Input 2 3 2 21 8" xfId="55872"/>
    <cellStyle name="Input 2 3 2 22" xfId="19178"/>
    <cellStyle name="Input 2 3 2 22 2" xfId="19179"/>
    <cellStyle name="Input 2 3 2 22 2 2" xfId="19180"/>
    <cellStyle name="Input 2 3 2 22 2 3" xfId="19181"/>
    <cellStyle name="Input 2 3 2 22 2 4" xfId="19182"/>
    <cellStyle name="Input 2 3 2 22 2 5" xfId="19183"/>
    <cellStyle name="Input 2 3 2 22 2 6" xfId="19184"/>
    <cellStyle name="Input 2 3 2 22 3" xfId="19185"/>
    <cellStyle name="Input 2 3 2 22 3 2" xfId="55873"/>
    <cellStyle name="Input 2 3 2 22 3 3" xfId="55874"/>
    <cellStyle name="Input 2 3 2 22 4" xfId="19186"/>
    <cellStyle name="Input 2 3 2 22 4 2" xfId="55875"/>
    <cellStyle name="Input 2 3 2 22 4 3" xfId="55876"/>
    <cellStyle name="Input 2 3 2 22 5" xfId="19187"/>
    <cellStyle name="Input 2 3 2 22 5 2" xfId="55877"/>
    <cellStyle name="Input 2 3 2 22 5 3" xfId="55878"/>
    <cellStyle name="Input 2 3 2 22 6" xfId="19188"/>
    <cellStyle name="Input 2 3 2 22 6 2" xfId="55879"/>
    <cellStyle name="Input 2 3 2 22 6 3" xfId="55880"/>
    <cellStyle name="Input 2 3 2 22 7" xfId="19189"/>
    <cellStyle name="Input 2 3 2 22 8" xfId="55881"/>
    <cellStyle name="Input 2 3 2 23" xfId="19190"/>
    <cellStyle name="Input 2 3 2 23 2" xfId="19191"/>
    <cellStyle name="Input 2 3 2 23 2 2" xfId="19192"/>
    <cellStyle name="Input 2 3 2 23 2 3" xfId="19193"/>
    <cellStyle name="Input 2 3 2 23 2 4" xfId="19194"/>
    <cellStyle name="Input 2 3 2 23 2 5" xfId="19195"/>
    <cellStyle name="Input 2 3 2 23 2 6" xfId="19196"/>
    <cellStyle name="Input 2 3 2 23 3" xfId="19197"/>
    <cellStyle name="Input 2 3 2 23 3 2" xfId="55882"/>
    <cellStyle name="Input 2 3 2 23 3 3" xfId="55883"/>
    <cellStyle name="Input 2 3 2 23 4" xfId="19198"/>
    <cellStyle name="Input 2 3 2 23 4 2" xfId="55884"/>
    <cellStyle name="Input 2 3 2 23 4 3" xfId="55885"/>
    <cellStyle name="Input 2 3 2 23 5" xfId="19199"/>
    <cellStyle name="Input 2 3 2 23 5 2" xfId="55886"/>
    <cellStyle name="Input 2 3 2 23 5 3" xfId="55887"/>
    <cellStyle name="Input 2 3 2 23 6" xfId="19200"/>
    <cellStyle name="Input 2 3 2 23 6 2" xfId="55888"/>
    <cellStyle name="Input 2 3 2 23 6 3" xfId="55889"/>
    <cellStyle name="Input 2 3 2 23 7" xfId="19201"/>
    <cellStyle name="Input 2 3 2 23 8" xfId="55890"/>
    <cellStyle name="Input 2 3 2 24" xfId="19202"/>
    <cellStyle name="Input 2 3 2 24 2" xfId="19203"/>
    <cellStyle name="Input 2 3 2 24 2 2" xfId="19204"/>
    <cellStyle name="Input 2 3 2 24 2 3" xfId="19205"/>
    <cellStyle name="Input 2 3 2 24 2 4" xfId="19206"/>
    <cellStyle name="Input 2 3 2 24 2 5" xfId="19207"/>
    <cellStyle name="Input 2 3 2 24 2 6" xfId="19208"/>
    <cellStyle name="Input 2 3 2 24 3" xfId="19209"/>
    <cellStyle name="Input 2 3 2 24 3 2" xfId="55891"/>
    <cellStyle name="Input 2 3 2 24 3 3" xfId="55892"/>
    <cellStyle name="Input 2 3 2 24 4" xfId="19210"/>
    <cellStyle name="Input 2 3 2 24 4 2" xfId="55893"/>
    <cellStyle name="Input 2 3 2 24 4 3" xfId="55894"/>
    <cellStyle name="Input 2 3 2 24 5" xfId="19211"/>
    <cellStyle name="Input 2 3 2 24 5 2" xfId="55895"/>
    <cellStyle name="Input 2 3 2 24 5 3" xfId="55896"/>
    <cellStyle name="Input 2 3 2 24 6" xfId="19212"/>
    <cellStyle name="Input 2 3 2 24 6 2" xfId="55897"/>
    <cellStyle name="Input 2 3 2 24 6 3" xfId="55898"/>
    <cellStyle name="Input 2 3 2 24 7" xfId="19213"/>
    <cellStyle name="Input 2 3 2 24 8" xfId="55899"/>
    <cellStyle name="Input 2 3 2 25" xfId="19214"/>
    <cellStyle name="Input 2 3 2 25 2" xfId="19215"/>
    <cellStyle name="Input 2 3 2 25 2 2" xfId="19216"/>
    <cellStyle name="Input 2 3 2 25 2 3" xfId="19217"/>
    <cellStyle name="Input 2 3 2 25 2 4" xfId="19218"/>
    <cellStyle name="Input 2 3 2 25 2 5" xfId="19219"/>
    <cellStyle name="Input 2 3 2 25 2 6" xfId="19220"/>
    <cellStyle name="Input 2 3 2 25 3" xfId="19221"/>
    <cellStyle name="Input 2 3 2 25 3 2" xfId="55900"/>
    <cellStyle name="Input 2 3 2 25 3 3" xfId="55901"/>
    <cellStyle name="Input 2 3 2 25 4" xfId="19222"/>
    <cellStyle name="Input 2 3 2 25 4 2" xfId="55902"/>
    <cellStyle name="Input 2 3 2 25 4 3" xfId="55903"/>
    <cellStyle name="Input 2 3 2 25 5" xfId="19223"/>
    <cellStyle name="Input 2 3 2 25 5 2" xfId="55904"/>
    <cellStyle name="Input 2 3 2 25 5 3" xfId="55905"/>
    <cellStyle name="Input 2 3 2 25 6" xfId="19224"/>
    <cellStyle name="Input 2 3 2 25 6 2" xfId="55906"/>
    <cellStyle name="Input 2 3 2 25 6 3" xfId="55907"/>
    <cellStyle name="Input 2 3 2 25 7" xfId="19225"/>
    <cellStyle name="Input 2 3 2 25 8" xfId="55908"/>
    <cellStyle name="Input 2 3 2 26" xfId="19226"/>
    <cellStyle name="Input 2 3 2 26 2" xfId="19227"/>
    <cellStyle name="Input 2 3 2 26 2 2" xfId="19228"/>
    <cellStyle name="Input 2 3 2 26 2 3" xfId="19229"/>
    <cellStyle name="Input 2 3 2 26 2 4" xfId="19230"/>
    <cellStyle name="Input 2 3 2 26 2 5" xfId="19231"/>
    <cellStyle name="Input 2 3 2 26 2 6" xfId="19232"/>
    <cellStyle name="Input 2 3 2 26 3" xfId="19233"/>
    <cellStyle name="Input 2 3 2 26 3 2" xfId="55909"/>
    <cellStyle name="Input 2 3 2 26 3 3" xfId="55910"/>
    <cellStyle name="Input 2 3 2 26 4" xfId="19234"/>
    <cellStyle name="Input 2 3 2 26 4 2" xfId="55911"/>
    <cellStyle name="Input 2 3 2 26 4 3" xfId="55912"/>
    <cellStyle name="Input 2 3 2 26 5" xfId="19235"/>
    <cellStyle name="Input 2 3 2 26 5 2" xfId="55913"/>
    <cellStyle name="Input 2 3 2 26 5 3" xfId="55914"/>
    <cellStyle name="Input 2 3 2 26 6" xfId="19236"/>
    <cellStyle name="Input 2 3 2 26 6 2" xfId="55915"/>
    <cellStyle name="Input 2 3 2 26 6 3" xfId="55916"/>
    <cellStyle name="Input 2 3 2 26 7" xfId="19237"/>
    <cellStyle name="Input 2 3 2 26 8" xfId="55917"/>
    <cellStyle name="Input 2 3 2 27" xfId="19238"/>
    <cellStyle name="Input 2 3 2 27 2" xfId="19239"/>
    <cellStyle name="Input 2 3 2 27 2 2" xfId="19240"/>
    <cellStyle name="Input 2 3 2 27 2 3" xfId="19241"/>
    <cellStyle name="Input 2 3 2 27 2 4" xfId="19242"/>
    <cellStyle name="Input 2 3 2 27 2 5" xfId="19243"/>
    <cellStyle name="Input 2 3 2 27 2 6" xfId="19244"/>
    <cellStyle name="Input 2 3 2 27 3" xfId="19245"/>
    <cellStyle name="Input 2 3 2 27 3 2" xfId="55918"/>
    <cellStyle name="Input 2 3 2 27 3 3" xfId="55919"/>
    <cellStyle name="Input 2 3 2 27 4" xfId="19246"/>
    <cellStyle name="Input 2 3 2 27 4 2" xfId="55920"/>
    <cellStyle name="Input 2 3 2 27 4 3" xfId="55921"/>
    <cellStyle name="Input 2 3 2 27 5" xfId="19247"/>
    <cellStyle name="Input 2 3 2 27 5 2" xfId="55922"/>
    <cellStyle name="Input 2 3 2 27 5 3" xfId="55923"/>
    <cellStyle name="Input 2 3 2 27 6" xfId="19248"/>
    <cellStyle name="Input 2 3 2 27 6 2" xfId="55924"/>
    <cellStyle name="Input 2 3 2 27 6 3" xfId="55925"/>
    <cellStyle name="Input 2 3 2 27 7" xfId="19249"/>
    <cellStyle name="Input 2 3 2 27 8" xfId="55926"/>
    <cellStyle name="Input 2 3 2 28" xfId="19250"/>
    <cellStyle name="Input 2 3 2 28 2" xfId="19251"/>
    <cellStyle name="Input 2 3 2 28 2 2" xfId="19252"/>
    <cellStyle name="Input 2 3 2 28 2 3" xfId="19253"/>
    <cellStyle name="Input 2 3 2 28 2 4" xfId="19254"/>
    <cellStyle name="Input 2 3 2 28 2 5" xfId="19255"/>
    <cellStyle name="Input 2 3 2 28 2 6" xfId="19256"/>
    <cellStyle name="Input 2 3 2 28 3" xfId="19257"/>
    <cellStyle name="Input 2 3 2 28 3 2" xfId="55927"/>
    <cellStyle name="Input 2 3 2 28 3 3" xfId="55928"/>
    <cellStyle name="Input 2 3 2 28 4" xfId="19258"/>
    <cellStyle name="Input 2 3 2 28 4 2" xfId="55929"/>
    <cellStyle name="Input 2 3 2 28 4 3" xfId="55930"/>
    <cellStyle name="Input 2 3 2 28 5" xfId="19259"/>
    <cellStyle name="Input 2 3 2 28 5 2" xfId="55931"/>
    <cellStyle name="Input 2 3 2 28 5 3" xfId="55932"/>
    <cellStyle name="Input 2 3 2 28 6" xfId="19260"/>
    <cellStyle name="Input 2 3 2 28 6 2" xfId="55933"/>
    <cellStyle name="Input 2 3 2 28 6 3" xfId="55934"/>
    <cellStyle name="Input 2 3 2 28 7" xfId="19261"/>
    <cellStyle name="Input 2 3 2 28 8" xfId="55935"/>
    <cellStyle name="Input 2 3 2 29" xfId="19262"/>
    <cellStyle name="Input 2 3 2 29 2" xfId="19263"/>
    <cellStyle name="Input 2 3 2 29 2 2" xfId="19264"/>
    <cellStyle name="Input 2 3 2 29 2 3" xfId="19265"/>
    <cellStyle name="Input 2 3 2 29 2 4" xfId="19266"/>
    <cellStyle name="Input 2 3 2 29 2 5" xfId="19267"/>
    <cellStyle name="Input 2 3 2 29 2 6" xfId="19268"/>
    <cellStyle name="Input 2 3 2 29 3" xfId="19269"/>
    <cellStyle name="Input 2 3 2 29 3 2" xfId="55936"/>
    <cellStyle name="Input 2 3 2 29 3 3" xfId="55937"/>
    <cellStyle name="Input 2 3 2 29 4" xfId="19270"/>
    <cellStyle name="Input 2 3 2 29 4 2" xfId="55938"/>
    <cellStyle name="Input 2 3 2 29 4 3" xfId="55939"/>
    <cellStyle name="Input 2 3 2 29 5" xfId="19271"/>
    <cellStyle name="Input 2 3 2 29 5 2" xfId="55940"/>
    <cellStyle name="Input 2 3 2 29 5 3" xfId="55941"/>
    <cellStyle name="Input 2 3 2 29 6" xfId="19272"/>
    <cellStyle name="Input 2 3 2 29 6 2" xfId="55942"/>
    <cellStyle name="Input 2 3 2 29 6 3" xfId="55943"/>
    <cellStyle name="Input 2 3 2 29 7" xfId="19273"/>
    <cellStyle name="Input 2 3 2 29 8" xfId="55944"/>
    <cellStyle name="Input 2 3 2 3" xfId="19274"/>
    <cellStyle name="Input 2 3 2 3 2" xfId="19275"/>
    <cellStyle name="Input 2 3 2 3 2 2" xfId="19276"/>
    <cellStyle name="Input 2 3 2 3 2 3" xfId="19277"/>
    <cellStyle name="Input 2 3 2 3 2 4" xfId="19278"/>
    <cellStyle name="Input 2 3 2 3 2 5" xfId="19279"/>
    <cellStyle name="Input 2 3 2 3 2 6" xfId="19280"/>
    <cellStyle name="Input 2 3 2 3 3" xfId="19281"/>
    <cellStyle name="Input 2 3 2 3 3 2" xfId="55945"/>
    <cellStyle name="Input 2 3 2 3 3 3" xfId="55946"/>
    <cellStyle name="Input 2 3 2 3 4" xfId="19282"/>
    <cellStyle name="Input 2 3 2 3 4 2" xfId="55947"/>
    <cellStyle name="Input 2 3 2 3 4 3" xfId="55948"/>
    <cellStyle name="Input 2 3 2 3 5" xfId="19283"/>
    <cellStyle name="Input 2 3 2 3 5 2" xfId="55949"/>
    <cellStyle name="Input 2 3 2 3 5 3" xfId="55950"/>
    <cellStyle name="Input 2 3 2 3 6" xfId="19284"/>
    <cellStyle name="Input 2 3 2 3 6 2" xfId="55951"/>
    <cellStyle name="Input 2 3 2 3 6 3" xfId="55952"/>
    <cellStyle name="Input 2 3 2 3 7" xfId="19285"/>
    <cellStyle name="Input 2 3 2 3 8" xfId="55953"/>
    <cellStyle name="Input 2 3 2 30" xfId="19286"/>
    <cellStyle name="Input 2 3 2 30 2" xfId="19287"/>
    <cellStyle name="Input 2 3 2 30 2 2" xfId="19288"/>
    <cellStyle name="Input 2 3 2 30 2 3" xfId="19289"/>
    <cellStyle name="Input 2 3 2 30 2 4" xfId="19290"/>
    <cellStyle name="Input 2 3 2 30 2 5" xfId="19291"/>
    <cellStyle name="Input 2 3 2 30 2 6" xfId="19292"/>
    <cellStyle name="Input 2 3 2 30 3" xfId="19293"/>
    <cellStyle name="Input 2 3 2 30 3 2" xfId="55954"/>
    <cellStyle name="Input 2 3 2 30 3 3" xfId="55955"/>
    <cellStyle name="Input 2 3 2 30 4" xfId="19294"/>
    <cellStyle name="Input 2 3 2 30 4 2" xfId="55956"/>
    <cellStyle name="Input 2 3 2 30 4 3" xfId="55957"/>
    <cellStyle name="Input 2 3 2 30 5" xfId="19295"/>
    <cellStyle name="Input 2 3 2 30 5 2" xfId="55958"/>
    <cellStyle name="Input 2 3 2 30 5 3" xfId="55959"/>
    <cellStyle name="Input 2 3 2 30 6" xfId="19296"/>
    <cellStyle name="Input 2 3 2 30 6 2" xfId="55960"/>
    <cellStyle name="Input 2 3 2 30 6 3" xfId="55961"/>
    <cellStyle name="Input 2 3 2 30 7" xfId="19297"/>
    <cellStyle name="Input 2 3 2 30 8" xfId="55962"/>
    <cellStyle name="Input 2 3 2 31" xfId="19298"/>
    <cellStyle name="Input 2 3 2 31 2" xfId="19299"/>
    <cellStyle name="Input 2 3 2 31 2 2" xfId="19300"/>
    <cellStyle name="Input 2 3 2 31 2 3" xfId="19301"/>
    <cellStyle name="Input 2 3 2 31 2 4" xfId="19302"/>
    <cellStyle name="Input 2 3 2 31 2 5" xfId="19303"/>
    <cellStyle name="Input 2 3 2 31 2 6" xfId="19304"/>
    <cellStyle name="Input 2 3 2 31 3" xfId="19305"/>
    <cellStyle name="Input 2 3 2 31 3 2" xfId="55963"/>
    <cellStyle name="Input 2 3 2 31 3 3" xfId="55964"/>
    <cellStyle name="Input 2 3 2 31 4" xfId="19306"/>
    <cellStyle name="Input 2 3 2 31 4 2" xfId="55965"/>
    <cellStyle name="Input 2 3 2 31 4 3" xfId="55966"/>
    <cellStyle name="Input 2 3 2 31 5" xfId="19307"/>
    <cellStyle name="Input 2 3 2 31 5 2" xfId="55967"/>
    <cellStyle name="Input 2 3 2 31 5 3" xfId="55968"/>
    <cellStyle name="Input 2 3 2 31 6" xfId="19308"/>
    <cellStyle name="Input 2 3 2 31 6 2" xfId="55969"/>
    <cellStyle name="Input 2 3 2 31 6 3" xfId="55970"/>
    <cellStyle name="Input 2 3 2 31 7" xfId="19309"/>
    <cellStyle name="Input 2 3 2 31 8" xfId="55971"/>
    <cellStyle name="Input 2 3 2 32" xfId="19310"/>
    <cellStyle name="Input 2 3 2 32 2" xfId="19311"/>
    <cellStyle name="Input 2 3 2 32 2 2" xfId="19312"/>
    <cellStyle name="Input 2 3 2 32 2 3" xfId="19313"/>
    <cellStyle name="Input 2 3 2 32 2 4" xfId="19314"/>
    <cellStyle name="Input 2 3 2 32 2 5" xfId="19315"/>
    <cellStyle name="Input 2 3 2 32 2 6" xfId="19316"/>
    <cellStyle name="Input 2 3 2 32 3" xfId="19317"/>
    <cellStyle name="Input 2 3 2 32 3 2" xfId="55972"/>
    <cellStyle name="Input 2 3 2 32 3 3" xfId="55973"/>
    <cellStyle name="Input 2 3 2 32 4" xfId="19318"/>
    <cellStyle name="Input 2 3 2 32 4 2" xfId="55974"/>
    <cellStyle name="Input 2 3 2 32 4 3" xfId="55975"/>
    <cellStyle name="Input 2 3 2 32 5" xfId="19319"/>
    <cellStyle name="Input 2 3 2 32 5 2" xfId="55976"/>
    <cellStyle name="Input 2 3 2 32 5 3" xfId="55977"/>
    <cellStyle name="Input 2 3 2 32 6" xfId="19320"/>
    <cellStyle name="Input 2 3 2 32 6 2" xfId="55978"/>
    <cellStyle name="Input 2 3 2 32 6 3" xfId="55979"/>
    <cellStyle name="Input 2 3 2 32 7" xfId="19321"/>
    <cellStyle name="Input 2 3 2 32 8" xfId="55980"/>
    <cellStyle name="Input 2 3 2 33" xfId="19322"/>
    <cellStyle name="Input 2 3 2 33 2" xfId="19323"/>
    <cellStyle name="Input 2 3 2 33 2 2" xfId="19324"/>
    <cellStyle name="Input 2 3 2 33 2 3" xfId="19325"/>
    <cellStyle name="Input 2 3 2 33 2 4" xfId="19326"/>
    <cellStyle name="Input 2 3 2 33 2 5" xfId="19327"/>
    <cellStyle name="Input 2 3 2 33 2 6" xfId="19328"/>
    <cellStyle name="Input 2 3 2 33 3" xfId="19329"/>
    <cellStyle name="Input 2 3 2 33 3 2" xfId="55981"/>
    <cellStyle name="Input 2 3 2 33 3 3" xfId="55982"/>
    <cellStyle name="Input 2 3 2 33 4" xfId="19330"/>
    <cellStyle name="Input 2 3 2 33 4 2" xfId="55983"/>
    <cellStyle name="Input 2 3 2 33 4 3" xfId="55984"/>
    <cellStyle name="Input 2 3 2 33 5" xfId="19331"/>
    <cellStyle name="Input 2 3 2 33 5 2" xfId="55985"/>
    <cellStyle name="Input 2 3 2 33 5 3" xfId="55986"/>
    <cellStyle name="Input 2 3 2 33 6" xfId="19332"/>
    <cellStyle name="Input 2 3 2 33 6 2" xfId="55987"/>
    <cellStyle name="Input 2 3 2 33 6 3" xfId="55988"/>
    <cellStyle name="Input 2 3 2 33 7" xfId="19333"/>
    <cellStyle name="Input 2 3 2 33 8" xfId="55989"/>
    <cellStyle name="Input 2 3 2 34" xfId="19334"/>
    <cellStyle name="Input 2 3 2 34 2" xfId="19335"/>
    <cellStyle name="Input 2 3 2 34 2 2" xfId="19336"/>
    <cellStyle name="Input 2 3 2 34 2 3" xfId="19337"/>
    <cellStyle name="Input 2 3 2 34 2 4" xfId="19338"/>
    <cellStyle name="Input 2 3 2 34 2 5" xfId="19339"/>
    <cellStyle name="Input 2 3 2 34 2 6" xfId="19340"/>
    <cellStyle name="Input 2 3 2 34 3" xfId="19341"/>
    <cellStyle name="Input 2 3 2 34 3 2" xfId="55990"/>
    <cellStyle name="Input 2 3 2 34 3 3" xfId="55991"/>
    <cellStyle name="Input 2 3 2 34 4" xfId="19342"/>
    <cellStyle name="Input 2 3 2 34 4 2" xfId="55992"/>
    <cellStyle name="Input 2 3 2 34 4 3" xfId="55993"/>
    <cellStyle name="Input 2 3 2 34 5" xfId="19343"/>
    <cellStyle name="Input 2 3 2 34 5 2" xfId="55994"/>
    <cellStyle name="Input 2 3 2 34 5 3" xfId="55995"/>
    <cellStyle name="Input 2 3 2 34 6" xfId="55996"/>
    <cellStyle name="Input 2 3 2 34 6 2" xfId="55997"/>
    <cellStyle name="Input 2 3 2 34 6 3" xfId="55998"/>
    <cellStyle name="Input 2 3 2 34 7" xfId="55999"/>
    <cellStyle name="Input 2 3 2 34 8" xfId="56000"/>
    <cellStyle name="Input 2 3 2 35" xfId="19344"/>
    <cellStyle name="Input 2 3 2 35 2" xfId="19345"/>
    <cellStyle name="Input 2 3 2 35 3" xfId="19346"/>
    <cellStyle name="Input 2 3 2 35 4" xfId="19347"/>
    <cellStyle name="Input 2 3 2 35 5" xfId="19348"/>
    <cellStyle name="Input 2 3 2 35 6" xfId="19349"/>
    <cellStyle name="Input 2 3 2 36" xfId="19350"/>
    <cellStyle name="Input 2 3 2 36 2" xfId="56001"/>
    <cellStyle name="Input 2 3 2 36 3" xfId="56002"/>
    <cellStyle name="Input 2 3 2 37" xfId="19351"/>
    <cellStyle name="Input 2 3 2 37 2" xfId="56003"/>
    <cellStyle name="Input 2 3 2 37 3" xfId="56004"/>
    <cellStyle name="Input 2 3 2 38" xfId="19352"/>
    <cellStyle name="Input 2 3 2 38 2" xfId="56005"/>
    <cellStyle name="Input 2 3 2 38 3" xfId="56006"/>
    <cellStyle name="Input 2 3 2 39" xfId="56007"/>
    <cellStyle name="Input 2 3 2 39 2" xfId="56008"/>
    <cellStyle name="Input 2 3 2 39 3" xfId="56009"/>
    <cellStyle name="Input 2 3 2 4" xfId="19353"/>
    <cellStyle name="Input 2 3 2 4 2" xfId="19354"/>
    <cellStyle name="Input 2 3 2 4 2 2" xfId="19355"/>
    <cellStyle name="Input 2 3 2 4 2 3" xfId="19356"/>
    <cellStyle name="Input 2 3 2 4 2 4" xfId="19357"/>
    <cellStyle name="Input 2 3 2 4 2 5" xfId="19358"/>
    <cellStyle name="Input 2 3 2 4 2 6" xfId="19359"/>
    <cellStyle name="Input 2 3 2 4 3" xfId="19360"/>
    <cellStyle name="Input 2 3 2 4 3 2" xfId="56010"/>
    <cellStyle name="Input 2 3 2 4 3 3" xfId="56011"/>
    <cellStyle name="Input 2 3 2 4 4" xfId="19361"/>
    <cellStyle name="Input 2 3 2 4 4 2" xfId="56012"/>
    <cellStyle name="Input 2 3 2 4 4 3" xfId="56013"/>
    <cellStyle name="Input 2 3 2 4 5" xfId="19362"/>
    <cellStyle name="Input 2 3 2 4 5 2" xfId="56014"/>
    <cellStyle name="Input 2 3 2 4 5 3" xfId="56015"/>
    <cellStyle name="Input 2 3 2 4 6" xfId="19363"/>
    <cellStyle name="Input 2 3 2 4 6 2" xfId="56016"/>
    <cellStyle name="Input 2 3 2 4 6 3" xfId="56017"/>
    <cellStyle name="Input 2 3 2 4 7" xfId="19364"/>
    <cellStyle name="Input 2 3 2 4 8" xfId="56018"/>
    <cellStyle name="Input 2 3 2 40" xfId="56019"/>
    <cellStyle name="Input 2 3 2 41" xfId="56020"/>
    <cellStyle name="Input 2 3 2 5" xfId="19365"/>
    <cellStyle name="Input 2 3 2 5 2" xfId="19366"/>
    <cellStyle name="Input 2 3 2 5 2 2" xfId="19367"/>
    <cellStyle name="Input 2 3 2 5 2 3" xfId="19368"/>
    <cellStyle name="Input 2 3 2 5 2 4" xfId="19369"/>
    <cellStyle name="Input 2 3 2 5 2 5" xfId="19370"/>
    <cellStyle name="Input 2 3 2 5 2 6" xfId="19371"/>
    <cellStyle name="Input 2 3 2 5 3" xfId="19372"/>
    <cellStyle name="Input 2 3 2 5 3 2" xfId="56021"/>
    <cellStyle name="Input 2 3 2 5 3 3" xfId="56022"/>
    <cellStyle name="Input 2 3 2 5 4" xfId="19373"/>
    <cellStyle name="Input 2 3 2 5 4 2" xfId="56023"/>
    <cellStyle name="Input 2 3 2 5 4 3" xfId="56024"/>
    <cellStyle name="Input 2 3 2 5 5" xfId="19374"/>
    <cellStyle name="Input 2 3 2 5 5 2" xfId="56025"/>
    <cellStyle name="Input 2 3 2 5 5 3" xfId="56026"/>
    <cellStyle name="Input 2 3 2 5 6" xfId="19375"/>
    <cellStyle name="Input 2 3 2 5 6 2" xfId="56027"/>
    <cellStyle name="Input 2 3 2 5 6 3" xfId="56028"/>
    <cellStyle name="Input 2 3 2 5 7" xfId="19376"/>
    <cellStyle name="Input 2 3 2 5 8" xfId="56029"/>
    <cellStyle name="Input 2 3 2 6" xfId="19377"/>
    <cellStyle name="Input 2 3 2 6 2" xfId="19378"/>
    <cellStyle name="Input 2 3 2 6 2 2" xfId="19379"/>
    <cellStyle name="Input 2 3 2 6 2 3" xfId="19380"/>
    <cellStyle name="Input 2 3 2 6 2 4" xfId="19381"/>
    <cellStyle name="Input 2 3 2 6 2 5" xfId="19382"/>
    <cellStyle name="Input 2 3 2 6 2 6" xfId="19383"/>
    <cellStyle name="Input 2 3 2 6 3" xfId="19384"/>
    <cellStyle name="Input 2 3 2 6 3 2" xfId="56030"/>
    <cellStyle name="Input 2 3 2 6 3 3" xfId="56031"/>
    <cellStyle name="Input 2 3 2 6 4" xfId="19385"/>
    <cellStyle name="Input 2 3 2 6 4 2" xfId="56032"/>
    <cellStyle name="Input 2 3 2 6 4 3" xfId="56033"/>
    <cellStyle name="Input 2 3 2 6 5" xfId="19386"/>
    <cellStyle name="Input 2 3 2 6 5 2" xfId="56034"/>
    <cellStyle name="Input 2 3 2 6 5 3" xfId="56035"/>
    <cellStyle name="Input 2 3 2 6 6" xfId="19387"/>
    <cellStyle name="Input 2 3 2 6 6 2" xfId="56036"/>
    <cellStyle name="Input 2 3 2 6 6 3" xfId="56037"/>
    <cellStyle name="Input 2 3 2 6 7" xfId="19388"/>
    <cellStyle name="Input 2 3 2 6 8" xfId="56038"/>
    <cellStyle name="Input 2 3 2 7" xfId="19389"/>
    <cellStyle name="Input 2 3 2 7 2" xfId="19390"/>
    <cellStyle name="Input 2 3 2 7 2 2" xfId="19391"/>
    <cellStyle name="Input 2 3 2 7 2 3" xfId="19392"/>
    <cellStyle name="Input 2 3 2 7 2 4" xfId="19393"/>
    <cellStyle name="Input 2 3 2 7 2 5" xfId="19394"/>
    <cellStyle name="Input 2 3 2 7 2 6" xfId="19395"/>
    <cellStyle name="Input 2 3 2 7 3" xfId="19396"/>
    <cellStyle name="Input 2 3 2 7 3 2" xfId="56039"/>
    <cellStyle name="Input 2 3 2 7 3 3" xfId="56040"/>
    <cellStyle name="Input 2 3 2 7 4" xfId="19397"/>
    <cellStyle name="Input 2 3 2 7 4 2" xfId="56041"/>
    <cellStyle name="Input 2 3 2 7 4 3" xfId="56042"/>
    <cellStyle name="Input 2 3 2 7 5" xfId="19398"/>
    <cellStyle name="Input 2 3 2 7 5 2" xfId="56043"/>
    <cellStyle name="Input 2 3 2 7 5 3" xfId="56044"/>
    <cellStyle name="Input 2 3 2 7 6" xfId="19399"/>
    <cellStyle name="Input 2 3 2 7 6 2" xfId="56045"/>
    <cellStyle name="Input 2 3 2 7 6 3" xfId="56046"/>
    <cellStyle name="Input 2 3 2 7 7" xfId="19400"/>
    <cellStyle name="Input 2 3 2 7 8" xfId="56047"/>
    <cellStyle name="Input 2 3 2 8" xfId="19401"/>
    <cellStyle name="Input 2 3 2 8 2" xfId="19402"/>
    <cellStyle name="Input 2 3 2 8 2 2" xfId="19403"/>
    <cellStyle name="Input 2 3 2 8 2 3" xfId="19404"/>
    <cellStyle name="Input 2 3 2 8 2 4" xfId="19405"/>
    <cellStyle name="Input 2 3 2 8 2 5" xfId="19406"/>
    <cellStyle name="Input 2 3 2 8 2 6" xfId="19407"/>
    <cellStyle name="Input 2 3 2 8 3" xfId="19408"/>
    <cellStyle name="Input 2 3 2 8 3 2" xfId="56048"/>
    <cellStyle name="Input 2 3 2 8 3 3" xfId="56049"/>
    <cellStyle name="Input 2 3 2 8 4" xfId="19409"/>
    <cellStyle name="Input 2 3 2 8 4 2" xfId="56050"/>
    <cellStyle name="Input 2 3 2 8 4 3" xfId="56051"/>
    <cellStyle name="Input 2 3 2 8 5" xfId="19410"/>
    <cellStyle name="Input 2 3 2 8 5 2" xfId="56052"/>
    <cellStyle name="Input 2 3 2 8 5 3" xfId="56053"/>
    <cellStyle name="Input 2 3 2 8 6" xfId="19411"/>
    <cellStyle name="Input 2 3 2 8 6 2" xfId="56054"/>
    <cellStyle name="Input 2 3 2 8 6 3" xfId="56055"/>
    <cellStyle name="Input 2 3 2 8 7" xfId="19412"/>
    <cellStyle name="Input 2 3 2 8 8" xfId="56056"/>
    <cellStyle name="Input 2 3 2 9" xfId="19413"/>
    <cellStyle name="Input 2 3 2 9 2" xfId="19414"/>
    <cellStyle name="Input 2 3 2 9 2 2" xfId="19415"/>
    <cellStyle name="Input 2 3 2 9 2 3" xfId="19416"/>
    <cellStyle name="Input 2 3 2 9 2 4" xfId="19417"/>
    <cellStyle name="Input 2 3 2 9 2 5" xfId="19418"/>
    <cellStyle name="Input 2 3 2 9 2 6" xfId="19419"/>
    <cellStyle name="Input 2 3 2 9 3" xfId="19420"/>
    <cellStyle name="Input 2 3 2 9 3 2" xfId="56057"/>
    <cellStyle name="Input 2 3 2 9 3 3" xfId="56058"/>
    <cellStyle name="Input 2 3 2 9 4" xfId="19421"/>
    <cellStyle name="Input 2 3 2 9 4 2" xfId="56059"/>
    <cellStyle name="Input 2 3 2 9 4 3" xfId="56060"/>
    <cellStyle name="Input 2 3 2 9 5" xfId="19422"/>
    <cellStyle name="Input 2 3 2 9 5 2" xfId="56061"/>
    <cellStyle name="Input 2 3 2 9 5 3" xfId="56062"/>
    <cellStyle name="Input 2 3 2 9 6" xfId="19423"/>
    <cellStyle name="Input 2 3 2 9 6 2" xfId="56063"/>
    <cellStyle name="Input 2 3 2 9 6 3" xfId="56064"/>
    <cellStyle name="Input 2 3 2 9 7" xfId="19424"/>
    <cellStyle name="Input 2 3 2 9 8" xfId="56065"/>
    <cellStyle name="Input 2 3 20" xfId="19425"/>
    <cellStyle name="Input 2 3 20 2" xfId="19426"/>
    <cellStyle name="Input 2 3 20 2 2" xfId="19427"/>
    <cellStyle name="Input 2 3 20 2 3" xfId="19428"/>
    <cellStyle name="Input 2 3 20 2 4" xfId="19429"/>
    <cellStyle name="Input 2 3 20 2 5" xfId="19430"/>
    <cellStyle name="Input 2 3 20 2 6" xfId="19431"/>
    <cellStyle name="Input 2 3 20 3" xfId="19432"/>
    <cellStyle name="Input 2 3 20 3 2" xfId="56066"/>
    <cellStyle name="Input 2 3 20 3 3" xfId="56067"/>
    <cellStyle name="Input 2 3 20 4" xfId="19433"/>
    <cellStyle name="Input 2 3 20 4 2" xfId="56068"/>
    <cellStyle name="Input 2 3 20 4 3" xfId="56069"/>
    <cellStyle name="Input 2 3 20 5" xfId="19434"/>
    <cellStyle name="Input 2 3 20 5 2" xfId="56070"/>
    <cellStyle name="Input 2 3 20 5 3" xfId="56071"/>
    <cellStyle name="Input 2 3 20 6" xfId="19435"/>
    <cellStyle name="Input 2 3 20 6 2" xfId="56072"/>
    <cellStyle name="Input 2 3 20 6 3" xfId="56073"/>
    <cellStyle name="Input 2 3 20 7" xfId="19436"/>
    <cellStyle name="Input 2 3 20 8" xfId="56074"/>
    <cellStyle name="Input 2 3 21" xfId="19437"/>
    <cellStyle name="Input 2 3 21 2" xfId="19438"/>
    <cellStyle name="Input 2 3 21 2 2" xfId="19439"/>
    <cellStyle name="Input 2 3 21 2 3" xfId="19440"/>
    <cellStyle name="Input 2 3 21 2 4" xfId="19441"/>
    <cellStyle name="Input 2 3 21 2 5" xfId="19442"/>
    <cellStyle name="Input 2 3 21 2 6" xfId="19443"/>
    <cellStyle name="Input 2 3 21 3" xfId="19444"/>
    <cellStyle name="Input 2 3 21 3 2" xfId="56075"/>
    <cellStyle name="Input 2 3 21 3 3" xfId="56076"/>
    <cellStyle name="Input 2 3 21 4" xfId="19445"/>
    <cellStyle name="Input 2 3 21 4 2" xfId="56077"/>
    <cellStyle name="Input 2 3 21 4 3" xfId="56078"/>
    <cellStyle name="Input 2 3 21 5" xfId="19446"/>
    <cellStyle name="Input 2 3 21 5 2" xfId="56079"/>
    <cellStyle name="Input 2 3 21 5 3" xfId="56080"/>
    <cellStyle name="Input 2 3 21 6" xfId="19447"/>
    <cellStyle name="Input 2 3 21 6 2" xfId="56081"/>
    <cellStyle name="Input 2 3 21 6 3" xfId="56082"/>
    <cellStyle name="Input 2 3 21 7" xfId="19448"/>
    <cellStyle name="Input 2 3 21 8" xfId="56083"/>
    <cellStyle name="Input 2 3 22" xfId="19449"/>
    <cellStyle name="Input 2 3 22 2" xfId="19450"/>
    <cellStyle name="Input 2 3 22 2 2" xfId="19451"/>
    <cellStyle name="Input 2 3 22 2 3" xfId="19452"/>
    <cellStyle name="Input 2 3 22 2 4" xfId="19453"/>
    <cellStyle name="Input 2 3 22 2 5" xfId="19454"/>
    <cellStyle name="Input 2 3 22 2 6" xfId="19455"/>
    <cellStyle name="Input 2 3 22 3" xfId="19456"/>
    <cellStyle name="Input 2 3 22 3 2" xfId="56084"/>
    <cellStyle name="Input 2 3 22 3 3" xfId="56085"/>
    <cellStyle name="Input 2 3 22 4" xfId="19457"/>
    <cellStyle name="Input 2 3 22 4 2" xfId="56086"/>
    <cellStyle name="Input 2 3 22 4 3" xfId="56087"/>
    <cellStyle name="Input 2 3 22 5" xfId="19458"/>
    <cellStyle name="Input 2 3 22 5 2" xfId="56088"/>
    <cellStyle name="Input 2 3 22 5 3" xfId="56089"/>
    <cellStyle name="Input 2 3 22 6" xfId="19459"/>
    <cellStyle name="Input 2 3 22 6 2" xfId="56090"/>
    <cellStyle name="Input 2 3 22 6 3" xfId="56091"/>
    <cellStyle name="Input 2 3 22 7" xfId="19460"/>
    <cellStyle name="Input 2 3 22 8" xfId="56092"/>
    <cellStyle name="Input 2 3 23" xfId="19461"/>
    <cellStyle name="Input 2 3 23 2" xfId="19462"/>
    <cellStyle name="Input 2 3 23 2 2" xfId="19463"/>
    <cellStyle name="Input 2 3 23 2 3" xfId="19464"/>
    <cellStyle name="Input 2 3 23 2 4" xfId="19465"/>
    <cellStyle name="Input 2 3 23 2 5" xfId="19466"/>
    <cellStyle name="Input 2 3 23 2 6" xfId="19467"/>
    <cellStyle name="Input 2 3 23 3" xfId="19468"/>
    <cellStyle name="Input 2 3 23 3 2" xfId="56093"/>
    <cellStyle name="Input 2 3 23 3 3" xfId="56094"/>
    <cellStyle name="Input 2 3 23 4" xfId="19469"/>
    <cellStyle name="Input 2 3 23 4 2" xfId="56095"/>
    <cellStyle name="Input 2 3 23 4 3" xfId="56096"/>
    <cellStyle name="Input 2 3 23 5" xfId="19470"/>
    <cellStyle name="Input 2 3 23 5 2" xfId="56097"/>
    <cellStyle name="Input 2 3 23 5 3" xfId="56098"/>
    <cellStyle name="Input 2 3 23 6" xfId="19471"/>
    <cellStyle name="Input 2 3 23 6 2" xfId="56099"/>
    <cellStyle name="Input 2 3 23 6 3" xfId="56100"/>
    <cellStyle name="Input 2 3 23 7" xfId="19472"/>
    <cellStyle name="Input 2 3 23 8" xfId="56101"/>
    <cellStyle name="Input 2 3 24" xfId="19473"/>
    <cellStyle name="Input 2 3 24 2" xfId="19474"/>
    <cellStyle name="Input 2 3 24 2 2" xfId="19475"/>
    <cellStyle name="Input 2 3 24 2 3" xfId="19476"/>
    <cellStyle name="Input 2 3 24 2 4" xfId="19477"/>
    <cellStyle name="Input 2 3 24 2 5" xfId="19478"/>
    <cellStyle name="Input 2 3 24 2 6" xfId="19479"/>
    <cellStyle name="Input 2 3 24 3" xfId="19480"/>
    <cellStyle name="Input 2 3 24 3 2" xfId="56102"/>
    <cellStyle name="Input 2 3 24 3 3" xfId="56103"/>
    <cellStyle name="Input 2 3 24 4" xfId="19481"/>
    <cellStyle name="Input 2 3 24 4 2" xfId="56104"/>
    <cellStyle name="Input 2 3 24 4 3" xfId="56105"/>
    <cellStyle name="Input 2 3 24 5" xfId="19482"/>
    <cellStyle name="Input 2 3 24 5 2" xfId="56106"/>
    <cellStyle name="Input 2 3 24 5 3" xfId="56107"/>
    <cellStyle name="Input 2 3 24 6" xfId="19483"/>
    <cellStyle name="Input 2 3 24 6 2" xfId="56108"/>
    <cellStyle name="Input 2 3 24 6 3" xfId="56109"/>
    <cellStyle name="Input 2 3 24 7" xfId="19484"/>
    <cellStyle name="Input 2 3 24 8" xfId="56110"/>
    <cellStyle name="Input 2 3 25" xfId="19485"/>
    <cellStyle name="Input 2 3 25 2" xfId="19486"/>
    <cellStyle name="Input 2 3 25 2 2" xfId="19487"/>
    <cellStyle name="Input 2 3 25 2 3" xfId="19488"/>
    <cellStyle name="Input 2 3 25 2 4" xfId="19489"/>
    <cellStyle name="Input 2 3 25 2 5" xfId="19490"/>
    <cellStyle name="Input 2 3 25 2 6" xfId="19491"/>
    <cellStyle name="Input 2 3 25 3" xfId="19492"/>
    <cellStyle name="Input 2 3 25 3 2" xfId="56111"/>
    <cellStyle name="Input 2 3 25 3 3" xfId="56112"/>
    <cellStyle name="Input 2 3 25 4" xfId="19493"/>
    <cellStyle name="Input 2 3 25 4 2" xfId="56113"/>
    <cellStyle name="Input 2 3 25 4 3" xfId="56114"/>
    <cellStyle name="Input 2 3 25 5" xfId="19494"/>
    <cellStyle name="Input 2 3 25 5 2" xfId="56115"/>
    <cellStyle name="Input 2 3 25 5 3" xfId="56116"/>
    <cellStyle name="Input 2 3 25 6" xfId="19495"/>
    <cellStyle name="Input 2 3 25 6 2" xfId="56117"/>
    <cellStyle name="Input 2 3 25 6 3" xfId="56118"/>
    <cellStyle name="Input 2 3 25 7" xfId="19496"/>
    <cellStyle name="Input 2 3 25 8" xfId="56119"/>
    <cellStyle name="Input 2 3 26" xfId="19497"/>
    <cellStyle name="Input 2 3 26 2" xfId="19498"/>
    <cellStyle name="Input 2 3 26 2 2" xfId="19499"/>
    <cellStyle name="Input 2 3 26 2 3" xfId="19500"/>
    <cellStyle name="Input 2 3 26 2 4" xfId="19501"/>
    <cellStyle name="Input 2 3 26 2 5" xfId="19502"/>
    <cellStyle name="Input 2 3 26 2 6" xfId="19503"/>
    <cellStyle name="Input 2 3 26 3" xfId="19504"/>
    <cellStyle name="Input 2 3 26 3 2" xfId="56120"/>
    <cellStyle name="Input 2 3 26 3 3" xfId="56121"/>
    <cellStyle name="Input 2 3 26 4" xfId="19505"/>
    <cellStyle name="Input 2 3 26 4 2" xfId="56122"/>
    <cellStyle name="Input 2 3 26 4 3" xfId="56123"/>
    <cellStyle name="Input 2 3 26 5" xfId="19506"/>
    <cellStyle name="Input 2 3 26 5 2" xfId="56124"/>
    <cellStyle name="Input 2 3 26 5 3" xfId="56125"/>
    <cellStyle name="Input 2 3 26 6" xfId="19507"/>
    <cellStyle name="Input 2 3 26 6 2" xfId="56126"/>
    <cellStyle name="Input 2 3 26 6 3" xfId="56127"/>
    <cellStyle name="Input 2 3 26 7" xfId="19508"/>
    <cellStyle name="Input 2 3 26 8" xfId="56128"/>
    <cellStyle name="Input 2 3 27" xfId="19509"/>
    <cellStyle name="Input 2 3 27 2" xfId="19510"/>
    <cellStyle name="Input 2 3 27 2 2" xfId="19511"/>
    <cellStyle name="Input 2 3 27 2 3" xfId="19512"/>
    <cellStyle name="Input 2 3 27 2 4" xfId="19513"/>
    <cellStyle name="Input 2 3 27 2 5" xfId="19514"/>
    <cellStyle name="Input 2 3 27 2 6" xfId="19515"/>
    <cellStyle name="Input 2 3 27 3" xfId="19516"/>
    <cellStyle name="Input 2 3 27 3 2" xfId="56129"/>
    <cellStyle name="Input 2 3 27 3 3" xfId="56130"/>
    <cellStyle name="Input 2 3 27 4" xfId="19517"/>
    <cellStyle name="Input 2 3 27 4 2" xfId="56131"/>
    <cellStyle name="Input 2 3 27 4 3" xfId="56132"/>
    <cellStyle name="Input 2 3 27 5" xfId="19518"/>
    <cellStyle name="Input 2 3 27 5 2" xfId="56133"/>
    <cellStyle name="Input 2 3 27 5 3" xfId="56134"/>
    <cellStyle name="Input 2 3 27 6" xfId="19519"/>
    <cellStyle name="Input 2 3 27 6 2" xfId="56135"/>
    <cellStyle name="Input 2 3 27 6 3" xfId="56136"/>
    <cellStyle name="Input 2 3 27 7" xfId="19520"/>
    <cellStyle name="Input 2 3 27 8" xfId="56137"/>
    <cellStyle name="Input 2 3 28" xfId="19521"/>
    <cellStyle name="Input 2 3 28 2" xfId="19522"/>
    <cellStyle name="Input 2 3 28 2 2" xfId="19523"/>
    <cellStyle name="Input 2 3 28 2 3" xfId="19524"/>
    <cellStyle name="Input 2 3 28 2 4" xfId="19525"/>
    <cellStyle name="Input 2 3 28 2 5" xfId="19526"/>
    <cellStyle name="Input 2 3 28 2 6" xfId="19527"/>
    <cellStyle name="Input 2 3 28 3" xfId="19528"/>
    <cellStyle name="Input 2 3 28 3 2" xfId="56138"/>
    <cellStyle name="Input 2 3 28 3 3" xfId="56139"/>
    <cellStyle name="Input 2 3 28 4" xfId="19529"/>
    <cellStyle name="Input 2 3 28 4 2" xfId="56140"/>
    <cellStyle name="Input 2 3 28 4 3" xfId="56141"/>
    <cellStyle name="Input 2 3 28 5" xfId="19530"/>
    <cellStyle name="Input 2 3 28 5 2" xfId="56142"/>
    <cellStyle name="Input 2 3 28 5 3" xfId="56143"/>
    <cellStyle name="Input 2 3 28 6" xfId="19531"/>
    <cellStyle name="Input 2 3 28 6 2" xfId="56144"/>
    <cellStyle name="Input 2 3 28 6 3" xfId="56145"/>
    <cellStyle name="Input 2 3 28 7" xfId="19532"/>
    <cellStyle name="Input 2 3 28 8" xfId="56146"/>
    <cellStyle name="Input 2 3 29" xfId="19533"/>
    <cellStyle name="Input 2 3 29 2" xfId="19534"/>
    <cellStyle name="Input 2 3 29 2 2" xfId="19535"/>
    <cellStyle name="Input 2 3 29 2 3" xfId="19536"/>
    <cellStyle name="Input 2 3 29 2 4" xfId="19537"/>
    <cellStyle name="Input 2 3 29 2 5" xfId="19538"/>
    <cellStyle name="Input 2 3 29 2 6" xfId="19539"/>
    <cellStyle name="Input 2 3 29 3" xfId="19540"/>
    <cellStyle name="Input 2 3 29 3 2" xfId="56147"/>
    <cellStyle name="Input 2 3 29 3 3" xfId="56148"/>
    <cellStyle name="Input 2 3 29 4" xfId="19541"/>
    <cellStyle name="Input 2 3 29 4 2" xfId="56149"/>
    <cellStyle name="Input 2 3 29 4 3" xfId="56150"/>
    <cellStyle name="Input 2 3 29 5" xfId="19542"/>
    <cellStyle name="Input 2 3 29 5 2" xfId="56151"/>
    <cellStyle name="Input 2 3 29 5 3" xfId="56152"/>
    <cellStyle name="Input 2 3 29 6" xfId="19543"/>
    <cellStyle name="Input 2 3 29 6 2" xfId="56153"/>
    <cellStyle name="Input 2 3 29 6 3" xfId="56154"/>
    <cellStyle name="Input 2 3 29 7" xfId="19544"/>
    <cellStyle name="Input 2 3 29 8" xfId="56155"/>
    <cellStyle name="Input 2 3 3" xfId="19545"/>
    <cellStyle name="Input 2 3 3 2" xfId="19546"/>
    <cellStyle name="Input 2 3 3 2 2" xfId="19547"/>
    <cellStyle name="Input 2 3 3 2 3" xfId="19548"/>
    <cellStyle name="Input 2 3 3 2 4" xfId="19549"/>
    <cellStyle name="Input 2 3 3 2 5" xfId="19550"/>
    <cellStyle name="Input 2 3 3 2 6" xfId="19551"/>
    <cellStyle name="Input 2 3 3 3" xfId="19552"/>
    <cellStyle name="Input 2 3 3 3 2" xfId="56156"/>
    <cellStyle name="Input 2 3 3 3 3" xfId="56157"/>
    <cellStyle name="Input 2 3 3 4" xfId="19553"/>
    <cellStyle name="Input 2 3 3 4 2" xfId="56158"/>
    <cellStyle name="Input 2 3 3 4 3" xfId="56159"/>
    <cellStyle name="Input 2 3 3 5" xfId="19554"/>
    <cellStyle name="Input 2 3 3 5 2" xfId="56160"/>
    <cellStyle name="Input 2 3 3 5 3" xfId="56161"/>
    <cellStyle name="Input 2 3 3 6" xfId="19555"/>
    <cellStyle name="Input 2 3 3 6 2" xfId="56162"/>
    <cellStyle name="Input 2 3 3 6 3" xfId="56163"/>
    <cellStyle name="Input 2 3 3 7" xfId="19556"/>
    <cellStyle name="Input 2 3 3 8" xfId="56164"/>
    <cellStyle name="Input 2 3 30" xfId="19557"/>
    <cellStyle name="Input 2 3 30 2" xfId="19558"/>
    <cellStyle name="Input 2 3 30 2 2" xfId="19559"/>
    <cellStyle name="Input 2 3 30 2 3" xfId="19560"/>
    <cellStyle name="Input 2 3 30 2 4" xfId="19561"/>
    <cellStyle name="Input 2 3 30 2 5" xfId="19562"/>
    <cellStyle name="Input 2 3 30 2 6" xfId="19563"/>
    <cellStyle name="Input 2 3 30 3" xfId="19564"/>
    <cellStyle name="Input 2 3 30 3 2" xfId="56165"/>
    <cellStyle name="Input 2 3 30 3 3" xfId="56166"/>
    <cellStyle name="Input 2 3 30 4" xfId="19565"/>
    <cellStyle name="Input 2 3 30 4 2" xfId="56167"/>
    <cellStyle name="Input 2 3 30 4 3" xfId="56168"/>
    <cellStyle name="Input 2 3 30 5" xfId="19566"/>
    <cellStyle name="Input 2 3 30 5 2" xfId="56169"/>
    <cellStyle name="Input 2 3 30 5 3" xfId="56170"/>
    <cellStyle name="Input 2 3 30 6" xfId="19567"/>
    <cellStyle name="Input 2 3 30 6 2" xfId="56171"/>
    <cellStyle name="Input 2 3 30 6 3" xfId="56172"/>
    <cellStyle name="Input 2 3 30 7" xfId="19568"/>
    <cellStyle name="Input 2 3 30 8" xfId="56173"/>
    <cellStyle name="Input 2 3 31" xfId="19569"/>
    <cellStyle name="Input 2 3 31 2" xfId="19570"/>
    <cellStyle name="Input 2 3 31 2 2" xfId="19571"/>
    <cellStyle name="Input 2 3 31 2 3" xfId="19572"/>
    <cellStyle name="Input 2 3 31 2 4" xfId="19573"/>
    <cellStyle name="Input 2 3 31 2 5" xfId="19574"/>
    <cellStyle name="Input 2 3 31 2 6" xfId="19575"/>
    <cellStyle name="Input 2 3 31 3" xfId="19576"/>
    <cellStyle name="Input 2 3 31 3 2" xfId="56174"/>
    <cellStyle name="Input 2 3 31 3 3" xfId="56175"/>
    <cellStyle name="Input 2 3 31 4" xfId="19577"/>
    <cellStyle name="Input 2 3 31 4 2" xfId="56176"/>
    <cellStyle name="Input 2 3 31 4 3" xfId="56177"/>
    <cellStyle name="Input 2 3 31 5" xfId="19578"/>
    <cellStyle name="Input 2 3 31 5 2" xfId="56178"/>
    <cellStyle name="Input 2 3 31 5 3" xfId="56179"/>
    <cellStyle name="Input 2 3 31 6" xfId="19579"/>
    <cellStyle name="Input 2 3 31 6 2" xfId="56180"/>
    <cellStyle name="Input 2 3 31 6 3" xfId="56181"/>
    <cellStyle name="Input 2 3 31 7" xfId="19580"/>
    <cellStyle name="Input 2 3 31 8" xfId="56182"/>
    <cellStyle name="Input 2 3 32" xfId="19581"/>
    <cellStyle name="Input 2 3 32 2" xfId="19582"/>
    <cellStyle name="Input 2 3 32 2 2" xfId="19583"/>
    <cellStyle name="Input 2 3 32 2 3" xfId="19584"/>
    <cellStyle name="Input 2 3 32 2 4" xfId="19585"/>
    <cellStyle name="Input 2 3 32 2 5" xfId="19586"/>
    <cellStyle name="Input 2 3 32 2 6" xfId="19587"/>
    <cellStyle name="Input 2 3 32 3" xfId="19588"/>
    <cellStyle name="Input 2 3 32 3 2" xfId="56183"/>
    <cellStyle name="Input 2 3 32 3 3" xfId="56184"/>
    <cellStyle name="Input 2 3 32 4" xfId="19589"/>
    <cellStyle name="Input 2 3 32 4 2" xfId="56185"/>
    <cellStyle name="Input 2 3 32 4 3" xfId="56186"/>
    <cellStyle name="Input 2 3 32 5" xfId="19590"/>
    <cellStyle name="Input 2 3 32 5 2" xfId="56187"/>
    <cellStyle name="Input 2 3 32 5 3" xfId="56188"/>
    <cellStyle name="Input 2 3 32 6" xfId="19591"/>
    <cellStyle name="Input 2 3 32 6 2" xfId="56189"/>
    <cellStyle name="Input 2 3 32 6 3" xfId="56190"/>
    <cellStyle name="Input 2 3 32 7" xfId="19592"/>
    <cellStyle name="Input 2 3 32 8" xfId="56191"/>
    <cellStyle name="Input 2 3 33" xfId="19593"/>
    <cellStyle name="Input 2 3 33 2" xfId="19594"/>
    <cellStyle name="Input 2 3 33 2 2" xfId="19595"/>
    <cellStyle name="Input 2 3 33 2 3" xfId="19596"/>
    <cellStyle name="Input 2 3 33 2 4" xfId="19597"/>
    <cellStyle name="Input 2 3 33 2 5" xfId="19598"/>
    <cellStyle name="Input 2 3 33 2 6" xfId="19599"/>
    <cellStyle name="Input 2 3 33 3" xfId="19600"/>
    <cellStyle name="Input 2 3 33 3 2" xfId="56192"/>
    <cellStyle name="Input 2 3 33 3 3" xfId="56193"/>
    <cellStyle name="Input 2 3 33 4" xfId="19601"/>
    <cellStyle name="Input 2 3 33 4 2" xfId="56194"/>
    <cellStyle name="Input 2 3 33 4 3" xfId="56195"/>
    <cellStyle name="Input 2 3 33 5" xfId="19602"/>
    <cellStyle name="Input 2 3 33 5 2" xfId="56196"/>
    <cellStyle name="Input 2 3 33 5 3" xfId="56197"/>
    <cellStyle name="Input 2 3 33 6" xfId="19603"/>
    <cellStyle name="Input 2 3 33 6 2" xfId="56198"/>
    <cellStyle name="Input 2 3 33 6 3" xfId="56199"/>
    <cellStyle name="Input 2 3 33 7" xfId="19604"/>
    <cellStyle name="Input 2 3 33 8" xfId="56200"/>
    <cellStyle name="Input 2 3 34" xfId="19605"/>
    <cellStyle name="Input 2 3 34 2" xfId="19606"/>
    <cellStyle name="Input 2 3 34 2 2" xfId="19607"/>
    <cellStyle name="Input 2 3 34 2 3" xfId="19608"/>
    <cellStyle name="Input 2 3 34 2 4" xfId="19609"/>
    <cellStyle name="Input 2 3 34 2 5" xfId="19610"/>
    <cellStyle name="Input 2 3 34 2 6" xfId="19611"/>
    <cellStyle name="Input 2 3 34 3" xfId="19612"/>
    <cellStyle name="Input 2 3 34 3 2" xfId="56201"/>
    <cellStyle name="Input 2 3 34 3 3" xfId="56202"/>
    <cellStyle name="Input 2 3 34 4" xfId="19613"/>
    <cellStyle name="Input 2 3 34 4 2" xfId="56203"/>
    <cellStyle name="Input 2 3 34 4 3" xfId="56204"/>
    <cellStyle name="Input 2 3 34 5" xfId="19614"/>
    <cellStyle name="Input 2 3 34 5 2" xfId="56205"/>
    <cellStyle name="Input 2 3 34 5 3" xfId="56206"/>
    <cellStyle name="Input 2 3 34 6" xfId="19615"/>
    <cellStyle name="Input 2 3 34 6 2" xfId="56207"/>
    <cellStyle name="Input 2 3 34 6 3" xfId="56208"/>
    <cellStyle name="Input 2 3 34 7" xfId="19616"/>
    <cellStyle name="Input 2 3 34 8" xfId="56209"/>
    <cellStyle name="Input 2 3 35" xfId="19617"/>
    <cellStyle name="Input 2 3 35 2" xfId="19618"/>
    <cellStyle name="Input 2 3 35 2 2" xfId="19619"/>
    <cellStyle name="Input 2 3 35 2 3" xfId="19620"/>
    <cellStyle name="Input 2 3 35 2 4" xfId="19621"/>
    <cellStyle name="Input 2 3 35 2 5" xfId="19622"/>
    <cellStyle name="Input 2 3 35 2 6" xfId="19623"/>
    <cellStyle name="Input 2 3 35 3" xfId="19624"/>
    <cellStyle name="Input 2 3 35 3 2" xfId="56210"/>
    <cellStyle name="Input 2 3 35 3 3" xfId="56211"/>
    <cellStyle name="Input 2 3 35 4" xfId="19625"/>
    <cellStyle name="Input 2 3 35 4 2" xfId="56212"/>
    <cellStyle name="Input 2 3 35 4 3" xfId="56213"/>
    <cellStyle name="Input 2 3 35 5" xfId="19626"/>
    <cellStyle name="Input 2 3 35 5 2" xfId="56214"/>
    <cellStyle name="Input 2 3 35 5 3" xfId="56215"/>
    <cellStyle name="Input 2 3 35 6" xfId="19627"/>
    <cellStyle name="Input 2 3 35 6 2" xfId="56216"/>
    <cellStyle name="Input 2 3 35 6 3" xfId="56217"/>
    <cellStyle name="Input 2 3 35 7" xfId="56218"/>
    <cellStyle name="Input 2 3 35 8" xfId="56219"/>
    <cellStyle name="Input 2 3 36" xfId="19628"/>
    <cellStyle name="Input 2 3 36 2" xfId="19629"/>
    <cellStyle name="Input 2 3 36 3" xfId="19630"/>
    <cellStyle name="Input 2 3 36 4" xfId="19631"/>
    <cellStyle name="Input 2 3 36 5" xfId="19632"/>
    <cellStyle name="Input 2 3 36 6" xfId="19633"/>
    <cellStyle name="Input 2 3 37" xfId="19634"/>
    <cellStyle name="Input 2 3 37 2" xfId="19635"/>
    <cellStyle name="Input 2 3 37 3" xfId="19636"/>
    <cellStyle name="Input 2 3 37 4" xfId="19637"/>
    <cellStyle name="Input 2 3 37 5" xfId="19638"/>
    <cellStyle name="Input 2 3 37 6" xfId="19639"/>
    <cellStyle name="Input 2 3 38" xfId="19640"/>
    <cellStyle name="Input 2 3 38 2" xfId="56220"/>
    <cellStyle name="Input 2 3 38 3" xfId="56221"/>
    <cellStyle name="Input 2 3 39" xfId="19641"/>
    <cellStyle name="Input 2 3 39 2" xfId="56222"/>
    <cellStyle name="Input 2 3 39 3" xfId="56223"/>
    <cellStyle name="Input 2 3 4" xfId="19642"/>
    <cellStyle name="Input 2 3 4 2" xfId="19643"/>
    <cellStyle name="Input 2 3 4 2 2" xfId="19644"/>
    <cellStyle name="Input 2 3 4 2 3" xfId="19645"/>
    <cellStyle name="Input 2 3 4 2 4" xfId="19646"/>
    <cellStyle name="Input 2 3 4 2 5" xfId="19647"/>
    <cellStyle name="Input 2 3 4 2 6" xfId="19648"/>
    <cellStyle name="Input 2 3 4 3" xfId="19649"/>
    <cellStyle name="Input 2 3 4 3 2" xfId="56224"/>
    <cellStyle name="Input 2 3 4 3 3" xfId="56225"/>
    <cellStyle name="Input 2 3 4 4" xfId="19650"/>
    <cellStyle name="Input 2 3 4 4 2" xfId="56226"/>
    <cellStyle name="Input 2 3 4 4 3" xfId="56227"/>
    <cellStyle name="Input 2 3 4 5" xfId="19651"/>
    <cellStyle name="Input 2 3 4 5 2" xfId="56228"/>
    <cellStyle name="Input 2 3 4 5 3" xfId="56229"/>
    <cellStyle name="Input 2 3 4 6" xfId="19652"/>
    <cellStyle name="Input 2 3 4 6 2" xfId="56230"/>
    <cellStyle name="Input 2 3 4 6 3" xfId="56231"/>
    <cellStyle name="Input 2 3 4 7" xfId="19653"/>
    <cellStyle name="Input 2 3 4 8" xfId="56232"/>
    <cellStyle name="Input 2 3 40" xfId="56233"/>
    <cellStyle name="Input 2 3 40 2" xfId="56234"/>
    <cellStyle name="Input 2 3 40 3" xfId="56235"/>
    <cellStyle name="Input 2 3 41" xfId="56236"/>
    <cellStyle name="Input 2 3 42" xfId="56237"/>
    <cellStyle name="Input 2 3 5" xfId="19654"/>
    <cellStyle name="Input 2 3 5 2" xfId="19655"/>
    <cellStyle name="Input 2 3 5 2 2" xfId="19656"/>
    <cellStyle name="Input 2 3 5 2 3" xfId="19657"/>
    <cellStyle name="Input 2 3 5 2 4" xfId="19658"/>
    <cellStyle name="Input 2 3 5 2 5" xfId="19659"/>
    <cellStyle name="Input 2 3 5 2 6" xfId="19660"/>
    <cellStyle name="Input 2 3 5 3" xfId="19661"/>
    <cellStyle name="Input 2 3 5 3 2" xfId="56238"/>
    <cellStyle name="Input 2 3 5 3 3" xfId="56239"/>
    <cellStyle name="Input 2 3 5 4" xfId="19662"/>
    <cellStyle name="Input 2 3 5 4 2" xfId="56240"/>
    <cellStyle name="Input 2 3 5 4 3" xfId="56241"/>
    <cellStyle name="Input 2 3 5 5" xfId="19663"/>
    <cellStyle name="Input 2 3 5 5 2" xfId="56242"/>
    <cellStyle name="Input 2 3 5 5 3" xfId="56243"/>
    <cellStyle name="Input 2 3 5 6" xfId="19664"/>
    <cellStyle name="Input 2 3 5 6 2" xfId="56244"/>
    <cellStyle name="Input 2 3 5 6 3" xfId="56245"/>
    <cellStyle name="Input 2 3 5 7" xfId="19665"/>
    <cellStyle name="Input 2 3 5 8" xfId="56246"/>
    <cellStyle name="Input 2 3 6" xfId="19666"/>
    <cellStyle name="Input 2 3 6 2" xfId="19667"/>
    <cellStyle name="Input 2 3 6 2 2" xfId="19668"/>
    <cellStyle name="Input 2 3 6 2 3" xfId="19669"/>
    <cellStyle name="Input 2 3 6 2 4" xfId="19670"/>
    <cellStyle name="Input 2 3 6 2 5" xfId="19671"/>
    <cellStyle name="Input 2 3 6 2 6" xfId="19672"/>
    <cellStyle name="Input 2 3 6 3" xfId="19673"/>
    <cellStyle name="Input 2 3 6 3 2" xfId="56247"/>
    <cellStyle name="Input 2 3 6 3 3" xfId="56248"/>
    <cellStyle name="Input 2 3 6 4" xfId="19674"/>
    <cellStyle name="Input 2 3 6 4 2" xfId="56249"/>
    <cellStyle name="Input 2 3 6 4 3" xfId="56250"/>
    <cellStyle name="Input 2 3 6 5" xfId="19675"/>
    <cellStyle name="Input 2 3 6 5 2" xfId="56251"/>
    <cellStyle name="Input 2 3 6 5 3" xfId="56252"/>
    <cellStyle name="Input 2 3 6 6" xfId="19676"/>
    <cellStyle name="Input 2 3 6 6 2" xfId="56253"/>
    <cellStyle name="Input 2 3 6 6 3" xfId="56254"/>
    <cellStyle name="Input 2 3 6 7" xfId="19677"/>
    <cellStyle name="Input 2 3 6 8" xfId="56255"/>
    <cellStyle name="Input 2 3 7" xfId="19678"/>
    <cellStyle name="Input 2 3 7 2" xfId="19679"/>
    <cellStyle name="Input 2 3 7 2 2" xfId="19680"/>
    <cellStyle name="Input 2 3 7 2 3" xfId="19681"/>
    <cellStyle name="Input 2 3 7 2 4" xfId="19682"/>
    <cellStyle name="Input 2 3 7 2 5" xfId="19683"/>
    <cellStyle name="Input 2 3 7 2 6" xfId="19684"/>
    <cellStyle name="Input 2 3 7 3" xfId="19685"/>
    <cellStyle name="Input 2 3 7 3 2" xfId="56256"/>
    <cellStyle name="Input 2 3 7 3 3" xfId="56257"/>
    <cellStyle name="Input 2 3 7 4" xfId="19686"/>
    <cellStyle name="Input 2 3 7 4 2" xfId="56258"/>
    <cellStyle name="Input 2 3 7 4 3" xfId="56259"/>
    <cellStyle name="Input 2 3 7 5" xfId="19687"/>
    <cellStyle name="Input 2 3 7 5 2" xfId="56260"/>
    <cellStyle name="Input 2 3 7 5 3" xfId="56261"/>
    <cellStyle name="Input 2 3 7 6" xfId="19688"/>
    <cellStyle name="Input 2 3 7 6 2" xfId="56262"/>
    <cellStyle name="Input 2 3 7 6 3" xfId="56263"/>
    <cellStyle name="Input 2 3 7 7" xfId="19689"/>
    <cellStyle name="Input 2 3 7 8" xfId="56264"/>
    <cellStyle name="Input 2 3 8" xfId="19690"/>
    <cellStyle name="Input 2 3 8 2" xfId="19691"/>
    <cellStyle name="Input 2 3 8 2 2" xfId="19692"/>
    <cellStyle name="Input 2 3 8 2 3" xfId="19693"/>
    <cellStyle name="Input 2 3 8 2 4" xfId="19694"/>
    <cellStyle name="Input 2 3 8 2 5" xfId="19695"/>
    <cellStyle name="Input 2 3 8 2 6" xfId="19696"/>
    <cellStyle name="Input 2 3 8 3" xfId="19697"/>
    <cellStyle name="Input 2 3 8 3 2" xfId="56265"/>
    <cellStyle name="Input 2 3 8 3 3" xfId="56266"/>
    <cellStyle name="Input 2 3 8 4" xfId="19698"/>
    <cellStyle name="Input 2 3 8 4 2" xfId="56267"/>
    <cellStyle name="Input 2 3 8 4 3" xfId="56268"/>
    <cellStyle name="Input 2 3 8 5" xfId="19699"/>
    <cellStyle name="Input 2 3 8 5 2" xfId="56269"/>
    <cellStyle name="Input 2 3 8 5 3" xfId="56270"/>
    <cellStyle name="Input 2 3 8 6" xfId="19700"/>
    <cellStyle name="Input 2 3 8 6 2" xfId="56271"/>
    <cellStyle name="Input 2 3 8 6 3" xfId="56272"/>
    <cellStyle name="Input 2 3 8 7" xfId="19701"/>
    <cellStyle name="Input 2 3 8 8" xfId="56273"/>
    <cellStyle name="Input 2 3 9" xfId="19702"/>
    <cellStyle name="Input 2 3 9 2" xfId="19703"/>
    <cellStyle name="Input 2 3 9 2 2" xfId="19704"/>
    <cellStyle name="Input 2 3 9 2 3" xfId="19705"/>
    <cellStyle name="Input 2 3 9 2 4" xfId="19706"/>
    <cellStyle name="Input 2 3 9 2 5" xfId="19707"/>
    <cellStyle name="Input 2 3 9 2 6" xfId="19708"/>
    <cellStyle name="Input 2 3 9 3" xfId="19709"/>
    <cellStyle name="Input 2 3 9 3 2" xfId="56274"/>
    <cellStyle name="Input 2 3 9 3 3" xfId="56275"/>
    <cellStyle name="Input 2 3 9 4" xfId="19710"/>
    <cellStyle name="Input 2 3 9 4 2" xfId="56276"/>
    <cellStyle name="Input 2 3 9 4 3" xfId="56277"/>
    <cellStyle name="Input 2 3 9 5" xfId="19711"/>
    <cellStyle name="Input 2 3 9 5 2" xfId="56278"/>
    <cellStyle name="Input 2 3 9 5 3" xfId="56279"/>
    <cellStyle name="Input 2 3 9 6" xfId="19712"/>
    <cellStyle name="Input 2 3 9 6 2" xfId="56280"/>
    <cellStyle name="Input 2 3 9 6 3" xfId="56281"/>
    <cellStyle name="Input 2 3 9 7" xfId="19713"/>
    <cellStyle name="Input 2 3 9 8" xfId="56282"/>
    <cellStyle name="Input 2 30" xfId="19714"/>
    <cellStyle name="Input 2 30 2" xfId="19715"/>
    <cellStyle name="Input 2 30 2 2" xfId="19716"/>
    <cellStyle name="Input 2 30 2 3" xfId="19717"/>
    <cellStyle name="Input 2 30 2 4" xfId="19718"/>
    <cellStyle name="Input 2 30 2 5" xfId="19719"/>
    <cellStyle name="Input 2 30 2 6" xfId="19720"/>
    <cellStyle name="Input 2 30 3" xfId="19721"/>
    <cellStyle name="Input 2 30 3 2" xfId="56283"/>
    <cellStyle name="Input 2 30 3 3" xfId="56284"/>
    <cellStyle name="Input 2 30 4" xfId="19722"/>
    <cellStyle name="Input 2 30 4 2" xfId="56285"/>
    <cellStyle name="Input 2 30 4 3" xfId="56286"/>
    <cellStyle name="Input 2 30 5" xfId="19723"/>
    <cellStyle name="Input 2 30 5 2" xfId="56287"/>
    <cellStyle name="Input 2 30 5 3" xfId="56288"/>
    <cellStyle name="Input 2 30 6" xfId="19724"/>
    <cellStyle name="Input 2 30 6 2" xfId="56289"/>
    <cellStyle name="Input 2 30 6 3" xfId="56290"/>
    <cellStyle name="Input 2 30 7" xfId="19725"/>
    <cellStyle name="Input 2 30 8" xfId="56291"/>
    <cellStyle name="Input 2 31" xfId="19726"/>
    <cellStyle name="Input 2 31 2" xfId="19727"/>
    <cellStyle name="Input 2 31 2 2" xfId="19728"/>
    <cellStyle name="Input 2 31 2 3" xfId="19729"/>
    <cellStyle name="Input 2 31 2 4" xfId="19730"/>
    <cellStyle name="Input 2 31 2 5" xfId="19731"/>
    <cellStyle name="Input 2 31 2 6" xfId="19732"/>
    <cellStyle name="Input 2 31 3" xfId="19733"/>
    <cellStyle name="Input 2 31 3 2" xfId="56292"/>
    <cellStyle name="Input 2 31 3 3" xfId="56293"/>
    <cellStyle name="Input 2 31 4" xfId="19734"/>
    <cellStyle name="Input 2 31 4 2" xfId="56294"/>
    <cellStyle name="Input 2 31 4 3" xfId="56295"/>
    <cellStyle name="Input 2 31 5" xfId="19735"/>
    <cellStyle name="Input 2 31 5 2" xfId="56296"/>
    <cellStyle name="Input 2 31 5 3" xfId="56297"/>
    <cellStyle name="Input 2 31 6" xfId="19736"/>
    <cellStyle name="Input 2 31 6 2" xfId="56298"/>
    <cellStyle name="Input 2 31 6 3" xfId="56299"/>
    <cellStyle name="Input 2 31 7" xfId="19737"/>
    <cellStyle name="Input 2 31 8" xfId="56300"/>
    <cellStyle name="Input 2 32" xfId="19738"/>
    <cellStyle name="Input 2 32 2" xfId="19739"/>
    <cellStyle name="Input 2 32 2 2" xfId="19740"/>
    <cellStyle name="Input 2 32 2 3" xfId="19741"/>
    <cellStyle name="Input 2 32 2 4" xfId="19742"/>
    <cellStyle name="Input 2 32 2 5" xfId="19743"/>
    <cellStyle name="Input 2 32 2 6" xfId="19744"/>
    <cellStyle name="Input 2 32 3" xfId="19745"/>
    <cellStyle name="Input 2 32 3 2" xfId="56301"/>
    <cellStyle name="Input 2 32 3 3" xfId="56302"/>
    <cellStyle name="Input 2 32 4" xfId="19746"/>
    <cellStyle name="Input 2 32 4 2" xfId="56303"/>
    <cellStyle name="Input 2 32 4 3" xfId="56304"/>
    <cellStyle name="Input 2 32 5" xfId="19747"/>
    <cellStyle name="Input 2 32 5 2" xfId="56305"/>
    <cellStyle name="Input 2 32 5 3" xfId="56306"/>
    <cellStyle name="Input 2 32 6" xfId="19748"/>
    <cellStyle name="Input 2 32 6 2" xfId="56307"/>
    <cellStyle name="Input 2 32 6 3" xfId="56308"/>
    <cellStyle name="Input 2 32 7" xfId="19749"/>
    <cellStyle name="Input 2 32 8" xfId="56309"/>
    <cellStyle name="Input 2 33" xfId="19750"/>
    <cellStyle name="Input 2 33 2" xfId="19751"/>
    <cellStyle name="Input 2 33 2 2" xfId="19752"/>
    <cellStyle name="Input 2 33 2 3" xfId="19753"/>
    <cellStyle name="Input 2 33 2 4" xfId="19754"/>
    <cellStyle name="Input 2 33 2 5" xfId="19755"/>
    <cellStyle name="Input 2 33 2 6" xfId="19756"/>
    <cellStyle name="Input 2 33 3" xfId="19757"/>
    <cellStyle name="Input 2 33 3 2" xfId="56310"/>
    <cellStyle name="Input 2 33 3 3" xfId="56311"/>
    <cellStyle name="Input 2 33 4" xfId="19758"/>
    <cellStyle name="Input 2 33 4 2" xfId="56312"/>
    <cellStyle name="Input 2 33 4 3" xfId="56313"/>
    <cellStyle name="Input 2 33 5" xfId="19759"/>
    <cellStyle name="Input 2 33 5 2" xfId="56314"/>
    <cellStyle name="Input 2 33 5 3" xfId="56315"/>
    <cellStyle name="Input 2 33 6" xfId="19760"/>
    <cellStyle name="Input 2 33 6 2" xfId="56316"/>
    <cellStyle name="Input 2 33 6 3" xfId="56317"/>
    <cellStyle name="Input 2 33 7" xfId="19761"/>
    <cellStyle name="Input 2 33 8" xfId="56318"/>
    <cellStyle name="Input 2 34" xfId="19762"/>
    <cellStyle name="Input 2 34 2" xfId="19763"/>
    <cellStyle name="Input 2 34 2 2" xfId="19764"/>
    <cellStyle name="Input 2 34 2 3" xfId="19765"/>
    <cellStyle name="Input 2 34 2 4" xfId="19766"/>
    <cellStyle name="Input 2 34 2 5" xfId="19767"/>
    <cellStyle name="Input 2 34 2 6" xfId="19768"/>
    <cellStyle name="Input 2 34 3" xfId="19769"/>
    <cellStyle name="Input 2 34 3 2" xfId="56319"/>
    <cellStyle name="Input 2 34 3 3" xfId="56320"/>
    <cellStyle name="Input 2 34 4" xfId="19770"/>
    <cellStyle name="Input 2 34 4 2" xfId="56321"/>
    <cellStyle name="Input 2 34 4 3" xfId="56322"/>
    <cellStyle name="Input 2 34 5" xfId="19771"/>
    <cellStyle name="Input 2 34 5 2" xfId="56323"/>
    <cellStyle name="Input 2 34 5 3" xfId="56324"/>
    <cellStyle name="Input 2 34 6" xfId="19772"/>
    <cellStyle name="Input 2 34 6 2" xfId="56325"/>
    <cellStyle name="Input 2 34 6 3" xfId="56326"/>
    <cellStyle name="Input 2 34 7" xfId="19773"/>
    <cellStyle name="Input 2 34 8" xfId="56327"/>
    <cellStyle name="Input 2 35" xfId="19774"/>
    <cellStyle name="Input 2 35 2" xfId="19775"/>
    <cellStyle name="Input 2 35 2 2" xfId="19776"/>
    <cellStyle name="Input 2 35 2 3" xfId="19777"/>
    <cellStyle name="Input 2 35 2 4" xfId="19778"/>
    <cellStyle name="Input 2 35 2 5" xfId="19779"/>
    <cellStyle name="Input 2 35 2 6" xfId="19780"/>
    <cellStyle name="Input 2 35 3" xfId="19781"/>
    <cellStyle name="Input 2 35 3 2" xfId="56328"/>
    <cellStyle name="Input 2 35 3 3" xfId="56329"/>
    <cellStyle name="Input 2 35 4" xfId="19782"/>
    <cellStyle name="Input 2 35 4 2" xfId="56330"/>
    <cellStyle name="Input 2 35 4 3" xfId="56331"/>
    <cellStyle name="Input 2 35 5" xfId="19783"/>
    <cellStyle name="Input 2 35 5 2" xfId="56332"/>
    <cellStyle name="Input 2 35 5 3" xfId="56333"/>
    <cellStyle name="Input 2 35 6" xfId="19784"/>
    <cellStyle name="Input 2 35 6 2" xfId="56334"/>
    <cellStyle name="Input 2 35 6 3" xfId="56335"/>
    <cellStyle name="Input 2 35 7" xfId="19785"/>
    <cellStyle name="Input 2 35 8" xfId="56336"/>
    <cellStyle name="Input 2 36" xfId="19786"/>
    <cellStyle name="Input 2 36 2" xfId="19787"/>
    <cellStyle name="Input 2 36 2 2" xfId="19788"/>
    <cellStyle name="Input 2 36 2 3" xfId="19789"/>
    <cellStyle name="Input 2 36 2 4" xfId="19790"/>
    <cellStyle name="Input 2 36 2 5" xfId="19791"/>
    <cellStyle name="Input 2 36 2 6" xfId="19792"/>
    <cellStyle name="Input 2 36 3" xfId="19793"/>
    <cellStyle name="Input 2 36 3 2" xfId="56337"/>
    <cellStyle name="Input 2 36 3 3" xfId="56338"/>
    <cellStyle name="Input 2 36 4" xfId="19794"/>
    <cellStyle name="Input 2 36 4 2" xfId="56339"/>
    <cellStyle name="Input 2 36 4 3" xfId="56340"/>
    <cellStyle name="Input 2 36 5" xfId="19795"/>
    <cellStyle name="Input 2 36 5 2" xfId="56341"/>
    <cellStyle name="Input 2 36 5 3" xfId="56342"/>
    <cellStyle name="Input 2 36 6" xfId="19796"/>
    <cellStyle name="Input 2 36 6 2" xfId="56343"/>
    <cellStyle name="Input 2 36 6 3" xfId="56344"/>
    <cellStyle name="Input 2 36 7" xfId="19797"/>
    <cellStyle name="Input 2 36 8" xfId="56345"/>
    <cellStyle name="Input 2 37" xfId="19798"/>
    <cellStyle name="Input 2 37 2" xfId="19799"/>
    <cellStyle name="Input 2 37 2 2" xfId="19800"/>
    <cellStyle name="Input 2 37 2 3" xfId="19801"/>
    <cellStyle name="Input 2 37 2 4" xfId="19802"/>
    <cellStyle name="Input 2 37 2 5" xfId="19803"/>
    <cellStyle name="Input 2 37 2 6" xfId="19804"/>
    <cellStyle name="Input 2 37 3" xfId="19805"/>
    <cellStyle name="Input 2 37 3 2" xfId="56346"/>
    <cellStyle name="Input 2 37 3 3" xfId="56347"/>
    <cellStyle name="Input 2 37 4" xfId="19806"/>
    <cellStyle name="Input 2 37 4 2" xfId="56348"/>
    <cellStyle name="Input 2 37 4 3" xfId="56349"/>
    <cellStyle name="Input 2 37 5" xfId="19807"/>
    <cellStyle name="Input 2 37 5 2" xfId="56350"/>
    <cellStyle name="Input 2 37 5 3" xfId="56351"/>
    <cellStyle name="Input 2 37 6" xfId="19808"/>
    <cellStyle name="Input 2 37 6 2" xfId="56352"/>
    <cellStyle name="Input 2 37 6 3" xfId="56353"/>
    <cellStyle name="Input 2 37 7" xfId="19809"/>
    <cellStyle name="Input 2 37 8" xfId="56354"/>
    <cellStyle name="Input 2 38" xfId="19810"/>
    <cellStyle name="Input 2 38 2" xfId="19811"/>
    <cellStyle name="Input 2 38 2 2" xfId="19812"/>
    <cellStyle name="Input 2 38 2 3" xfId="19813"/>
    <cellStyle name="Input 2 38 2 4" xfId="19814"/>
    <cellStyle name="Input 2 38 2 5" xfId="19815"/>
    <cellStyle name="Input 2 38 2 6" xfId="19816"/>
    <cellStyle name="Input 2 38 3" xfId="19817"/>
    <cellStyle name="Input 2 38 3 2" xfId="56355"/>
    <cellStyle name="Input 2 38 3 3" xfId="56356"/>
    <cellStyle name="Input 2 38 4" xfId="19818"/>
    <cellStyle name="Input 2 38 4 2" xfId="56357"/>
    <cellStyle name="Input 2 38 4 3" xfId="56358"/>
    <cellStyle name="Input 2 38 5" xfId="19819"/>
    <cellStyle name="Input 2 38 5 2" xfId="56359"/>
    <cellStyle name="Input 2 38 5 3" xfId="56360"/>
    <cellStyle name="Input 2 38 6" xfId="19820"/>
    <cellStyle name="Input 2 38 6 2" xfId="56361"/>
    <cellStyle name="Input 2 38 6 3" xfId="56362"/>
    <cellStyle name="Input 2 38 7" xfId="56363"/>
    <cellStyle name="Input 2 38 8" xfId="56364"/>
    <cellStyle name="Input 2 39" xfId="19821"/>
    <cellStyle name="Input 2 39 2" xfId="19822"/>
    <cellStyle name="Input 2 39 3" xfId="19823"/>
    <cellStyle name="Input 2 39 4" xfId="19824"/>
    <cellStyle name="Input 2 39 5" xfId="19825"/>
    <cellStyle name="Input 2 39 6" xfId="19826"/>
    <cellStyle name="Input 2 4" xfId="19827"/>
    <cellStyle name="Input 2 4 10" xfId="19828"/>
    <cellStyle name="Input 2 4 10 2" xfId="19829"/>
    <cellStyle name="Input 2 4 10 2 2" xfId="19830"/>
    <cellStyle name="Input 2 4 10 2 3" xfId="19831"/>
    <cellStyle name="Input 2 4 10 2 4" xfId="19832"/>
    <cellStyle name="Input 2 4 10 2 5" xfId="19833"/>
    <cellStyle name="Input 2 4 10 2 6" xfId="19834"/>
    <cellStyle name="Input 2 4 10 3" xfId="19835"/>
    <cellStyle name="Input 2 4 10 3 2" xfId="56365"/>
    <cellStyle name="Input 2 4 10 3 3" xfId="56366"/>
    <cellStyle name="Input 2 4 10 4" xfId="19836"/>
    <cellStyle name="Input 2 4 10 4 2" xfId="56367"/>
    <cellStyle name="Input 2 4 10 4 3" xfId="56368"/>
    <cellStyle name="Input 2 4 10 5" xfId="19837"/>
    <cellStyle name="Input 2 4 10 5 2" xfId="56369"/>
    <cellStyle name="Input 2 4 10 5 3" xfId="56370"/>
    <cellStyle name="Input 2 4 10 6" xfId="19838"/>
    <cellStyle name="Input 2 4 10 6 2" xfId="56371"/>
    <cellStyle name="Input 2 4 10 6 3" xfId="56372"/>
    <cellStyle name="Input 2 4 10 7" xfId="19839"/>
    <cellStyle name="Input 2 4 10 8" xfId="56373"/>
    <cellStyle name="Input 2 4 11" xfId="19840"/>
    <cellStyle name="Input 2 4 11 2" xfId="19841"/>
    <cellStyle name="Input 2 4 11 2 2" xfId="19842"/>
    <cellStyle name="Input 2 4 11 2 3" xfId="19843"/>
    <cellStyle name="Input 2 4 11 2 4" xfId="19844"/>
    <cellStyle name="Input 2 4 11 2 5" xfId="19845"/>
    <cellStyle name="Input 2 4 11 2 6" xfId="19846"/>
    <cellStyle name="Input 2 4 11 3" xfId="19847"/>
    <cellStyle name="Input 2 4 11 3 2" xfId="56374"/>
    <cellStyle name="Input 2 4 11 3 3" xfId="56375"/>
    <cellStyle name="Input 2 4 11 4" xfId="19848"/>
    <cellStyle name="Input 2 4 11 4 2" xfId="56376"/>
    <cellStyle name="Input 2 4 11 4 3" xfId="56377"/>
    <cellStyle name="Input 2 4 11 5" xfId="19849"/>
    <cellStyle name="Input 2 4 11 5 2" xfId="56378"/>
    <cellStyle name="Input 2 4 11 5 3" xfId="56379"/>
    <cellStyle name="Input 2 4 11 6" xfId="19850"/>
    <cellStyle name="Input 2 4 11 6 2" xfId="56380"/>
    <cellStyle name="Input 2 4 11 6 3" xfId="56381"/>
    <cellStyle name="Input 2 4 11 7" xfId="19851"/>
    <cellStyle name="Input 2 4 11 8" xfId="56382"/>
    <cellStyle name="Input 2 4 12" xfId="19852"/>
    <cellStyle name="Input 2 4 12 2" xfId="19853"/>
    <cellStyle name="Input 2 4 12 2 2" xfId="19854"/>
    <cellStyle name="Input 2 4 12 2 3" xfId="19855"/>
    <cellStyle name="Input 2 4 12 2 4" xfId="19856"/>
    <cellStyle name="Input 2 4 12 2 5" xfId="19857"/>
    <cellStyle name="Input 2 4 12 2 6" xfId="19858"/>
    <cellStyle name="Input 2 4 12 3" xfId="19859"/>
    <cellStyle name="Input 2 4 12 3 2" xfId="56383"/>
    <cellStyle name="Input 2 4 12 3 3" xfId="56384"/>
    <cellStyle name="Input 2 4 12 4" xfId="19860"/>
    <cellStyle name="Input 2 4 12 4 2" xfId="56385"/>
    <cellStyle name="Input 2 4 12 4 3" xfId="56386"/>
    <cellStyle name="Input 2 4 12 5" xfId="19861"/>
    <cellStyle name="Input 2 4 12 5 2" xfId="56387"/>
    <cellStyle name="Input 2 4 12 5 3" xfId="56388"/>
    <cellStyle name="Input 2 4 12 6" xfId="19862"/>
    <cellStyle name="Input 2 4 12 6 2" xfId="56389"/>
    <cellStyle name="Input 2 4 12 6 3" xfId="56390"/>
    <cellStyle name="Input 2 4 12 7" xfId="19863"/>
    <cellStyle name="Input 2 4 12 8" xfId="56391"/>
    <cellStyle name="Input 2 4 13" xfId="19864"/>
    <cellStyle name="Input 2 4 13 2" xfId="19865"/>
    <cellStyle name="Input 2 4 13 2 2" xfId="19866"/>
    <cellStyle name="Input 2 4 13 2 3" xfId="19867"/>
    <cellStyle name="Input 2 4 13 2 4" xfId="19868"/>
    <cellStyle name="Input 2 4 13 2 5" xfId="19869"/>
    <cellStyle name="Input 2 4 13 2 6" xfId="19870"/>
    <cellStyle name="Input 2 4 13 3" xfId="19871"/>
    <cellStyle name="Input 2 4 13 3 2" xfId="56392"/>
    <cellStyle name="Input 2 4 13 3 3" xfId="56393"/>
    <cellStyle name="Input 2 4 13 4" xfId="19872"/>
    <cellStyle name="Input 2 4 13 4 2" xfId="56394"/>
    <cellStyle name="Input 2 4 13 4 3" xfId="56395"/>
    <cellStyle name="Input 2 4 13 5" xfId="19873"/>
    <cellStyle name="Input 2 4 13 5 2" xfId="56396"/>
    <cellStyle name="Input 2 4 13 5 3" xfId="56397"/>
    <cellStyle name="Input 2 4 13 6" xfId="19874"/>
    <cellStyle name="Input 2 4 13 6 2" xfId="56398"/>
    <cellStyle name="Input 2 4 13 6 3" xfId="56399"/>
    <cellStyle name="Input 2 4 13 7" xfId="19875"/>
    <cellStyle name="Input 2 4 13 8" xfId="56400"/>
    <cellStyle name="Input 2 4 14" xfId="19876"/>
    <cellStyle name="Input 2 4 14 2" xfId="19877"/>
    <cellStyle name="Input 2 4 14 2 2" xfId="19878"/>
    <cellStyle name="Input 2 4 14 2 3" xfId="19879"/>
    <cellStyle name="Input 2 4 14 2 4" xfId="19880"/>
    <cellStyle name="Input 2 4 14 2 5" xfId="19881"/>
    <cellStyle name="Input 2 4 14 2 6" xfId="19882"/>
    <cellStyle name="Input 2 4 14 3" xfId="19883"/>
    <cellStyle name="Input 2 4 14 3 2" xfId="56401"/>
    <cellStyle name="Input 2 4 14 3 3" xfId="56402"/>
    <cellStyle name="Input 2 4 14 4" xfId="19884"/>
    <cellStyle name="Input 2 4 14 4 2" xfId="56403"/>
    <cellStyle name="Input 2 4 14 4 3" xfId="56404"/>
    <cellStyle name="Input 2 4 14 5" xfId="19885"/>
    <cellStyle name="Input 2 4 14 5 2" xfId="56405"/>
    <cellStyle name="Input 2 4 14 5 3" xfId="56406"/>
    <cellStyle name="Input 2 4 14 6" xfId="19886"/>
    <cellStyle name="Input 2 4 14 6 2" xfId="56407"/>
    <cellStyle name="Input 2 4 14 6 3" xfId="56408"/>
    <cellStyle name="Input 2 4 14 7" xfId="19887"/>
    <cellStyle name="Input 2 4 14 8" xfId="56409"/>
    <cellStyle name="Input 2 4 15" xfId="19888"/>
    <cellStyle name="Input 2 4 15 2" xfId="19889"/>
    <cellStyle name="Input 2 4 15 2 2" xfId="19890"/>
    <cellStyle name="Input 2 4 15 2 3" xfId="19891"/>
    <cellStyle name="Input 2 4 15 2 4" xfId="19892"/>
    <cellStyle name="Input 2 4 15 2 5" xfId="19893"/>
    <cellStyle name="Input 2 4 15 2 6" xfId="19894"/>
    <cellStyle name="Input 2 4 15 3" xfId="19895"/>
    <cellStyle name="Input 2 4 15 3 2" xfId="56410"/>
    <cellStyle name="Input 2 4 15 3 3" xfId="56411"/>
    <cellStyle name="Input 2 4 15 4" xfId="19896"/>
    <cellStyle name="Input 2 4 15 4 2" xfId="56412"/>
    <cellStyle name="Input 2 4 15 4 3" xfId="56413"/>
    <cellStyle name="Input 2 4 15 5" xfId="19897"/>
    <cellStyle name="Input 2 4 15 5 2" xfId="56414"/>
    <cellStyle name="Input 2 4 15 5 3" xfId="56415"/>
    <cellStyle name="Input 2 4 15 6" xfId="19898"/>
    <cellStyle name="Input 2 4 15 6 2" xfId="56416"/>
    <cellStyle name="Input 2 4 15 6 3" xfId="56417"/>
    <cellStyle name="Input 2 4 15 7" xfId="19899"/>
    <cellStyle name="Input 2 4 15 8" xfId="56418"/>
    <cellStyle name="Input 2 4 16" xfId="19900"/>
    <cellStyle name="Input 2 4 16 2" xfId="19901"/>
    <cellStyle name="Input 2 4 16 2 2" xfId="19902"/>
    <cellStyle name="Input 2 4 16 2 3" xfId="19903"/>
    <cellStyle name="Input 2 4 16 2 4" xfId="19904"/>
    <cellStyle name="Input 2 4 16 2 5" xfId="19905"/>
    <cellStyle name="Input 2 4 16 2 6" xfId="19906"/>
    <cellStyle name="Input 2 4 16 3" xfId="19907"/>
    <cellStyle name="Input 2 4 16 3 2" xfId="56419"/>
    <cellStyle name="Input 2 4 16 3 3" xfId="56420"/>
    <cellStyle name="Input 2 4 16 4" xfId="19908"/>
    <cellStyle name="Input 2 4 16 4 2" xfId="56421"/>
    <cellStyle name="Input 2 4 16 4 3" xfId="56422"/>
    <cellStyle name="Input 2 4 16 5" xfId="19909"/>
    <cellStyle name="Input 2 4 16 5 2" xfId="56423"/>
    <cellStyle name="Input 2 4 16 5 3" xfId="56424"/>
    <cellStyle name="Input 2 4 16 6" xfId="19910"/>
    <cellStyle name="Input 2 4 16 6 2" xfId="56425"/>
    <cellStyle name="Input 2 4 16 6 3" xfId="56426"/>
    <cellStyle name="Input 2 4 16 7" xfId="19911"/>
    <cellStyle name="Input 2 4 16 8" xfId="56427"/>
    <cellStyle name="Input 2 4 17" xfId="19912"/>
    <cellStyle name="Input 2 4 17 2" xfId="19913"/>
    <cellStyle name="Input 2 4 17 2 2" xfId="19914"/>
    <cellStyle name="Input 2 4 17 2 3" xfId="19915"/>
    <cellStyle name="Input 2 4 17 2 4" xfId="19916"/>
    <cellStyle name="Input 2 4 17 2 5" xfId="19917"/>
    <cellStyle name="Input 2 4 17 2 6" xfId="19918"/>
    <cellStyle name="Input 2 4 17 3" xfId="19919"/>
    <cellStyle name="Input 2 4 17 3 2" xfId="56428"/>
    <cellStyle name="Input 2 4 17 3 3" xfId="56429"/>
    <cellStyle name="Input 2 4 17 4" xfId="19920"/>
    <cellStyle name="Input 2 4 17 4 2" xfId="56430"/>
    <cellStyle name="Input 2 4 17 4 3" xfId="56431"/>
    <cellStyle name="Input 2 4 17 5" xfId="19921"/>
    <cellStyle name="Input 2 4 17 5 2" xfId="56432"/>
    <cellStyle name="Input 2 4 17 5 3" xfId="56433"/>
    <cellStyle name="Input 2 4 17 6" xfId="19922"/>
    <cellStyle name="Input 2 4 17 6 2" xfId="56434"/>
    <cellStyle name="Input 2 4 17 6 3" xfId="56435"/>
    <cellStyle name="Input 2 4 17 7" xfId="19923"/>
    <cellStyle name="Input 2 4 17 8" xfId="56436"/>
    <cellStyle name="Input 2 4 18" xfId="19924"/>
    <cellStyle name="Input 2 4 18 2" xfId="19925"/>
    <cellStyle name="Input 2 4 18 2 2" xfId="19926"/>
    <cellStyle name="Input 2 4 18 2 3" xfId="19927"/>
    <cellStyle name="Input 2 4 18 2 4" xfId="19928"/>
    <cellStyle name="Input 2 4 18 2 5" xfId="19929"/>
    <cellStyle name="Input 2 4 18 2 6" xfId="19930"/>
    <cellStyle name="Input 2 4 18 3" xfId="19931"/>
    <cellStyle name="Input 2 4 18 3 2" xfId="56437"/>
    <cellStyle name="Input 2 4 18 3 3" xfId="56438"/>
    <cellStyle name="Input 2 4 18 4" xfId="19932"/>
    <cellStyle name="Input 2 4 18 4 2" xfId="56439"/>
    <cellStyle name="Input 2 4 18 4 3" xfId="56440"/>
    <cellStyle name="Input 2 4 18 5" xfId="19933"/>
    <cellStyle name="Input 2 4 18 5 2" xfId="56441"/>
    <cellStyle name="Input 2 4 18 5 3" xfId="56442"/>
    <cellStyle name="Input 2 4 18 6" xfId="19934"/>
    <cellStyle name="Input 2 4 18 6 2" xfId="56443"/>
    <cellStyle name="Input 2 4 18 6 3" xfId="56444"/>
    <cellStyle name="Input 2 4 18 7" xfId="19935"/>
    <cellStyle name="Input 2 4 18 8" xfId="56445"/>
    <cellStyle name="Input 2 4 19" xfId="19936"/>
    <cellStyle name="Input 2 4 19 2" xfId="19937"/>
    <cellStyle name="Input 2 4 19 2 2" xfId="19938"/>
    <cellStyle name="Input 2 4 19 2 3" xfId="19939"/>
    <cellStyle name="Input 2 4 19 2 4" xfId="19940"/>
    <cellStyle name="Input 2 4 19 2 5" xfId="19941"/>
    <cellStyle name="Input 2 4 19 2 6" xfId="19942"/>
    <cellStyle name="Input 2 4 19 3" xfId="19943"/>
    <cellStyle name="Input 2 4 19 3 2" xfId="56446"/>
    <cellStyle name="Input 2 4 19 3 3" xfId="56447"/>
    <cellStyle name="Input 2 4 19 4" xfId="19944"/>
    <cellStyle name="Input 2 4 19 4 2" xfId="56448"/>
    <cellStyle name="Input 2 4 19 4 3" xfId="56449"/>
    <cellStyle name="Input 2 4 19 5" xfId="19945"/>
    <cellStyle name="Input 2 4 19 5 2" xfId="56450"/>
    <cellStyle name="Input 2 4 19 5 3" xfId="56451"/>
    <cellStyle name="Input 2 4 19 6" xfId="19946"/>
    <cellStyle name="Input 2 4 19 6 2" xfId="56452"/>
    <cellStyle name="Input 2 4 19 6 3" xfId="56453"/>
    <cellStyle name="Input 2 4 19 7" xfId="19947"/>
    <cellStyle name="Input 2 4 19 8" xfId="56454"/>
    <cellStyle name="Input 2 4 2" xfId="19948"/>
    <cellStyle name="Input 2 4 2 2" xfId="19949"/>
    <cellStyle name="Input 2 4 2 2 2" xfId="19950"/>
    <cellStyle name="Input 2 4 2 2 3" xfId="19951"/>
    <cellStyle name="Input 2 4 2 2 4" xfId="19952"/>
    <cellStyle name="Input 2 4 2 2 5" xfId="19953"/>
    <cellStyle name="Input 2 4 2 2 6" xfId="19954"/>
    <cellStyle name="Input 2 4 2 3" xfId="19955"/>
    <cellStyle name="Input 2 4 2 3 2" xfId="56455"/>
    <cellStyle name="Input 2 4 2 3 3" xfId="56456"/>
    <cellStyle name="Input 2 4 2 4" xfId="19956"/>
    <cellStyle name="Input 2 4 2 4 2" xfId="56457"/>
    <cellStyle name="Input 2 4 2 4 3" xfId="56458"/>
    <cellStyle name="Input 2 4 2 5" xfId="19957"/>
    <cellStyle name="Input 2 4 2 5 2" xfId="56459"/>
    <cellStyle name="Input 2 4 2 5 3" xfId="56460"/>
    <cellStyle name="Input 2 4 2 6" xfId="19958"/>
    <cellStyle name="Input 2 4 2 6 2" xfId="56461"/>
    <cellStyle name="Input 2 4 2 6 3" xfId="56462"/>
    <cellStyle name="Input 2 4 2 7" xfId="19959"/>
    <cellStyle name="Input 2 4 2 8" xfId="56463"/>
    <cellStyle name="Input 2 4 20" xfId="19960"/>
    <cellStyle name="Input 2 4 20 2" xfId="19961"/>
    <cellStyle name="Input 2 4 20 2 2" xfId="19962"/>
    <cellStyle name="Input 2 4 20 2 3" xfId="19963"/>
    <cellStyle name="Input 2 4 20 2 4" xfId="19964"/>
    <cellStyle name="Input 2 4 20 2 5" xfId="19965"/>
    <cellStyle name="Input 2 4 20 2 6" xfId="19966"/>
    <cellStyle name="Input 2 4 20 3" xfId="19967"/>
    <cellStyle name="Input 2 4 20 3 2" xfId="56464"/>
    <cellStyle name="Input 2 4 20 3 3" xfId="56465"/>
    <cellStyle name="Input 2 4 20 4" xfId="19968"/>
    <cellStyle name="Input 2 4 20 4 2" xfId="56466"/>
    <cellStyle name="Input 2 4 20 4 3" xfId="56467"/>
    <cellStyle name="Input 2 4 20 5" xfId="19969"/>
    <cellStyle name="Input 2 4 20 5 2" xfId="56468"/>
    <cellStyle name="Input 2 4 20 5 3" xfId="56469"/>
    <cellStyle name="Input 2 4 20 6" xfId="19970"/>
    <cellStyle name="Input 2 4 20 6 2" xfId="56470"/>
    <cellStyle name="Input 2 4 20 6 3" xfId="56471"/>
    <cellStyle name="Input 2 4 20 7" xfId="19971"/>
    <cellStyle name="Input 2 4 20 8" xfId="56472"/>
    <cellStyle name="Input 2 4 21" xfId="19972"/>
    <cellStyle name="Input 2 4 21 2" xfId="19973"/>
    <cellStyle name="Input 2 4 21 2 2" xfId="19974"/>
    <cellStyle name="Input 2 4 21 2 3" xfId="19975"/>
    <cellStyle name="Input 2 4 21 2 4" xfId="19976"/>
    <cellStyle name="Input 2 4 21 2 5" xfId="19977"/>
    <cellStyle name="Input 2 4 21 2 6" xfId="19978"/>
    <cellStyle name="Input 2 4 21 3" xfId="19979"/>
    <cellStyle name="Input 2 4 21 3 2" xfId="56473"/>
    <cellStyle name="Input 2 4 21 3 3" xfId="56474"/>
    <cellStyle name="Input 2 4 21 4" xfId="19980"/>
    <cellStyle name="Input 2 4 21 4 2" xfId="56475"/>
    <cellStyle name="Input 2 4 21 4 3" xfId="56476"/>
    <cellStyle name="Input 2 4 21 5" xfId="19981"/>
    <cellStyle name="Input 2 4 21 5 2" xfId="56477"/>
    <cellStyle name="Input 2 4 21 5 3" xfId="56478"/>
    <cellStyle name="Input 2 4 21 6" xfId="19982"/>
    <cellStyle name="Input 2 4 21 6 2" xfId="56479"/>
    <cellStyle name="Input 2 4 21 6 3" xfId="56480"/>
    <cellStyle name="Input 2 4 21 7" xfId="19983"/>
    <cellStyle name="Input 2 4 21 8" xfId="56481"/>
    <cellStyle name="Input 2 4 22" xfId="19984"/>
    <cellStyle name="Input 2 4 22 2" xfId="19985"/>
    <cellStyle name="Input 2 4 22 2 2" xfId="19986"/>
    <cellStyle name="Input 2 4 22 2 3" xfId="19987"/>
    <cellStyle name="Input 2 4 22 2 4" xfId="19988"/>
    <cellStyle name="Input 2 4 22 2 5" xfId="19989"/>
    <cellStyle name="Input 2 4 22 2 6" xfId="19990"/>
    <cellStyle name="Input 2 4 22 3" xfId="19991"/>
    <cellStyle name="Input 2 4 22 3 2" xfId="56482"/>
    <cellStyle name="Input 2 4 22 3 3" xfId="56483"/>
    <cellStyle name="Input 2 4 22 4" xfId="19992"/>
    <cellStyle name="Input 2 4 22 4 2" xfId="56484"/>
    <cellStyle name="Input 2 4 22 4 3" xfId="56485"/>
    <cellStyle name="Input 2 4 22 5" xfId="19993"/>
    <cellStyle name="Input 2 4 22 5 2" xfId="56486"/>
    <cellStyle name="Input 2 4 22 5 3" xfId="56487"/>
    <cellStyle name="Input 2 4 22 6" xfId="19994"/>
    <cellStyle name="Input 2 4 22 6 2" xfId="56488"/>
    <cellStyle name="Input 2 4 22 6 3" xfId="56489"/>
    <cellStyle name="Input 2 4 22 7" xfId="19995"/>
    <cellStyle name="Input 2 4 22 8" xfId="56490"/>
    <cellStyle name="Input 2 4 23" xfId="19996"/>
    <cellStyle name="Input 2 4 23 2" xfId="19997"/>
    <cellStyle name="Input 2 4 23 2 2" xfId="19998"/>
    <cellStyle name="Input 2 4 23 2 3" xfId="19999"/>
    <cellStyle name="Input 2 4 23 2 4" xfId="20000"/>
    <cellStyle name="Input 2 4 23 2 5" xfId="20001"/>
    <cellStyle name="Input 2 4 23 2 6" xfId="20002"/>
    <cellStyle name="Input 2 4 23 3" xfId="20003"/>
    <cellStyle name="Input 2 4 23 3 2" xfId="56491"/>
    <cellStyle name="Input 2 4 23 3 3" xfId="56492"/>
    <cellStyle name="Input 2 4 23 4" xfId="20004"/>
    <cellStyle name="Input 2 4 23 4 2" xfId="56493"/>
    <cellStyle name="Input 2 4 23 4 3" xfId="56494"/>
    <cellStyle name="Input 2 4 23 5" xfId="20005"/>
    <cellStyle name="Input 2 4 23 5 2" xfId="56495"/>
    <cellStyle name="Input 2 4 23 5 3" xfId="56496"/>
    <cellStyle name="Input 2 4 23 6" xfId="20006"/>
    <cellStyle name="Input 2 4 23 6 2" xfId="56497"/>
    <cellStyle name="Input 2 4 23 6 3" xfId="56498"/>
    <cellStyle name="Input 2 4 23 7" xfId="20007"/>
    <cellStyle name="Input 2 4 23 8" xfId="56499"/>
    <cellStyle name="Input 2 4 24" xfId="20008"/>
    <cellStyle name="Input 2 4 24 2" xfId="20009"/>
    <cellStyle name="Input 2 4 24 2 2" xfId="20010"/>
    <cellStyle name="Input 2 4 24 2 3" xfId="20011"/>
    <cellStyle name="Input 2 4 24 2 4" xfId="20012"/>
    <cellStyle name="Input 2 4 24 2 5" xfId="20013"/>
    <cellStyle name="Input 2 4 24 2 6" xfId="20014"/>
    <cellStyle name="Input 2 4 24 3" xfId="20015"/>
    <cellStyle name="Input 2 4 24 3 2" xfId="56500"/>
    <cellStyle name="Input 2 4 24 3 3" xfId="56501"/>
    <cellStyle name="Input 2 4 24 4" xfId="20016"/>
    <cellStyle name="Input 2 4 24 4 2" xfId="56502"/>
    <cellStyle name="Input 2 4 24 4 3" xfId="56503"/>
    <cellStyle name="Input 2 4 24 5" xfId="20017"/>
    <cellStyle name="Input 2 4 24 5 2" xfId="56504"/>
    <cellStyle name="Input 2 4 24 5 3" xfId="56505"/>
    <cellStyle name="Input 2 4 24 6" xfId="20018"/>
    <cellStyle name="Input 2 4 24 6 2" xfId="56506"/>
    <cellStyle name="Input 2 4 24 6 3" xfId="56507"/>
    <cellStyle name="Input 2 4 24 7" xfId="20019"/>
    <cellStyle name="Input 2 4 24 8" xfId="56508"/>
    <cellStyle name="Input 2 4 25" xfId="20020"/>
    <cellStyle name="Input 2 4 25 2" xfId="20021"/>
    <cellStyle name="Input 2 4 25 2 2" xfId="20022"/>
    <cellStyle name="Input 2 4 25 2 3" xfId="20023"/>
    <cellStyle name="Input 2 4 25 2 4" xfId="20024"/>
    <cellStyle name="Input 2 4 25 2 5" xfId="20025"/>
    <cellStyle name="Input 2 4 25 2 6" xfId="20026"/>
    <cellStyle name="Input 2 4 25 3" xfId="20027"/>
    <cellStyle name="Input 2 4 25 3 2" xfId="56509"/>
    <cellStyle name="Input 2 4 25 3 3" xfId="56510"/>
    <cellStyle name="Input 2 4 25 4" xfId="20028"/>
    <cellStyle name="Input 2 4 25 4 2" xfId="56511"/>
    <cellStyle name="Input 2 4 25 4 3" xfId="56512"/>
    <cellStyle name="Input 2 4 25 5" xfId="20029"/>
    <cellStyle name="Input 2 4 25 5 2" xfId="56513"/>
    <cellStyle name="Input 2 4 25 5 3" xfId="56514"/>
    <cellStyle name="Input 2 4 25 6" xfId="20030"/>
    <cellStyle name="Input 2 4 25 6 2" xfId="56515"/>
    <cellStyle name="Input 2 4 25 6 3" xfId="56516"/>
    <cellStyle name="Input 2 4 25 7" xfId="20031"/>
    <cellStyle name="Input 2 4 25 8" xfId="56517"/>
    <cellStyle name="Input 2 4 26" xfId="20032"/>
    <cellStyle name="Input 2 4 26 2" xfId="20033"/>
    <cellStyle name="Input 2 4 26 2 2" xfId="20034"/>
    <cellStyle name="Input 2 4 26 2 3" xfId="20035"/>
    <cellStyle name="Input 2 4 26 2 4" xfId="20036"/>
    <cellStyle name="Input 2 4 26 2 5" xfId="20037"/>
    <cellStyle name="Input 2 4 26 2 6" xfId="20038"/>
    <cellStyle name="Input 2 4 26 3" xfId="20039"/>
    <cellStyle name="Input 2 4 26 3 2" xfId="56518"/>
    <cellStyle name="Input 2 4 26 3 3" xfId="56519"/>
    <cellStyle name="Input 2 4 26 4" xfId="20040"/>
    <cellStyle name="Input 2 4 26 4 2" xfId="56520"/>
    <cellStyle name="Input 2 4 26 4 3" xfId="56521"/>
    <cellStyle name="Input 2 4 26 5" xfId="20041"/>
    <cellStyle name="Input 2 4 26 5 2" xfId="56522"/>
    <cellStyle name="Input 2 4 26 5 3" xfId="56523"/>
    <cellStyle name="Input 2 4 26 6" xfId="20042"/>
    <cellStyle name="Input 2 4 26 6 2" xfId="56524"/>
    <cellStyle name="Input 2 4 26 6 3" xfId="56525"/>
    <cellStyle name="Input 2 4 26 7" xfId="20043"/>
    <cellStyle name="Input 2 4 26 8" xfId="56526"/>
    <cellStyle name="Input 2 4 27" xfId="20044"/>
    <cellStyle name="Input 2 4 27 2" xfId="20045"/>
    <cellStyle name="Input 2 4 27 2 2" xfId="20046"/>
    <cellStyle name="Input 2 4 27 2 3" xfId="20047"/>
    <cellStyle name="Input 2 4 27 2 4" xfId="20048"/>
    <cellStyle name="Input 2 4 27 2 5" xfId="20049"/>
    <cellStyle name="Input 2 4 27 2 6" xfId="20050"/>
    <cellStyle name="Input 2 4 27 3" xfId="20051"/>
    <cellStyle name="Input 2 4 27 3 2" xfId="56527"/>
    <cellStyle name="Input 2 4 27 3 3" xfId="56528"/>
    <cellStyle name="Input 2 4 27 4" xfId="20052"/>
    <cellStyle name="Input 2 4 27 4 2" xfId="56529"/>
    <cellStyle name="Input 2 4 27 4 3" xfId="56530"/>
    <cellStyle name="Input 2 4 27 5" xfId="20053"/>
    <cellStyle name="Input 2 4 27 5 2" xfId="56531"/>
    <cellStyle name="Input 2 4 27 5 3" xfId="56532"/>
    <cellStyle name="Input 2 4 27 6" xfId="20054"/>
    <cellStyle name="Input 2 4 27 6 2" xfId="56533"/>
    <cellStyle name="Input 2 4 27 6 3" xfId="56534"/>
    <cellStyle name="Input 2 4 27 7" xfId="20055"/>
    <cellStyle name="Input 2 4 27 8" xfId="56535"/>
    <cellStyle name="Input 2 4 28" xfId="20056"/>
    <cellStyle name="Input 2 4 28 2" xfId="20057"/>
    <cellStyle name="Input 2 4 28 2 2" xfId="20058"/>
    <cellStyle name="Input 2 4 28 2 3" xfId="20059"/>
    <cellStyle name="Input 2 4 28 2 4" xfId="20060"/>
    <cellStyle name="Input 2 4 28 2 5" xfId="20061"/>
    <cellStyle name="Input 2 4 28 2 6" xfId="20062"/>
    <cellStyle name="Input 2 4 28 3" xfId="20063"/>
    <cellStyle name="Input 2 4 28 3 2" xfId="56536"/>
    <cellStyle name="Input 2 4 28 3 3" xfId="56537"/>
    <cellStyle name="Input 2 4 28 4" xfId="20064"/>
    <cellStyle name="Input 2 4 28 4 2" xfId="56538"/>
    <cellStyle name="Input 2 4 28 4 3" xfId="56539"/>
    <cellStyle name="Input 2 4 28 5" xfId="20065"/>
    <cellStyle name="Input 2 4 28 5 2" xfId="56540"/>
    <cellStyle name="Input 2 4 28 5 3" xfId="56541"/>
    <cellStyle name="Input 2 4 28 6" xfId="20066"/>
    <cellStyle name="Input 2 4 28 6 2" xfId="56542"/>
    <cellStyle name="Input 2 4 28 6 3" xfId="56543"/>
    <cellStyle name="Input 2 4 28 7" xfId="20067"/>
    <cellStyle name="Input 2 4 28 8" xfId="56544"/>
    <cellStyle name="Input 2 4 29" xfId="20068"/>
    <cellStyle name="Input 2 4 29 2" xfId="20069"/>
    <cellStyle name="Input 2 4 29 2 2" xfId="20070"/>
    <cellStyle name="Input 2 4 29 2 3" xfId="20071"/>
    <cellStyle name="Input 2 4 29 2 4" xfId="20072"/>
    <cellStyle name="Input 2 4 29 2 5" xfId="20073"/>
    <cellStyle name="Input 2 4 29 2 6" xfId="20074"/>
    <cellStyle name="Input 2 4 29 3" xfId="20075"/>
    <cellStyle name="Input 2 4 29 3 2" xfId="56545"/>
    <cellStyle name="Input 2 4 29 3 3" xfId="56546"/>
    <cellStyle name="Input 2 4 29 4" xfId="20076"/>
    <cellStyle name="Input 2 4 29 4 2" xfId="56547"/>
    <cellStyle name="Input 2 4 29 4 3" xfId="56548"/>
    <cellStyle name="Input 2 4 29 5" xfId="20077"/>
    <cellStyle name="Input 2 4 29 5 2" xfId="56549"/>
    <cellStyle name="Input 2 4 29 5 3" xfId="56550"/>
    <cellStyle name="Input 2 4 29 6" xfId="20078"/>
    <cellStyle name="Input 2 4 29 6 2" xfId="56551"/>
    <cellStyle name="Input 2 4 29 6 3" xfId="56552"/>
    <cellStyle name="Input 2 4 29 7" xfId="20079"/>
    <cellStyle name="Input 2 4 29 8" xfId="56553"/>
    <cellStyle name="Input 2 4 3" xfId="20080"/>
    <cellStyle name="Input 2 4 3 2" xfId="20081"/>
    <cellStyle name="Input 2 4 3 2 2" xfId="20082"/>
    <cellStyle name="Input 2 4 3 2 3" xfId="20083"/>
    <cellStyle name="Input 2 4 3 2 4" xfId="20084"/>
    <cellStyle name="Input 2 4 3 2 5" xfId="20085"/>
    <cellStyle name="Input 2 4 3 2 6" xfId="20086"/>
    <cellStyle name="Input 2 4 3 3" xfId="20087"/>
    <cellStyle name="Input 2 4 3 3 2" xfId="56554"/>
    <cellStyle name="Input 2 4 3 3 3" xfId="56555"/>
    <cellStyle name="Input 2 4 3 4" xfId="20088"/>
    <cellStyle name="Input 2 4 3 4 2" xfId="56556"/>
    <cellStyle name="Input 2 4 3 4 3" xfId="56557"/>
    <cellStyle name="Input 2 4 3 5" xfId="20089"/>
    <cellStyle name="Input 2 4 3 5 2" xfId="56558"/>
    <cellStyle name="Input 2 4 3 5 3" xfId="56559"/>
    <cellStyle name="Input 2 4 3 6" xfId="20090"/>
    <cellStyle name="Input 2 4 3 6 2" xfId="56560"/>
    <cellStyle name="Input 2 4 3 6 3" xfId="56561"/>
    <cellStyle name="Input 2 4 3 7" xfId="20091"/>
    <cellStyle name="Input 2 4 3 8" xfId="56562"/>
    <cellStyle name="Input 2 4 30" xfId="20092"/>
    <cellStyle name="Input 2 4 30 2" xfId="20093"/>
    <cellStyle name="Input 2 4 30 2 2" xfId="20094"/>
    <cellStyle name="Input 2 4 30 2 3" xfId="20095"/>
    <cellStyle name="Input 2 4 30 2 4" xfId="20096"/>
    <cellStyle name="Input 2 4 30 2 5" xfId="20097"/>
    <cellStyle name="Input 2 4 30 2 6" xfId="20098"/>
    <cellStyle name="Input 2 4 30 3" xfId="20099"/>
    <cellStyle name="Input 2 4 30 3 2" xfId="56563"/>
    <cellStyle name="Input 2 4 30 3 3" xfId="56564"/>
    <cellStyle name="Input 2 4 30 4" xfId="20100"/>
    <cellStyle name="Input 2 4 30 4 2" xfId="56565"/>
    <cellStyle name="Input 2 4 30 4 3" xfId="56566"/>
    <cellStyle name="Input 2 4 30 5" xfId="20101"/>
    <cellStyle name="Input 2 4 30 5 2" xfId="56567"/>
    <cellStyle name="Input 2 4 30 5 3" xfId="56568"/>
    <cellStyle name="Input 2 4 30 6" xfId="20102"/>
    <cellStyle name="Input 2 4 30 6 2" xfId="56569"/>
    <cellStyle name="Input 2 4 30 6 3" xfId="56570"/>
    <cellStyle name="Input 2 4 30 7" xfId="20103"/>
    <cellStyle name="Input 2 4 30 8" xfId="56571"/>
    <cellStyle name="Input 2 4 31" xfId="20104"/>
    <cellStyle name="Input 2 4 31 2" xfId="20105"/>
    <cellStyle name="Input 2 4 31 2 2" xfId="20106"/>
    <cellStyle name="Input 2 4 31 2 3" xfId="20107"/>
    <cellStyle name="Input 2 4 31 2 4" xfId="20108"/>
    <cellStyle name="Input 2 4 31 2 5" xfId="20109"/>
    <cellStyle name="Input 2 4 31 2 6" xfId="20110"/>
    <cellStyle name="Input 2 4 31 3" xfId="20111"/>
    <cellStyle name="Input 2 4 31 3 2" xfId="56572"/>
    <cellStyle name="Input 2 4 31 3 3" xfId="56573"/>
    <cellStyle name="Input 2 4 31 4" xfId="20112"/>
    <cellStyle name="Input 2 4 31 4 2" xfId="56574"/>
    <cellStyle name="Input 2 4 31 4 3" xfId="56575"/>
    <cellStyle name="Input 2 4 31 5" xfId="20113"/>
    <cellStyle name="Input 2 4 31 5 2" xfId="56576"/>
    <cellStyle name="Input 2 4 31 5 3" xfId="56577"/>
    <cellStyle name="Input 2 4 31 6" xfId="20114"/>
    <cellStyle name="Input 2 4 31 6 2" xfId="56578"/>
    <cellStyle name="Input 2 4 31 6 3" xfId="56579"/>
    <cellStyle name="Input 2 4 31 7" xfId="20115"/>
    <cellStyle name="Input 2 4 31 8" xfId="56580"/>
    <cellStyle name="Input 2 4 32" xfId="20116"/>
    <cellStyle name="Input 2 4 32 2" xfId="20117"/>
    <cellStyle name="Input 2 4 32 2 2" xfId="20118"/>
    <cellStyle name="Input 2 4 32 2 3" xfId="20119"/>
    <cellStyle name="Input 2 4 32 2 4" xfId="20120"/>
    <cellStyle name="Input 2 4 32 2 5" xfId="20121"/>
    <cellStyle name="Input 2 4 32 2 6" xfId="20122"/>
    <cellStyle name="Input 2 4 32 3" xfId="20123"/>
    <cellStyle name="Input 2 4 32 3 2" xfId="56581"/>
    <cellStyle name="Input 2 4 32 3 3" xfId="56582"/>
    <cellStyle name="Input 2 4 32 4" xfId="20124"/>
    <cellStyle name="Input 2 4 32 4 2" xfId="56583"/>
    <cellStyle name="Input 2 4 32 4 3" xfId="56584"/>
    <cellStyle name="Input 2 4 32 5" xfId="20125"/>
    <cellStyle name="Input 2 4 32 5 2" xfId="56585"/>
    <cellStyle name="Input 2 4 32 5 3" xfId="56586"/>
    <cellStyle name="Input 2 4 32 6" xfId="20126"/>
    <cellStyle name="Input 2 4 32 6 2" xfId="56587"/>
    <cellStyle name="Input 2 4 32 6 3" xfId="56588"/>
    <cellStyle name="Input 2 4 32 7" xfId="20127"/>
    <cellStyle name="Input 2 4 32 8" xfId="56589"/>
    <cellStyle name="Input 2 4 33" xfId="20128"/>
    <cellStyle name="Input 2 4 33 2" xfId="20129"/>
    <cellStyle name="Input 2 4 33 2 2" xfId="20130"/>
    <cellStyle name="Input 2 4 33 2 3" xfId="20131"/>
    <cellStyle name="Input 2 4 33 2 4" xfId="20132"/>
    <cellStyle name="Input 2 4 33 2 5" xfId="20133"/>
    <cellStyle name="Input 2 4 33 2 6" xfId="20134"/>
    <cellStyle name="Input 2 4 33 3" xfId="20135"/>
    <cellStyle name="Input 2 4 33 3 2" xfId="56590"/>
    <cellStyle name="Input 2 4 33 3 3" xfId="56591"/>
    <cellStyle name="Input 2 4 33 4" xfId="20136"/>
    <cellStyle name="Input 2 4 33 4 2" xfId="56592"/>
    <cellStyle name="Input 2 4 33 4 3" xfId="56593"/>
    <cellStyle name="Input 2 4 33 5" xfId="20137"/>
    <cellStyle name="Input 2 4 33 5 2" xfId="56594"/>
    <cellStyle name="Input 2 4 33 5 3" xfId="56595"/>
    <cellStyle name="Input 2 4 33 6" xfId="20138"/>
    <cellStyle name="Input 2 4 33 6 2" xfId="56596"/>
    <cellStyle name="Input 2 4 33 6 3" xfId="56597"/>
    <cellStyle name="Input 2 4 33 7" xfId="20139"/>
    <cellStyle name="Input 2 4 33 8" xfId="56598"/>
    <cellStyle name="Input 2 4 34" xfId="20140"/>
    <cellStyle name="Input 2 4 34 2" xfId="20141"/>
    <cellStyle name="Input 2 4 34 2 2" xfId="20142"/>
    <cellStyle name="Input 2 4 34 2 3" xfId="20143"/>
    <cellStyle name="Input 2 4 34 2 4" xfId="20144"/>
    <cellStyle name="Input 2 4 34 2 5" xfId="20145"/>
    <cellStyle name="Input 2 4 34 2 6" xfId="20146"/>
    <cellStyle name="Input 2 4 34 3" xfId="20147"/>
    <cellStyle name="Input 2 4 34 3 2" xfId="56599"/>
    <cellStyle name="Input 2 4 34 3 3" xfId="56600"/>
    <cellStyle name="Input 2 4 34 4" xfId="20148"/>
    <cellStyle name="Input 2 4 34 4 2" xfId="56601"/>
    <cellStyle name="Input 2 4 34 4 3" xfId="56602"/>
    <cellStyle name="Input 2 4 34 5" xfId="20149"/>
    <cellStyle name="Input 2 4 34 5 2" xfId="56603"/>
    <cellStyle name="Input 2 4 34 5 3" xfId="56604"/>
    <cellStyle name="Input 2 4 34 6" xfId="20150"/>
    <cellStyle name="Input 2 4 34 6 2" xfId="56605"/>
    <cellStyle name="Input 2 4 34 6 3" xfId="56606"/>
    <cellStyle name="Input 2 4 34 7" xfId="56607"/>
    <cellStyle name="Input 2 4 34 8" xfId="56608"/>
    <cellStyle name="Input 2 4 35" xfId="20151"/>
    <cellStyle name="Input 2 4 35 2" xfId="56609"/>
    <cellStyle name="Input 2 4 35 3" xfId="56610"/>
    <cellStyle name="Input 2 4 36" xfId="20152"/>
    <cellStyle name="Input 2 4 36 2" xfId="20153"/>
    <cellStyle name="Input 2 4 36 3" xfId="20154"/>
    <cellStyle name="Input 2 4 36 4" xfId="20155"/>
    <cellStyle name="Input 2 4 36 5" xfId="20156"/>
    <cellStyle name="Input 2 4 36 6" xfId="20157"/>
    <cellStyle name="Input 2 4 37" xfId="20158"/>
    <cellStyle name="Input 2 4 37 2" xfId="56611"/>
    <cellStyle name="Input 2 4 37 3" xfId="56612"/>
    <cellStyle name="Input 2 4 38" xfId="20159"/>
    <cellStyle name="Input 2 4 38 2" xfId="56613"/>
    <cellStyle name="Input 2 4 38 3" xfId="56614"/>
    <cellStyle name="Input 2 4 39" xfId="20160"/>
    <cellStyle name="Input 2 4 39 2" xfId="56615"/>
    <cellStyle name="Input 2 4 39 3" xfId="56616"/>
    <cellStyle name="Input 2 4 4" xfId="20161"/>
    <cellStyle name="Input 2 4 4 2" xfId="20162"/>
    <cellStyle name="Input 2 4 4 2 2" xfId="20163"/>
    <cellStyle name="Input 2 4 4 2 3" xfId="20164"/>
    <cellStyle name="Input 2 4 4 2 4" xfId="20165"/>
    <cellStyle name="Input 2 4 4 2 5" xfId="20166"/>
    <cellStyle name="Input 2 4 4 2 6" xfId="20167"/>
    <cellStyle name="Input 2 4 4 3" xfId="20168"/>
    <cellStyle name="Input 2 4 4 3 2" xfId="56617"/>
    <cellStyle name="Input 2 4 4 3 3" xfId="56618"/>
    <cellStyle name="Input 2 4 4 4" xfId="20169"/>
    <cellStyle name="Input 2 4 4 4 2" xfId="56619"/>
    <cellStyle name="Input 2 4 4 4 3" xfId="56620"/>
    <cellStyle name="Input 2 4 4 5" xfId="20170"/>
    <cellStyle name="Input 2 4 4 5 2" xfId="56621"/>
    <cellStyle name="Input 2 4 4 5 3" xfId="56622"/>
    <cellStyle name="Input 2 4 4 6" xfId="20171"/>
    <cellStyle name="Input 2 4 4 6 2" xfId="56623"/>
    <cellStyle name="Input 2 4 4 6 3" xfId="56624"/>
    <cellStyle name="Input 2 4 4 7" xfId="20172"/>
    <cellStyle name="Input 2 4 4 8" xfId="56625"/>
    <cellStyle name="Input 2 4 40" xfId="20173"/>
    <cellStyle name="Input 2 4 41" xfId="56626"/>
    <cellStyle name="Input 2 4 5" xfId="20174"/>
    <cellStyle name="Input 2 4 5 2" xfId="20175"/>
    <cellStyle name="Input 2 4 5 2 2" xfId="20176"/>
    <cellStyle name="Input 2 4 5 2 3" xfId="20177"/>
    <cellStyle name="Input 2 4 5 2 4" xfId="20178"/>
    <cellStyle name="Input 2 4 5 2 5" xfId="20179"/>
    <cellStyle name="Input 2 4 5 2 6" xfId="20180"/>
    <cellStyle name="Input 2 4 5 3" xfId="20181"/>
    <cellStyle name="Input 2 4 5 3 2" xfId="56627"/>
    <cellStyle name="Input 2 4 5 3 3" xfId="56628"/>
    <cellStyle name="Input 2 4 5 4" xfId="20182"/>
    <cellStyle name="Input 2 4 5 4 2" xfId="56629"/>
    <cellStyle name="Input 2 4 5 4 3" xfId="56630"/>
    <cellStyle name="Input 2 4 5 5" xfId="20183"/>
    <cellStyle name="Input 2 4 5 5 2" xfId="56631"/>
    <cellStyle name="Input 2 4 5 5 3" xfId="56632"/>
    <cellStyle name="Input 2 4 5 6" xfId="20184"/>
    <cellStyle name="Input 2 4 5 6 2" xfId="56633"/>
    <cellStyle name="Input 2 4 5 6 3" xfId="56634"/>
    <cellStyle name="Input 2 4 5 7" xfId="20185"/>
    <cellStyle name="Input 2 4 5 8" xfId="56635"/>
    <cellStyle name="Input 2 4 6" xfId="20186"/>
    <cellStyle name="Input 2 4 6 2" xfId="20187"/>
    <cellStyle name="Input 2 4 6 2 2" xfId="20188"/>
    <cellStyle name="Input 2 4 6 2 3" xfId="20189"/>
    <cellStyle name="Input 2 4 6 2 4" xfId="20190"/>
    <cellStyle name="Input 2 4 6 2 5" xfId="20191"/>
    <cellStyle name="Input 2 4 6 2 6" xfId="20192"/>
    <cellStyle name="Input 2 4 6 3" xfId="20193"/>
    <cellStyle name="Input 2 4 6 3 2" xfId="56636"/>
    <cellStyle name="Input 2 4 6 3 3" xfId="56637"/>
    <cellStyle name="Input 2 4 6 4" xfId="20194"/>
    <cellStyle name="Input 2 4 6 4 2" xfId="56638"/>
    <cellStyle name="Input 2 4 6 4 3" xfId="56639"/>
    <cellStyle name="Input 2 4 6 5" xfId="20195"/>
    <cellStyle name="Input 2 4 6 5 2" xfId="56640"/>
    <cellStyle name="Input 2 4 6 5 3" xfId="56641"/>
    <cellStyle name="Input 2 4 6 6" xfId="20196"/>
    <cellStyle name="Input 2 4 6 6 2" xfId="56642"/>
    <cellStyle name="Input 2 4 6 6 3" xfId="56643"/>
    <cellStyle name="Input 2 4 6 7" xfId="20197"/>
    <cellStyle name="Input 2 4 6 8" xfId="56644"/>
    <cellStyle name="Input 2 4 7" xfId="20198"/>
    <cellStyle name="Input 2 4 7 2" xfId="20199"/>
    <cellStyle name="Input 2 4 7 2 2" xfId="20200"/>
    <cellStyle name="Input 2 4 7 2 3" xfId="20201"/>
    <cellStyle name="Input 2 4 7 2 4" xfId="20202"/>
    <cellStyle name="Input 2 4 7 2 5" xfId="20203"/>
    <cellStyle name="Input 2 4 7 2 6" xfId="20204"/>
    <cellStyle name="Input 2 4 7 3" xfId="20205"/>
    <cellStyle name="Input 2 4 7 3 2" xfId="56645"/>
    <cellStyle name="Input 2 4 7 3 3" xfId="56646"/>
    <cellStyle name="Input 2 4 7 4" xfId="20206"/>
    <cellStyle name="Input 2 4 7 4 2" xfId="56647"/>
    <cellStyle name="Input 2 4 7 4 3" xfId="56648"/>
    <cellStyle name="Input 2 4 7 5" xfId="20207"/>
    <cellStyle name="Input 2 4 7 5 2" xfId="56649"/>
    <cellStyle name="Input 2 4 7 5 3" xfId="56650"/>
    <cellStyle name="Input 2 4 7 6" xfId="20208"/>
    <cellStyle name="Input 2 4 7 6 2" xfId="56651"/>
    <cellStyle name="Input 2 4 7 6 3" xfId="56652"/>
    <cellStyle name="Input 2 4 7 7" xfId="20209"/>
    <cellStyle name="Input 2 4 7 8" xfId="56653"/>
    <cellStyle name="Input 2 4 8" xfId="20210"/>
    <cellStyle name="Input 2 4 8 2" xfId="20211"/>
    <cellStyle name="Input 2 4 8 2 2" xfId="20212"/>
    <cellStyle name="Input 2 4 8 2 3" xfId="20213"/>
    <cellStyle name="Input 2 4 8 2 4" xfId="20214"/>
    <cellStyle name="Input 2 4 8 2 5" xfId="20215"/>
    <cellStyle name="Input 2 4 8 2 6" xfId="20216"/>
    <cellStyle name="Input 2 4 8 3" xfId="20217"/>
    <cellStyle name="Input 2 4 8 3 2" xfId="56654"/>
    <cellStyle name="Input 2 4 8 3 3" xfId="56655"/>
    <cellStyle name="Input 2 4 8 4" xfId="20218"/>
    <cellStyle name="Input 2 4 8 4 2" xfId="56656"/>
    <cellStyle name="Input 2 4 8 4 3" xfId="56657"/>
    <cellStyle name="Input 2 4 8 5" xfId="20219"/>
    <cellStyle name="Input 2 4 8 5 2" xfId="56658"/>
    <cellStyle name="Input 2 4 8 5 3" xfId="56659"/>
    <cellStyle name="Input 2 4 8 6" xfId="20220"/>
    <cellStyle name="Input 2 4 8 6 2" xfId="56660"/>
    <cellStyle name="Input 2 4 8 6 3" xfId="56661"/>
    <cellStyle name="Input 2 4 8 7" xfId="20221"/>
    <cellStyle name="Input 2 4 8 8" xfId="56662"/>
    <cellStyle name="Input 2 4 9" xfId="20222"/>
    <cellStyle name="Input 2 4 9 2" xfId="20223"/>
    <cellStyle name="Input 2 4 9 2 2" xfId="20224"/>
    <cellStyle name="Input 2 4 9 2 3" xfId="20225"/>
    <cellStyle name="Input 2 4 9 2 4" xfId="20226"/>
    <cellStyle name="Input 2 4 9 2 5" xfId="20227"/>
    <cellStyle name="Input 2 4 9 2 6" xfId="20228"/>
    <cellStyle name="Input 2 4 9 3" xfId="20229"/>
    <cellStyle name="Input 2 4 9 3 2" xfId="56663"/>
    <cellStyle name="Input 2 4 9 3 3" xfId="56664"/>
    <cellStyle name="Input 2 4 9 4" xfId="20230"/>
    <cellStyle name="Input 2 4 9 4 2" xfId="56665"/>
    <cellStyle name="Input 2 4 9 4 3" xfId="56666"/>
    <cellStyle name="Input 2 4 9 5" xfId="20231"/>
    <cellStyle name="Input 2 4 9 5 2" xfId="56667"/>
    <cellStyle name="Input 2 4 9 5 3" xfId="56668"/>
    <cellStyle name="Input 2 4 9 6" xfId="20232"/>
    <cellStyle name="Input 2 4 9 6 2" xfId="56669"/>
    <cellStyle name="Input 2 4 9 6 3" xfId="56670"/>
    <cellStyle name="Input 2 4 9 7" xfId="20233"/>
    <cellStyle name="Input 2 4 9 8" xfId="56671"/>
    <cellStyle name="Input 2 40" xfId="20234"/>
    <cellStyle name="Input 2 40 2" xfId="20235"/>
    <cellStyle name="Input 2 40 3" xfId="20236"/>
    <cellStyle name="Input 2 40 4" xfId="20237"/>
    <cellStyle name="Input 2 40 5" xfId="20238"/>
    <cellStyle name="Input 2 40 6" xfId="20239"/>
    <cellStyle name="Input 2 41" xfId="20240"/>
    <cellStyle name="Input 2 42" xfId="56672"/>
    <cellStyle name="Input 2 43" xfId="56673"/>
    <cellStyle name="Input 2 44" xfId="56674"/>
    <cellStyle name="Input 2 45" xfId="56675"/>
    <cellStyle name="Input 2 5" xfId="20241"/>
    <cellStyle name="Input 2 5 10" xfId="20242"/>
    <cellStyle name="Input 2 5 10 2" xfId="20243"/>
    <cellStyle name="Input 2 5 10 2 2" xfId="20244"/>
    <cellStyle name="Input 2 5 10 2 3" xfId="20245"/>
    <cellStyle name="Input 2 5 10 2 4" xfId="20246"/>
    <cellStyle name="Input 2 5 10 2 5" xfId="20247"/>
    <cellStyle name="Input 2 5 10 2 6" xfId="20248"/>
    <cellStyle name="Input 2 5 10 3" xfId="20249"/>
    <cellStyle name="Input 2 5 10 3 2" xfId="56676"/>
    <cellStyle name="Input 2 5 10 3 3" xfId="56677"/>
    <cellStyle name="Input 2 5 10 4" xfId="20250"/>
    <cellStyle name="Input 2 5 10 4 2" xfId="56678"/>
    <cellStyle name="Input 2 5 10 4 3" xfId="56679"/>
    <cellStyle name="Input 2 5 10 5" xfId="20251"/>
    <cellStyle name="Input 2 5 10 5 2" xfId="56680"/>
    <cellStyle name="Input 2 5 10 5 3" xfId="56681"/>
    <cellStyle name="Input 2 5 10 6" xfId="20252"/>
    <cellStyle name="Input 2 5 10 6 2" xfId="56682"/>
    <cellStyle name="Input 2 5 10 6 3" xfId="56683"/>
    <cellStyle name="Input 2 5 10 7" xfId="20253"/>
    <cellStyle name="Input 2 5 10 8" xfId="56684"/>
    <cellStyle name="Input 2 5 11" xfId="20254"/>
    <cellStyle name="Input 2 5 11 2" xfId="20255"/>
    <cellStyle name="Input 2 5 11 2 2" xfId="20256"/>
    <cellStyle name="Input 2 5 11 2 3" xfId="20257"/>
    <cellStyle name="Input 2 5 11 2 4" xfId="20258"/>
    <cellStyle name="Input 2 5 11 2 5" xfId="20259"/>
    <cellStyle name="Input 2 5 11 2 6" xfId="20260"/>
    <cellStyle name="Input 2 5 11 3" xfId="20261"/>
    <cellStyle name="Input 2 5 11 3 2" xfId="56685"/>
    <cellStyle name="Input 2 5 11 3 3" xfId="56686"/>
    <cellStyle name="Input 2 5 11 4" xfId="20262"/>
    <cellStyle name="Input 2 5 11 4 2" xfId="56687"/>
    <cellStyle name="Input 2 5 11 4 3" xfId="56688"/>
    <cellStyle name="Input 2 5 11 5" xfId="20263"/>
    <cellStyle name="Input 2 5 11 5 2" xfId="56689"/>
    <cellStyle name="Input 2 5 11 5 3" xfId="56690"/>
    <cellStyle name="Input 2 5 11 6" xfId="20264"/>
    <cellStyle name="Input 2 5 11 6 2" xfId="56691"/>
    <cellStyle name="Input 2 5 11 6 3" xfId="56692"/>
    <cellStyle name="Input 2 5 11 7" xfId="20265"/>
    <cellStyle name="Input 2 5 11 8" xfId="56693"/>
    <cellStyle name="Input 2 5 12" xfId="20266"/>
    <cellStyle name="Input 2 5 12 2" xfId="20267"/>
    <cellStyle name="Input 2 5 12 2 2" xfId="20268"/>
    <cellStyle name="Input 2 5 12 2 3" xfId="20269"/>
    <cellStyle name="Input 2 5 12 2 4" xfId="20270"/>
    <cellStyle name="Input 2 5 12 2 5" xfId="20271"/>
    <cellStyle name="Input 2 5 12 2 6" xfId="20272"/>
    <cellStyle name="Input 2 5 12 3" xfId="20273"/>
    <cellStyle name="Input 2 5 12 3 2" xfId="56694"/>
    <cellStyle name="Input 2 5 12 3 3" xfId="56695"/>
    <cellStyle name="Input 2 5 12 4" xfId="20274"/>
    <cellStyle name="Input 2 5 12 4 2" xfId="56696"/>
    <cellStyle name="Input 2 5 12 4 3" xfId="56697"/>
    <cellStyle name="Input 2 5 12 5" xfId="20275"/>
    <cellStyle name="Input 2 5 12 5 2" xfId="56698"/>
    <cellStyle name="Input 2 5 12 5 3" xfId="56699"/>
    <cellStyle name="Input 2 5 12 6" xfId="20276"/>
    <cellStyle name="Input 2 5 12 6 2" xfId="56700"/>
    <cellStyle name="Input 2 5 12 6 3" xfId="56701"/>
    <cellStyle name="Input 2 5 12 7" xfId="20277"/>
    <cellStyle name="Input 2 5 12 8" xfId="56702"/>
    <cellStyle name="Input 2 5 13" xfId="20278"/>
    <cellStyle name="Input 2 5 13 2" xfId="20279"/>
    <cellStyle name="Input 2 5 13 2 2" xfId="20280"/>
    <cellStyle name="Input 2 5 13 2 3" xfId="20281"/>
    <cellStyle name="Input 2 5 13 2 4" xfId="20282"/>
    <cellStyle name="Input 2 5 13 2 5" xfId="20283"/>
    <cellStyle name="Input 2 5 13 2 6" xfId="20284"/>
    <cellStyle name="Input 2 5 13 3" xfId="20285"/>
    <cellStyle name="Input 2 5 13 3 2" xfId="56703"/>
    <cellStyle name="Input 2 5 13 3 3" xfId="56704"/>
    <cellStyle name="Input 2 5 13 4" xfId="20286"/>
    <cellStyle name="Input 2 5 13 4 2" xfId="56705"/>
    <cellStyle name="Input 2 5 13 4 3" xfId="56706"/>
    <cellStyle name="Input 2 5 13 5" xfId="20287"/>
    <cellStyle name="Input 2 5 13 5 2" xfId="56707"/>
    <cellStyle name="Input 2 5 13 5 3" xfId="56708"/>
    <cellStyle name="Input 2 5 13 6" xfId="20288"/>
    <cellStyle name="Input 2 5 13 6 2" xfId="56709"/>
    <cellStyle name="Input 2 5 13 6 3" xfId="56710"/>
    <cellStyle name="Input 2 5 13 7" xfId="20289"/>
    <cellStyle name="Input 2 5 13 8" xfId="56711"/>
    <cellStyle name="Input 2 5 14" xfId="20290"/>
    <cellStyle name="Input 2 5 14 2" xfId="20291"/>
    <cellStyle name="Input 2 5 14 2 2" xfId="20292"/>
    <cellStyle name="Input 2 5 14 2 3" xfId="20293"/>
    <cellStyle name="Input 2 5 14 2 4" xfId="20294"/>
    <cellStyle name="Input 2 5 14 2 5" xfId="20295"/>
    <cellStyle name="Input 2 5 14 2 6" xfId="20296"/>
    <cellStyle name="Input 2 5 14 3" xfId="20297"/>
    <cellStyle name="Input 2 5 14 3 2" xfId="56712"/>
    <cellStyle name="Input 2 5 14 3 3" xfId="56713"/>
    <cellStyle name="Input 2 5 14 4" xfId="20298"/>
    <cellStyle name="Input 2 5 14 4 2" xfId="56714"/>
    <cellStyle name="Input 2 5 14 4 3" xfId="56715"/>
    <cellStyle name="Input 2 5 14 5" xfId="20299"/>
    <cellStyle name="Input 2 5 14 5 2" xfId="56716"/>
    <cellStyle name="Input 2 5 14 5 3" xfId="56717"/>
    <cellStyle name="Input 2 5 14 6" xfId="20300"/>
    <cellStyle name="Input 2 5 14 6 2" xfId="56718"/>
    <cellStyle name="Input 2 5 14 6 3" xfId="56719"/>
    <cellStyle name="Input 2 5 14 7" xfId="20301"/>
    <cellStyle name="Input 2 5 14 8" xfId="56720"/>
    <cellStyle name="Input 2 5 15" xfId="20302"/>
    <cellStyle name="Input 2 5 15 2" xfId="20303"/>
    <cellStyle name="Input 2 5 15 2 2" xfId="20304"/>
    <cellStyle name="Input 2 5 15 2 3" xfId="20305"/>
    <cellStyle name="Input 2 5 15 2 4" xfId="20306"/>
    <cellStyle name="Input 2 5 15 2 5" xfId="20307"/>
    <cellStyle name="Input 2 5 15 2 6" xfId="20308"/>
    <cellStyle name="Input 2 5 15 3" xfId="20309"/>
    <cellStyle name="Input 2 5 15 3 2" xfId="56721"/>
    <cellStyle name="Input 2 5 15 3 3" xfId="56722"/>
    <cellStyle name="Input 2 5 15 4" xfId="20310"/>
    <cellStyle name="Input 2 5 15 4 2" xfId="56723"/>
    <cellStyle name="Input 2 5 15 4 3" xfId="56724"/>
    <cellStyle name="Input 2 5 15 5" xfId="20311"/>
    <cellStyle name="Input 2 5 15 5 2" xfId="56725"/>
    <cellStyle name="Input 2 5 15 5 3" xfId="56726"/>
    <cellStyle name="Input 2 5 15 6" xfId="20312"/>
    <cellStyle name="Input 2 5 15 6 2" xfId="56727"/>
    <cellStyle name="Input 2 5 15 6 3" xfId="56728"/>
    <cellStyle name="Input 2 5 15 7" xfId="20313"/>
    <cellStyle name="Input 2 5 15 8" xfId="56729"/>
    <cellStyle name="Input 2 5 16" xfId="20314"/>
    <cellStyle name="Input 2 5 16 2" xfId="20315"/>
    <cellStyle name="Input 2 5 16 2 2" xfId="20316"/>
    <cellStyle name="Input 2 5 16 2 3" xfId="20317"/>
    <cellStyle name="Input 2 5 16 2 4" xfId="20318"/>
    <cellStyle name="Input 2 5 16 2 5" xfId="20319"/>
    <cellStyle name="Input 2 5 16 2 6" xfId="20320"/>
    <cellStyle name="Input 2 5 16 3" xfId="20321"/>
    <cellStyle name="Input 2 5 16 3 2" xfId="56730"/>
    <cellStyle name="Input 2 5 16 3 3" xfId="56731"/>
    <cellStyle name="Input 2 5 16 4" xfId="20322"/>
    <cellStyle name="Input 2 5 16 4 2" xfId="56732"/>
    <cellStyle name="Input 2 5 16 4 3" xfId="56733"/>
    <cellStyle name="Input 2 5 16 5" xfId="20323"/>
    <cellStyle name="Input 2 5 16 5 2" xfId="56734"/>
    <cellStyle name="Input 2 5 16 5 3" xfId="56735"/>
    <cellStyle name="Input 2 5 16 6" xfId="20324"/>
    <cellStyle name="Input 2 5 16 6 2" xfId="56736"/>
    <cellStyle name="Input 2 5 16 6 3" xfId="56737"/>
    <cellStyle name="Input 2 5 16 7" xfId="20325"/>
    <cellStyle name="Input 2 5 16 8" xfId="56738"/>
    <cellStyle name="Input 2 5 17" xfId="20326"/>
    <cellStyle name="Input 2 5 17 2" xfId="20327"/>
    <cellStyle name="Input 2 5 17 2 2" xfId="20328"/>
    <cellStyle name="Input 2 5 17 2 3" xfId="20329"/>
    <cellStyle name="Input 2 5 17 2 4" xfId="20330"/>
    <cellStyle name="Input 2 5 17 2 5" xfId="20331"/>
    <cellStyle name="Input 2 5 17 2 6" xfId="20332"/>
    <cellStyle name="Input 2 5 17 3" xfId="20333"/>
    <cellStyle name="Input 2 5 17 3 2" xfId="56739"/>
    <cellStyle name="Input 2 5 17 3 3" xfId="56740"/>
    <cellStyle name="Input 2 5 17 4" xfId="20334"/>
    <cellStyle name="Input 2 5 17 4 2" xfId="56741"/>
    <cellStyle name="Input 2 5 17 4 3" xfId="56742"/>
    <cellStyle name="Input 2 5 17 5" xfId="20335"/>
    <cellStyle name="Input 2 5 17 5 2" xfId="56743"/>
    <cellStyle name="Input 2 5 17 5 3" xfId="56744"/>
    <cellStyle name="Input 2 5 17 6" xfId="20336"/>
    <cellStyle name="Input 2 5 17 6 2" xfId="56745"/>
    <cellStyle name="Input 2 5 17 6 3" xfId="56746"/>
    <cellStyle name="Input 2 5 17 7" xfId="20337"/>
    <cellStyle name="Input 2 5 17 8" xfId="56747"/>
    <cellStyle name="Input 2 5 18" xfId="20338"/>
    <cellStyle name="Input 2 5 18 2" xfId="20339"/>
    <cellStyle name="Input 2 5 18 2 2" xfId="20340"/>
    <cellStyle name="Input 2 5 18 2 3" xfId="20341"/>
    <cellStyle name="Input 2 5 18 2 4" xfId="20342"/>
    <cellStyle name="Input 2 5 18 2 5" xfId="20343"/>
    <cellStyle name="Input 2 5 18 2 6" xfId="20344"/>
    <cellStyle name="Input 2 5 18 3" xfId="20345"/>
    <cellStyle name="Input 2 5 18 3 2" xfId="56748"/>
    <cellStyle name="Input 2 5 18 3 3" xfId="56749"/>
    <cellStyle name="Input 2 5 18 4" xfId="20346"/>
    <cellStyle name="Input 2 5 18 4 2" xfId="56750"/>
    <cellStyle name="Input 2 5 18 4 3" xfId="56751"/>
    <cellStyle name="Input 2 5 18 5" xfId="20347"/>
    <cellStyle name="Input 2 5 18 5 2" xfId="56752"/>
    <cellStyle name="Input 2 5 18 5 3" xfId="56753"/>
    <cellStyle name="Input 2 5 18 6" xfId="20348"/>
    <cellStyle name="Input 2 5 18 6 2" xfId="56754"/>
    <cellStyle name="Input 2 5 18 6 3" xfId="56755"/>
    <cellStyle name="Input 2 5 18 7" xfId="20349"/>
    <cellStyle name="Input 2 5 18 8" xfId="56756"/>
    <cellStyle name="Input 2 5 19" xfId="20350"/>
    <cellStyle name="Input 2 5 19 2" xfId="20351"/>
    <cellStyle name="Input 2 5 19 2 2" xfId="20352"/>
    <cellStyle name="Input 2 5 19 2 3" xfId="20353"/>
    <cellStyle name="Input 2 5 19 2 4" xfId="20354"/>
    <cellStyle name="Input 2 5 19 2 5" xfId="20355"/>
    <cellStyle name="Input 2 5 19 2 6" xfId="20356"/>
    <cellStyle name="Input 2 5 19 3" xfId="20357"/>
    <cellStyle name="Input 2 5 19 3 2" xfId="56757"/>
    <cellStyle name="Input 2 5 19 3 3" xfId="56758"/>
    <cellStyle name="Input 2 5 19 4" xfId="20358"/>
    <cellStyle name="Input 2 5 19 4 2" xfId="56759"/>
    <cellStyle name="Input 2 5 19 4 3" xfId="56760"/>
    <cellStyle name="Input 2 5 19 5" xfId="20359"/>
    <cellStyle name="Input 2 5 19 5 2" xfId="56761"/>
    <cellStyle name="Input 2 5 19 5 3" xfId="56762"/>
    <cellStyle name="Input 2 5 19 6" xfId="20360"/>
    <cellStyle name="Input 2 5 19 6 2" xfId="56763"/>
    <cellStyle name="Input 2 5 19 6 3" xfId="56764"/>
    <cellStyle name="Input 2 5 19 7" xfId="20361"/>
    <cellStyle name="Input 2 5 19 8" xfId="56765"/>
    <cellStyle name="Input 2 5 2" xfId="20362"/>
    <cellStyle name="Input 2 5 2 2" xfId="20363"/>
    <cellStyle name="Input 2 5 2 2 2" xfId="20364"/>
    <cellStyle name="Input 2 5 2 2 3" xfId="20365"/>
    <cellStyle name="Input 2 5 2 2 4" xfId="20366"/>
    <cellStyle name="Input 2 5 2 2 5" xfId="20367"/>
    <cellStyle name="Input 2 5 2 2 6" xfId="20368"/>
    <cellStyle name="Input 2 5 2 3" xfId="20369"/>
    <cellStyle name="Input 2 5 2 3 2" xfId="56766"/>
    <cellStyle name="Input 2 5 2 3 3" xfId="56767"/>
    <cellStyle name="Input 2 5 2 4" xfId="20370"/>
    <cellStyle name="Input 2 5 2 4 2" xfId="56768"/>
    <cellStyle name="Input 2 5 2 4 3" xfId="56769"/>
    <cellStyle name="Input 2 5 2 5" xfId="20371"/>
    <cellStyle name="Input 2 5 2 5 2" xfId="56770"/>
    <cellStyle name="Input 2 5 2 5 3" xfId="56771"/>
    <cellStyle name="Input 2 5 2 6" xfId="20372"/>
    <cellStyle name="Input 2 5 2 6 2" xfId="56772"/>
    <cellStyle name="Input 2 5 2 6 3" xfId="56773"/>
    <cellStyle name="Input 2 5 2 7" xfId="20373"/>
    <cellStyle name="Input 2 5 2 8" xfId="56774"/>
    <cellStyle name="Input 2 5 20" xfId="20374"/>
    <cellStyle name="Input 2 5 20 2" xfId="20375"/>
    <cellStyle name="Input 2 5 20 2 2" xfId="20376"/>
    <cellStyle name="Input 2 5 20 2 3" xfId="20377"/>
    <cellStyle name="Input 2 5 20 2 4" xfId="20378"/>
    <cellStyle name="Input 2 5 20 2 5" xfId="20379"/>
    <cellStyle name="Input 2 5 20 2 6" xfId="20380"/>
    <cellStyle name="Input 2 5 20 3" xfId="20381"/>
    <cellStyle name="Input 2 5 20 3 2" xfId="56775"/>
    <cellStyle name="Input 2 5 20 3 3" xfId="56776"/>
    <cellStyle name="Input 2 5 20 4" xfId="20382"/>
    <cellStyle name="Input 2 5 20 4 2" xfId="56777"/>
    <cellStyle name="Input 2 5 20 4 3" xfId="56778"/>
    <cellStyle name="Input 2 5 20 5" xfId="20383"/>
    <cellStyle name="Input 2 5 20 5 2" xfId="56779"/>
    <cellStyle name="Input 2 5 20 5 3" xfId="56780"/>
    <cellStyle name="Input 2 5 20 6" xfId="20384"/>
    <cellStyle name="Input 2 5 20 6 2" xfId="56781"/>
    <cellStyle name="Input 2 5 20 6 3" xfId="56782"/>
    <cellStyle name="Input 2 5 20 7" xfId="20385"/>
    <cellStyle name="Input 2 5 20 8" xfId="56783"/>
    <cellStyle name="Input 2 5 21" xfId="20386"/>
    <cellStyle name="Input 2 5 21 2" xfId="20387"/>
    <cellStyle name="Input 2 5 21 2 2" xfId="20388"/>
    <cellStyle name="Input 2 5 21 2 3" xfId="20389"/>
    <cellStyle name="Input 2 5 21 2 4" xfId="20390"/>
    <cellStyle name="Input 2 5 21 2 5" xfId="20391"/>
    <cellStyle name="Input 2 5 21 2 6" xfId="20392"/>
    <cellStyle name="Input 2 5 21 3" xfId="20393"/>
    <cellStyle name="Input 2 5 21 3 2" xfId="56784"/>
    <cellStyle name="Input 2 5 21 3 3" xfId="56785"/>
    <cellStyle name="Input 2 5 21 4" xfId="20394"/>
    <cellStyle name="Input 2 5 21 4 2" xfId="56786"/>
    <cellStyle name="Input 2 5 21 4 3" xfId="56787"/>
    <cellStyle name="Input 2 5 21 5" xfId="20395"/>
    <cellStyle name="Input 2 5 21 5 2" xfId="56788"/>
    <cellStyle name="Input 2 5 21 5 3" xfId="56789"/>
    <cellStyle name="Input 2 5 21 6" xfId="20396"/>
    <cellStyle name="Input 2 5 21 6 2" xfId="56790"/>
    <cellStyle name="Input 2 5 21 6 3" xfId="56791"/>
    <cellStyle name="Input 2 5 21 7" xfId="20397"/>
    <cellStyle name="Input 2 5 21 8" xfId="56792"/>
    <cellStyle name="Input 2 5 22" xfId="20398"/>
    <cellStyle name="Input 2 5 22 2" xfId="20399"/>
    <cellStyle name="Input 2 5 22 2 2" xfId="20400"/>
    <cellStyle name="Input 2 5 22 2 3" xfId="20401"/>
    <cellStyle name="Input 2 5 22 2 4" xfId="20402"/>
    <cellStyle name="Input 2 5 22 2 5" xfId="20403"/>
    <cellStyle name="Input 2 5 22 2 6" xfId="20404"/>
    <cellStyle name="Input 2 5 22 3" xfId="20405"/>
    <cellStyle name="Input 2 5 22 3 2" xfId="56793"/>
    <cellStyle name="Input 2 5 22 3 3" xfId="56794"/>
    <cellStyle name="Input 2 5 22 4" xfId="20406"/>
    <cellStyle name="Input 2 5 22 4 2" xfId="56795"/>
    <cellStyle name="Input 2 5 22 4 3" xfId="56796"/>
    <cellStyle name="Input 2 5 22 5" xfId="20407"/>
    <cellStyle name="Input 2 5 22 5 2" xfId="56797"/>
    <cellStyle name="Input 2 5 22 5 3" xfId="56798"/>
    <cellStyle name="Input 2 5 22 6" xfId="20408"/>
    <cellStyle name="Input 2 5 22 6 2" xfId="56799"/>
    <cellStyle name="Input 2 5 22 6 3" xfId="56800"/>
    <cellStyle name="Input 2 5 22 7" xfId="20409"/>
    <cellStyle name="Input 2 5 22 8" xfId="56801"/>
    <cellStyle name="Input 2 5 23" xfId="20410"/>
    <cellStyle name="Input 2 5 23 2" xfId="20411"/>
    <cellStyle name="Input 2 5 23 2 2" xfId="20412"/>
    <cellStyle name="Input 2 5 23 2 3" xfId="20413"/>
    <cellStyle name="Input 2 5 23 2 4" xfId="20414"/>
    <cellStyle name="Input 2 5 23 2 5" xfId="20415"/>
    <cellStyle name="Input 2 5 23 2 6" xfId="20416"/>
    <cellStyle name="Input 2 5 23 3" xfId="20417"/>
    <cellStyle name="Input 2 5 23 3 2" xfId="56802"/>
    <cellStyle name="Input 2 5 23 3 3" xfId="56803"/>
    <cellStyle name="Input 2 5 23 4" xfId="20418"/>
    <cellStyle name="Input 2 5 23 4 2" xfId="56804"/>
    <cellStyle name="Input 2 5 23 4 3" xfId="56805"/>
    <cellStyle name="Input 2 5 23 5" xfId="20419"/>
    <cellStyle name="Input 2 5 23 5 2" xfId="56806"/>
    <cellStyle name="Input 2 5 23 5 3" xfId="56807"/>
    <cellStyle name="Input 2 5 23 6" xfId="20420"/>
    <cellStyle name="Input 2 5 23 6 2" xfId="56808"/>
    <cellStyle name="Input 2 5 23 6 3" xfId="56809"/>
    <cellStyle name="Input 2 5 23 7" xfId="20421"/>
    <cellStyle name="Input 2 5 23 8" xfId="56810"/>
    <cellStyle name="Input 2 5 24" xfId="20422"/>
    <cellStyle name="Input 2 5 24 2" xfId="20423"/>
    <cellStyle name="Input 2 5 24 2 2" xfId="20424"/>
    <cellStyle name="Input 2 5 24 2 3" xfId="20425"/>
    <cellStyle name="Input 2 5 24 2 4" xfId="20426"/>
    <cellStyle name="Input 2 5 24 2 5" xfId="20427"/>
    <cellStyle name="Input 2 5 24 2 6" xfId="20428"/>
    <cellStyle name="Input 2 5 24 3" xfId="20429"/>
    <cellStyle name="Input 2 5 24 3 2" xfId="56811"/>
    <cellStyle name="Input 2 5 24 3 3" xfId="56812"/>
    <cellStyle name="Input 2 5 24 4" xfId="20430"/>
    <cellStyle name="Input 2 5 24 4 2" xfId="56813"/>
    <cellStyle name="Input 2 5 24 4 3" xfId="56814"/>
    <cellStyle name="Input 2 5 24 5" xfId="20431"/>
    <cellStyle name="Input 2 5 24 5 2" xfId="56815"/>
    <cellStyle name="Input 2 5 24 5 3" xfId="56816"/>
    <cellStyle name="Input 2 5 24 6" xfId="20432"/>
    <cellStyle name="Input 2 5 24 6 2" xfId="56817"/>
    <cellStyle name="Input 2 5 24 6 3" xfId="56818"/>
    <cellStyle name="Input 2 5 24 7" xfId="20433"/>
    <cellStyle name="Input 2 5 24 8" xfId="56819"/>
    <cellStyle name="Input 2 5 25" xfId="20434"/>
    <cellStyle name="Input 2 5 25 2" xfId="20435"/>
    <cellStyle name="Input 2 5 25 2 2" xfId="20436"/>
    <cellStyle name="Input 2 5 25 2 3" xfId="20437"/>
    <cellStyle name="Input 2 5 25 2 4" xfId="20438"/>
    <cellStyle name="Input 2 5 25 2 5" xfId="20439"/>
    <cellStyle name="Input 2 5 25 2 6" xfId="20440"/>
    <cellStyle name="Input 2 5 25 3" xfId="20441"/>
    <cellStyle name="Input 2 5 25 3 2" xfId="56820"/>
    <cellStyle name="Input 2 5 25 3 3" xfId="56821"/>
    <cellStyle name="Input 2 5 25 4" xfId="20442"/>
    <cellStyle name="Input 2 5 25 4 2" xfId="56822"/>
    <cellStyle name="Input 2 5 25 4 3" xfId="56823"/>
    <cellStyle name="Input 2 5 25 5" xfId="20443"/>
    <cellStyle name="Input 2 5 25 5 2" xfId="56824"/>
    <cellStyle name="Input 2 5 25 5 3" xfId="56825"/>
    <cellStyle name="Input 2 5 25 6" xfId="20444"/>
    <cellStyle name="Input 2 5 25 6 2" xfId="56826"/>
    <cellStyle name="Input 2 5 25 6 3" xfId="56827"/>
    <cellStyle name="Input 2 5 25 7" xfId="20445"/>
    <cellStyle name="Input 2 5 25 8" xfId="56828"/>
    <cellStyle name="Input 2 5 26" xfId="20446"/>
    <cellStyle name="Input 2 5 26 2" xfId="20447"/>
    <cellStyle name="Input 2 5 26 2 2" xfId="20448"/>
    <cellStyle name="Input 2 5 26 2 3" xfId="20449"/>
    <cellStyle name="Input 2 5 26 2 4" xfId="20450"/>
    <cellStyle name="Input 2 5 26 2 5" xfId="20451"/>
    <cellStyle name="Input 2 5 26 2 6" xfId="20452"/>
    <cellStyle name="Input 2 5 26 3" xfId="20453"/>
    <cellStyle name="Input 2 5 26 3 2" xfId="56829"/>
    <cellStyle name="Input 2 5 26 3 3" xfId="56830"/>
    <cellStyle name="Input 2 5 26 4" xfId="20454"/>
    <cellStyle name="Input 2 5 26 4 2" xfId="56831"/>
    <cellStyle name="Input 2 5 26 4 3" xfId="56832"/>
    <cellStyle name="Input 2 5 26 5" xfId="20455"/>
    <cellStyle name="Input 2 5 26 5 2" xfId="56833"/>
    <cellStyle name="Input 2 5 26 5 3" xfId="56834"/>
    <cellStyle name="Input 2 5 26 6" xfId="20456"/>
    <cellStyle name="Input 2 5 26 6 2" xfId="56835"/>
    <cellStyle name="Input 2 5 26 6 3" xfId="56836"/>
    <cellStyle name="Input 2 5 26 7" xfId="20457"/>
    <cellStyle name="Input 2 5 26 8" xfId="56837"/>
    <cellStyle name="Input 2 5 27" xfId="20458"/>
    <cellStyle name="Input 2 5 27 2" xfId="20459"/>
    <cellStyle name="Input 2 5 27 2 2" xfId="20460"/>
    <cellStyle name="Input 2 5 27 2 3" xfId="20461"/>
    <cellStyle name="Input 2 5 27 2 4" xfId="20462"/>
    <cellStyle name="Input 2 5 27 2 5" xfId="20463"/>
    <cellStyle name="Input 2 5 27 2 6" xfId="20464"/>
    <cellStyle name="Input 2 5 27 3" xfId="20465"/>
    <cellStyle name="Input 2 5 27 3 2" xfId="56838"/>
    <cellStyle name="Input 2 5 27 3 3" xfId="56839"/>
    <cellStyle name="Input 2 5 27 4" xfId="20466"/>
    <cellStyle name="Input 2 5 27 4 2" xfId="56840"/>
    <cellStyle name="Input 2 5 27 4 3" xfId="56841"/>
    <cellStyle name="Input 2 5 27 5" xfId="20467"/>
    <cellStyle name="Input 2 5 27 5 2" xfId="56842"/>
    <cellStyle name="Input 2 5 27 5 3" xfId="56843"/>
    <cellStyle name="Input 2 5 27 6" xfId="20468"/>
    <cellStyle name="Input 2 5 27 6 2" xfId="56844"/>
    <cellStyle name="Input 2 5 27 6 3" xfId="56845"/>
    <cellStyle name="Input 2 5 27 7" xfId="20469"/>
    <cellStyle name="Input 2 5 27 8" xfId="56846"/>
    <cellStyle name="Input 2 5 28" xfId="20470"/>
    <cellStyle name="Input 2 5 28 2" xfId="20471"/>
    <cellStyle name="Input 2 5 28 2 2" xfId="20472"/>
    <cellStyle name="Input 2 5 28 2 3" xfId="20473"/>
    <cellStyle name="Input 2 5 28 2 4" xfId="20474"/>
    <cellStyle name="Input 2 5 28 2 5" xfId="20475"/>
    <cellStyle name="Input 2 5 28 2 6" xfId="20476"/>
    <cellStyle name="Input 2 5 28 3" xfId="20477"/>
    <cellStyle name="Input 2 5 28 3 2" xfId="56847"/>
    <cellStyle name="Input 2 5 28 3 3" xfId="56848"/>
    <cellStyle name="Input 2 5 28 4" xfId="20478"/>
    <cellStyle name="Input 2 5 28 4 2" xfId="56849"/>
    <cellStyle name="Input 2 5 28 4 3" xfId="56850"/>
    <cellStyle name="Input 2 5 28 5" xfId="20479"/>
    <cellStyle name="Input 2 5 28 5 2" xfId="56851"/>
    <cellStyle name="Input 2 5 28 5 3" xfId="56852"/>
    <cellStyle name="Input 2 5 28 6" xfId="20480"/>
    <cellStyle name="Input 2 5 28 6 2" xfId="56853"/>
    <cellStyle name="Input 2 5 28 6 3" xfId="56854"/>
    <cellStyle name="Input 2 5 28 7" xfId="20481"/>
    <cellStyle name="Input 2 5 28 8" xfId="56855"/>
    <cellStyle name="Input 2 5 29" xfId="20482"/>
    <cellStyle name="Input 2 5 29 2" xfId="20483"/>
    <cellStyle name="Input 2 5 29 2 2" xfId="20484"/>
    <cellStyle name="Input 2 5 29 2 3" xfId="20485"/>
    <cellStyle name="Input 2 5 29 2 4" xfId="20486"/>
    <cellStyle name="Input 2 5 29 2 5" xfId="20487"/>
    <cellStyle name="Input 2 5 29 2 6" xfId="20488"/>
    <cellStyle name="Input 2 5 29 3" xfId="20489"/>
    <cellStyle name="Input 2 5 29 3 2" xfId="56856"/>
    <cellStyle name="Input 2 5 29 3 3" xfId="56857"/>
    <cellStyle name="Input 2 5 29 4" xfId="20490"/>
    <cellStyle name="Input 2 5 29 4 2" xfId="56858"/>
    <cellStyle name="Input 2 5 29 4 3" xfId="56859"/>
    <cellStyle name="Input 2 5 29 5" xfId="20491"/>
    <cellStyle name="Input 2 5 29 5 2" xfId="56860"/>
    <cellStyle name="Input 2 5 29 5 3" xfId="56861"/>
    <cellStyle name="Input 2 5 29 6" xfId="20492"/>
    <cellStyle name="Input 2 5 29 6 2" xfId="56862"/>
    <cellStyle name="Input 2 5 29 6 3" xfId="56863"/>
    <cellStyle name="Input 2 5 29 7" xfId="20493"/>
    <cellStyle name="Input 2 5 29 8" xfId="56864"/>
    <cellStyle name="Input 2 5 3" xfId="20494"/>
    <cellStyle name="Input 2 5 3 2" xfId="20495"/>
    <cellStyle name="Input 2 5 3 2 2" xfId="20496"/>
    <cellStyle name="Input 2 5 3 2 3" xfId="20497"/>
    <cellStyle name="Input 2 5 3 2 4" xfId="20498"/>
    <cellStyle name="Input 2 5 3 2 5" xfId="20499"/>
    <cellStyle name="Input 2 5 3 2 6" xfId="20500"/>
    <cellStyle name="Input 2 5 3 3" xfId="20501"/>
    <cellStyle name="Input 2 5 3 3 2" xfId="56865"/>
    <cellStyle name="Input 2 5 3 3 3" xfId="56866"/>
    <cellStyle name="Input 2 5 3 4" xfId="20502"/>
    <cellStyle name="Input 2 5 3 4 2" xfId="56867"/>
    <cellStyle name="Input 2 5 3 4 3" xfId="56868"/>
    <cellStyle name="Input 2 5 3 5" xfId="20503"/>
    <cellStyle name="Input 2 5 3 5 2" xfId="56869"/>
    <cellStyle name="Input 2 5 3 5 3" xfId="56870"/>
    <cellStyle name="Input 2 5 3 6" xfId="20504"/>
    <cellStyle name="Input 2 5 3 6 2" xfId="56871"/>
    <cellStyle name="Input 2 5 3 6 3" xfId="56872"/>
    <cellStyle name="Input 2 5 3 7" xfId="20505"/>
    <cellStyle name="Input 2 5 3 8" xfId="56873"/>
    <cellStyle name="Input 2 5 30" xfId="20506"/>
    <cellStyle name="Input 2 5 30 2" xfId="20507"/>
    <cellStyle name="Input 2 5 30 2 2" xfId="20508"/>
    <cellStyle name="Input 2 5 30 2 3" xfId="20509"/>
    <cellStyle name="Input 2 5 30 2 4" xfId="20510"/>
    <cellStyle name="Input 2 5 30 2 5" xfId="20511"/>
    <cellStyle name="Input 2 5 30 2 6" xfId="20512"/>
    <cellStyle name="Input 2 5 30 3" xfId="20513"/>
    <cellStyle name="Input 2 5 30 3 2" xfId="56874"/>
    <cellStyle name="Input 2 5 30 3 3" xfId="56875"/>
    <cellStyle name="Input 2 5 30 4" xfId="20514"/>
    <cellStyle name="Input 2 5 30 4 2" xfId="56876"/>
    <cellStyle name="Input 2 5 30 4 3" xfId="56877"/>
    <cellStyle name="Input 2 5 30 5" xfId="20515"/>
    <cellStyle name="Input 2 5 30 5 2" xfId="56878"/>
    <cellStyle name="Input 2 5 30 5 3" xfId="56879"/>
    <cellStyle name="Input 2 5 30 6" xfId="20516"/>
    <cellStyle name="Input 2 5 30 6 2" xfId="56880"/>
    <cellStyle name="Input 2 5 30 6 3" xfId="56881"/>
    <cellStyle name="Input 2 5 30 7" xfId="20517"/>
    <cellStyle name="Input 2 5 30 8" xfId="56882"/>
    <cellStyle name="Input 2 5 31" xfId="20518"/>
    <cellStyle name="Input 2 5 31 2" xfId="20519"/>
    <cellStyle name="Input 2 5 31 2 2" xfId="20520"/>
    <cellStyle name="Input 2 5 31 2 3" xfId="20521"/>
    <cellStyle name="Input 2 5 31 2 4" xfId="20522"/>
    <cellStyle name="Input 2 5 31 2 5" xfId="20523"/>
    <cellStyle name="Input 2 5 31 2 6" xfId="20524"/>
    <cellStyle name="Input 2 5 31 3" xfId="20525"/>
    <cellStyle name="Input 2 5 31 3 2" xfId="56883"/>
    <cellStyle name="Input 2 5 31 3 3" xfId="56884"/>
    <cellStyle name="Input 2 5 31 4" xfId="20526"/>
    <cellStyle name="Input 2 5 31 4 2" xfId="56885"/>
    <cellStyle name="Input 2 5 31 4 3" xfId="56886"/>
    <cellStyle name="Input 2 5 31 5" xfId="20527"/>
    <cellStyle name="Input 2 5 31 5 2" xfId="56887"/>
    <cellStyle name="Input 2 5 31 5 3" xfId="56888"/>
    <cellStyle name="Input 2 5 31 6" xfId="20528"/>
    <cellStyle name="Input 2 5 31 6 2" xfId="56889"/>
    <cellStyle name="Input 2 5 31 6 3" xfId="56890"/>
    <cellStyle name="Input 2 5 31 7" xfId="20529"/>
    <cellStyle name="Input 2 5 31 8" xfId="56891"/>
    <cellStyle name="Input 2 5 32" xfId="20530"/>
    <cellStyle name="Input 2 5 32 2" xfId="20531"/>
    <cellStyle name="Input 2 5 32 2 2" xfId="20532"/>
    <cellStyle name="Input 2 5 32 2 3" xfId="20533"/>
    <cellStyle name="Input 2 5 32 2 4" xfId="20534"/>
    <cellStyle name="Input 2 5 32 2 5" xfId="20535"/>
    <cellStyle name="Input 2 5 32 2 6" xfId="20536"/>
    <cellStyle name="Input 2 5 32 3" xfId="20537"/>
    <cellStyle name="Input 2 5 32 3 2" xfId="56892"/>
    <cellStyle name="Input 2 5 32 3 3" xfId="56893"/>
    <cellStyle name="Input 2 5 32 4" xfId="20538"/>
    <cellStyle name="Input 2 5 32 4 2" xfId="56894"/>
    <cellStyle name="Input 2 5 32 4 3" xfId="56895"/>
    <cellStyle name="Input 2 5 32 5" xfId="20539"/>
    <cellStyle name="Input 2 5 32 5 2" xfId="56896"/>
    <cellStyle name="Input 2 5 32 5 3" xfId="56897"/>
    <cellStyle name="Input 2 5 32 6" xfId="20540"/>
    <cellStyle name="Input 2 5 32 6 2" xfId="56898"/>
    <cellStyle name="Input 2 5 32 6 3" xfId="56899"/>
    <cellStyle name="Input 2 5 32 7" xfId="20541"/>
    <cellStyle name="Input 2 5 32 8" xfId="56900"/>
    <cellStyle name="Input 2 5 33" xfId="20542"/>
    <cellStyle name="Input 2 5 33 2" xfId="20543"/>
    <cellStyle name="Input 2 5 33 2 2" xfId="20544"/>
    <cellStyle name="Input 2 5 33 2 3" xfId="20545"/>
    <cellStyle name="Input 2 5 33 2 4" xfId="20546"/>
    <cellStyle name="Input 2 5 33 2 5" xfId="20547"/>
    <cellStyle name="Input 2 5 33 2 6" xfId="20548"/>
    <cellStyle name="Input 2 5 33 3" xfId="20549"/>
    <cellStyle name="Input 2 5 33 3 2" xfId="56901"/>
    <cellStyle name="Input 2 5 33 3 3" xfId="56902"/>
    <cellStyle name="Input 2 5 33 4" xfId="20550"/>
    <cellStyle name="Input 2 5 33 4 2" xfId="56903"/>
    <cellStyle name="Input 2 5 33 4 3" xfId="56904"/>
    <cellStyle name="Input 2 5 33 5" xfId="20551"/>
    <cellStyle name="Input 2 5 33 5 2" xfId="56905"/>
    <cellStyle name="Input 2 5 33 5 3" xfId="56906"/>
    <cellStyle name="Input 2 5 33 6" xfId="20552"/>
    <cellStyle name="Input 2 5 33 6 2" xfId="56907"/>
    <cellStyle name="Input 2 5 33 6 3" xfId="56908"/>
    <cellStyle name="Input 2 5 33 7" xfId="20553"/>
    <cellStyle name="Input 2 5 33 8" xfId="56909"/>
    <cellStyle name="Input 2 5 34" xfId="20554"/>
    <cellStyle name="Input 2 5 34 2" xfId="20555"/>
    <cellStyle name="Input 2 5 34 2 2" xfId="20556"/>
    <cellStyle name="Input 2 5 34 2 3" xfId="20557"/>
    <cellStyle name="Input 2 5 34 2 4" xfId="20558"/>
    <cellStyle name="Input 2 5 34 2 5" xfId="20559"/>
    <cellStyle name="Input 2 5 34 2 6" xfId="20560"/>
    <cellStyle name="Input 2 5 34 3" xfId="20561"/>
    <cellStyle name="Input 2 5 34 3 2" xfId="56910"/>
    <cellStyle name="Input 2 5 34 3 3" xfId="56911"/>
    <cellStyle name="Input 2 5 34 4" xfId="20562"/>
    <cellStyle name="Input 2 5 34 4 2" xfId="56912"/>
    <cellStyle name="Input 2 5 34 4 3" xfId="56913"/>
    <cellStyle name="Input 2 5 34 5" xfId="20563"/>
    <cellStyle name="Input 2 5 34 5 2" xfId="56914"/>
    <cellStyle name="Input 2 5 34 5 3" xfId="56915"/>
    <cellStyle name="Input 2 5 34 6" xfId="20564"/>
    <cellStyle name="Input 2 5 34 6 2" xfId="56916"/>
    <cellStyle name="Input 2 5 34 6 3" xfId="56917"/>
    <cellStyle name="Input 2 5 34 7" xfId="56918"/>
    <cellStyle name="Input 2 5 34 8" xfId="56919"/>
    <cellStyle name="Input 2 5 35" xfId="20565"/>
    <cellStyle name="Input 2 5 35 2" xfId="56920"/>
    <cellStyle name="Input 2 5 35 3" xfId="56921"/>
    <cellStyle name="Input 2 5 36" xfId="20566"/>
    <cellStyle name="Input 2 5 36 2" xfId="20567"/>
    <cellStyle name="Input 2 5 36 3" xfId="20568"/>
    <cellStyle name="Input 2 5 36 4" xfId="20569"/>
    <cellStyle name="Input 2 5 36 5" xfId="20570"/>
    <cellStyle name="Input 2 5 36 6" xfId="20571"/>
    <cellStyle name="Input 2 5 37" xfId="20572"/>
    <cellStyle name="Input 2 5 37 2" xfId="56922"/>
    <cellStyle name="Input 2 5 37 3" xfId="56923"/>
    <cellStyle name="Input 2 5 38" xfId="20573"/>
    <cellStyle name="Input 2 5 38 2" xfId="56924"/>
    <cellStyle name="Input 2 5 38 3" xfId="56925"/>
    <cellStyle name="Input 2 5 39" xfId="20574"/>
    <cellStyle name="Input 2 5 39 2" xfId="56926"/>
    <cellStyle name="Input 2 5 39 3" xfId="56927"/>
    <cellStyle name="Input 2 5 4" xfId="20575"/>
    <cellStyle name="Input 2 5 4 2" xfId="20576"/>
    <cellStyle name="Input 2 5 4 2 2" xfId="20577"/>
    <cellStyle name="Input 2 5 4 2 3" xfId="20578"/>
    <cellStyle name="Input 2 5 4 2 4" xfId="20579"/>
    <cellStyle name="Input 2 5 4 2 5" xfId="20580"/>
    <cellStyle name="Input 2 5 4 2 6" xfId="20581"/>
    <cellStyle name="Input 2 5 4 3" xfId="20582"/>
    <cellStyle name="Input 2 5 4 3 2" xfId="56928"/>
    <cellStyle name="Input 2 5 4 3 3" xfId="56929"/>
    <cellStyle name="Input 2 5 4 4" xfId="20583"/>
    <cellStyle name="Input 2 5 4 4 2" xfId="56930"/>
    <cellStyle name="Input 2 5 4 4 3" xfId="56931"/>
    <cellStyle name="Input 2 5 4 5" xfId="20584"/>
    <cellStyle name="Input 2 5 4 5 2" xfId="56932"/>
    <cellStyle name="Input 2 5 4 5 3" xfId="56933"/>
    <cellStyle name="Input 2 5 4 6" xfId="20585"/>
    <cellStyle name="Input 2 5 4 6 2" xfId="56934"/>
    <cellStyle name="Input 2 5 4 6 3" xfId="56935"/>
    <cellStyle name="Input 2 5 4 7" xfId="20586"/>
    <cellStyle name="Input 2 5 4 8" xfId="56936"/>
    <cellStyle name="Input 2 5 40" xfId="20587"/>
    <cellStyle name="Input 2 5 41" xfId="56937"/>
    <cellStyle name="Input 2 5 5" xfId="20588"/>
    <cellStyle name="Input 2 5 5 2" xfId="20589"/>
    <cellStyle name="Input 2 5 5 2 2" xfId="20590"/>
    <cellStyle name="Input 2 5 5 2 3" xfId="20591"/>
    <cellStyle name="Input 2 5 5 2 4" xfId="20592"/>
    <cellStyle name="Input 2 5 5 2 5" xfId="20593"/>
    <cellStyle name="Input 2 5 5 2 6" xfId="20594"/>
    <cellStyle name="Input 2 5 5 3" xfId="20595"/>
    <cellStyle name="Input 2 5 5 3 2" xfId="56938"/>
    <cellStyle name="Input 2 5 5 3 3" xfId="56939"/>
    <cellStyle name="Input 2 5 5 4" xfId="20596"/>
    <cellStyle name="Input 2 5 5 4 2" xfId="56940"/>
    <cellStyle name="Input 2 5 5 4 3" xfId="56941"/>
    <cellStyle name="Input 2 5 5 5" xfId="20597"/>
    <cellStyle name="Input 2 5 5 5 2" xfId="56942"/>
    <cellStyle name="Input 2 5 5 5 3" xfId="56943"/>
    <cellStyle name="Input 2 5 5 6" xfId="20598"/>
    <cellStyle name="Input 2 5 5 6 2" xfId="56944"/>
    <cellStyle name="Input 2 5 5 6 3" xfId="56945"/>
    <cellStyle name="Input 2 5 5 7" xfId="20599"/>
    <cellStyle name="Input 2 5 5 8" xfId="56946"/>
    <cellStyle name="Input 2 5 6" xfId="20600"/>
    <cellStyle name="Input 2 5 6 2" xfId="20601"/>
    <cellStyle name="Input 2 5 6 2 2" xfId="20602"/>
    <cellStyle name="Input 2 5 6 2 3" xfId="20603"/>
    <cellStyle name="Input 2 5 6 2 4" xfId="20604"/>
    <cellStyle name="Input 2 5 6 2 5" xfId="20605"/>
    <cellStyle name="Input 2 5 6 2 6" xfId="20606"/>
    <cellStyle name="Input 2 5 6 3" xfId="20607"/>
    <cellStyle name="Input 2 5 6 3 2" xfId="56947"/>
    <cellStyle name="Input 2 5 6 3 3" xfId="56948"/>
    <cellStyle name="Input 2 5 6 4" xfId="20608"/>
    <cellStyle name="Input 2 5 6 4 2" xfId="56949"/>
    <cellStyle name="Input 2 5 6 4 3" xfId="56950"/>
    <cellStyle name="Input 2 5 6 5" xfId="20609"/>
    <cellStyle name="Input 2 5 6 5 2" xfId="56951"/>
    <cellStyle name="Input 2 5 6 5 3" xfId="56952"/>
    <cellStyle name="Input 2 5 6 6" xfId="20610"/>
    <cellStyle name="Input 2 5 6 6 2" xfId="56953"/>
    <cellStyle name="Input 2 5 6 6 3" xfId="56954"/>
    <cellStyle name="Input 2 5 6 7" xfId="20611"/>
    <cellStyle name="Input 2 5 6 8" xfId="56955"/>
    <cellStyle name="Input 2 5 7" xfId="20612"/>
    <cellStyle name="Input 2 5 7 2" xfId="20613"/>
    <cellStyle name="Input 2 5 7 2 2" xfId="20614"/>
    <cellStyle name="Input 2 5 7 2 3" xfId="20615"/>
    <cellStyle name="Input 2 5 7 2 4" xfId="20616"/>
    <cellStyle name="Input 2 5 7 2 5" xfId="20617"/>
    <cellStyle name="Input 2 5 7 2 6" xfId="20618"/>
    <cellStyle name="Input 2 5 7 3" xfId="20619"/>
    <cellStyle name="Input 2 5 7 3 2" xfId="56956"/>
    <cellStyle name="Input 2 5 7 3 3" xfId="56957"/>
    <cellStyle name="Input 2 5 7 4" xfId="20620"/>
    <cellStyle name="Input 2 5 7 4 2" xfId="56958"/>
    <cellStyle name="Input 2 5 7 4 3" xfId="56959"/>
    <cellStyle name="Input 2 5 7 5" xfId="20621"/>
    <cellStyle name="Input 2 5 7 5 2" xfId="56960"/>
    <cellStyle name="Input 2 5 7 5 3" xfId="56961"/>
    <cellStyle name="Input 2 5 7 6" xfId="20622"/>
    <cellStyle name="Input 2 5 7 6 2" xfId="56962"/>
    <cellStyle name="Input 2 5 7 6 3" xfId="56963"/>
    <cellStyle name="Input 2 5 7 7" xfId="20623"/>
    <cellStyle name="Input 2 5 7 8" xfId="56964"/>
    <cellStyle name="Input 2 5 8" xfId="20624"/>
    <cellStyle name="Input 2 5 8 2" xfId="20625"/>
    <cellStyle name="Input 2 5 8 2 2" xfId="20626"/>
    <cellStyle name="Input 2 5 8 2 3" xfId="20627"/>
    <cellStyle name="Input 2 5 8 2 4" xfId="20628"/>
    <cellStyle name="Input 2 5 8 2 5" xfId="20629"/>
    <cellStyle name="Input 2 5 8 2 6" xfId="20630"/>
    <cellStyle name="Input 2 5 8 3" xfId="20631"/>
    <cellStyle name="Input 2 5 8 3 2" xfId="56965"/>
    <cellStyle name="Input 2 5 8 3 3" xfId="56966"/>
    <cellStyle name="Input 2 5 8 4" xfId="20632"/>
    <cellStyle name="Input 2 5 8 4 2" xfId="56967"/>
    <cellStyle name="Input 2 5 8 4 3" xfId="56968"/>
    <cellStyle name="Input 2 5 8 5" xfId="20633"/>
    <cellStyle name="Input 2 5 8 5 2" xfId="56969"/>
    <cellStyle name="Input 2 5 8 5 3" xfId="56970"/>
    <cellStyle name="Input 2 5 8 6" xfId="20634"/>
    <cellStyle name="Input 2 5 8 6 2" xfId="56971"/>
    <cellStyle name="Input 2 5 8 6 3" xfId="56972"/>
    <cellStyle name="Input 2 5 8 7" xfId="20635"/>
    <cellStyle name="Input 2 5 8 8" xfId="56973"/>
    <cellStyle name="Input 2 5 9" xfId="20636"/>
    <cellStyle name="Input 2 5 9 2" xfId="20637"/>
    <cellStyle name="Input 2 5 9 2 2" xfId="20638"/>
    <cellStyle name="Input 2 5 9 2 3" xfId="20639"/>
    <cellStyle name="Input 2 5 9 2 4" xfId="20640"/>
    <cellStyle name="Input 2 5 9 2 5" xfId="20641"/>
    <cellStyle name="Input 2 5 9 2 6" xfId="20642"/>
    <cellStyle name="Input 2 5 9 3" xfId="20643"/>
    <cellStyle name="Input 2 5 9 3 2" xfId="56974"/>
    <cellStyle name="Input 2 5 9 3 3" xfId="56975"/>
    <cellStyle name="Input 2 5 9 4" xfId="20644"/>
    <cellStyle name="Input 2 5 9 4 2" xfId="56976"/>
    <cellStyle name="Input 2 5 9 4 3" xfId="56977"/>
    <cellStyle name="Input 2 5 9 5" xfId="20645"/>
    <cellStyle name="Input 2 5 9 5 2" xfId="56978"/>
    <cellStyle name="Input 2 5 9 5 3" xfId="56979"/>
    <cellStyle name="Input 2 5 9 6" xfId="20646"/>
    <cellStyle name="Input 2 5 9 6 2" xfId="56980"/>
    <cellStyle name="Input 2 5 9 6 3" xfId="56981"/>
    <cellStyle name="Input 2 5 9 7" xfId="20647"/>
    <cellStyle name="Input 2 5 9 8" xfId="56982"/>
    <cellStyle name="Input 2 6" xfId="20648"/>
    <cellStyle name="Input 2 6 2" xfId="20649"/>
    <cellStyle name="Input 2 6 2 2" xfId="20650"/>
    <cellStyle name="Input 2 6 2 3" xfId="20651"/>
    <cellStyle name="Input 2 6 2 4" xfId="20652"/>
    <cellStyle name="Input 2 6 2 5" xfId="20653"/>
    <cellStyle name="Input 2 6 2 6" xfId="20654"/>
    <cellStyle name="Input 2 6 3" xfId="20655"/>
    <cellStyle name="Input 2 6 3 2" xfId="56983"/>
    <cellStyle name="Input 2 6 3 3" xfId="56984"/>
    <cellStyle name="Input 2 6 4" xfId="20656"/>
    <cellStyle name="Input 2 6 4 2" xfId="56985"/>
    <cellStyle name="Input 2 6 4 3" xfId="56986"/>
    <cellStyle name="Input 2 6 5" xfId="20657"/>
    <cellStyle name="Input 2 6 5 2" xfId="56987"/>
    <cellStyle name="Input 2 6 5 3" xfId="56988"/>
    <cellStyle name="Input 2 6 6" xfId="20658"/>
    <cellStyle name="Input 2 6 6 2" xfId="56989"/>
    <cellStyle name="Input 2 6 6 3" xfId="56990"/>
    <cellStyle name="Input 2 6 7" xfId="20659"/>
    <cellStyle name="Input 2 6 8" xfId="56991"/>
    <cellStyle name="Input 2 7" xfId="20660"/>
    <cellStyle name="Input 2 7 2" xfId="20661"/>
    <cellStyle name="Input 2 7 2 2" xfId="20662"/>
    <cellStyle name="Input 2 7 2 3" xfId="20663"/>
    <cellStyle name="Input 2 7 2 4" xfId="20664"/>
    <cellStyle name="Input 2 7 2 5" xfId="20665"/>
    <cellStyle name="Input 2 7 2 6" xfId="20666"/>
    <cellStyle name="Input 2 7 3" xfId="20667"/>
    <cellStyle name="Input 2 7 3 2" xfId="56992"/>
    <cellStyle name="Input 2 7 3 3" xfId="56993"/>
    <cellStyle name="Input 2 7 4" xfId="20668"/>
    <cellStyle name="Input 2 7 4 2" xfId="56994"/>
    <cellStyle name="Input 2 7 4 3" xfId="56995"/>
    <cellStyle name="Input 2 7 5" xfId="20669"/>
    <cellStyle name="Input 2 7 5 2" xfId="56996"/>
    <cellStyle name="Input 2 7 5 3" xfId="56997"/>
    <cellStyle name="Input 2 7 6" xfId="20670"/>
    <cellStyle name="Input 2 7 6 2" xfId="56998"/>
    <cellStyle name="Input 2 7 6 3" xfId="56999"/>
    <cellStyle name="Input 2 7 7" xfId="20671"/>
    <cellStyle name="Input 2 7 8" xfId="57000"/>
    <cellStyle name="Input 2 8" xfId="20672"/>
    <cellStyle name="Input 2 8 2" xfId="20673"/>
    <cellStyle name="Input 2 8 2 2" xfId="20674"/>
    <cellStyle name="Input 2 8 2 3" xfId="20675"/>
    <cellStyle name="Input 2 8 2 4" xfId="20676"/>
    <cellStyle name="Input 2 8 2 5" xfId="20677"/>
    <cellStyle name="Input 2 8 2 6" xfId="20678"/>
    <cellStyle name="Input 2 8 3" xfId="20679"/>
    <cellStyle name="Input 2 8 3 2" xfId="57001"/>
    <cellStyle name="Input 2 8 3 3" xfId="57002"/>
    <cellStyle name="Input 2 8 4" xfId="20680"/>
    <cellStyle name="Input 2 8 4 2" xfId="57003"/>
    <cellStyle name="Input 2 8 4 3" xfId="57004"/>
    <cellStyle name="Input 2 8 5" xfId="20681"/>
    <cellStyle name="Input 2 8 5 2" xfId="57005"/>
    <cellStyle name="Input 2 8 5 3" xfId="57006"/>
    <cellStyle name="Input 2 8 6" xfId="20682"/>
    <cellStyle name="Input 2 8 6 2" xfId="57007"/>
    <cellStyle name="Input 2 8 6 3" xfId="57008"/>
    <cellStyle name="Input 2 8 7" xfId="20683"/>
    <cellStyle name="Input 2 8 8" xfId="57009"/>
    <cellStyle name="Input 2 9" xfId="20684"/>
    <cellStyle name="Input 2 9 2" xfId="20685"/>
    <cellStyle name="Input 2 9 2 2" xfId="20686"/>
    <cellStyle name="Input 2 9 2 3" xfId="20687"/>
    <cellStyle name="Input 2 9 2 4" xfId="20688"/>
    <cellStyle name="Input 2 9 2 5" xfId="20689"/>
    <cellStyle name="Input 2 9 2 6" xfId="20690"/>
    <cellStyle name="Input 2 9 3" xfId="20691"/>
    <cellStyle name="Input 2 9 3 2" xfId="57010"/>
    <cellStyle name="Input 2 9 3 3" xfId="57011"/>
    <cellStyle name="Input 2 9 4" xfId="20692"/>
    <cellStyle name="Input 2 9 4 2" xfId="57012"/>
    <cellStyle name="Input 2 9 4 3" xfId="57013"/>
    <cellStyle name="Input 2 9 5" xfId="20693"/>
    <cellStyle name="Input 2 9 5 2" xfId="57014"/>
    <cellStyle name="Input 2 9 5 3" xfId="57015"/>
    <cellStyle name="Input 2 9 6" xfId="20694"/>
    <cellStyle name="Input 2 9 6 2" xfId="57016"/>
    <cellStyle name="Input 2 9 6 3" xfId="57017"/>
    <cellStyle name="Input 2 9 7" xfId="20695"/>
    <cellStyle name="Input 2 9 8" xfId="57018"/>
    <cellStyle name="Input 3" xfId="20696"/>
    <cellStyle name="Input 3 10" xfId="20697"/>
    <cellStyle name="Input 3 10 2" xfId="20698"/>
    <cellStyle name="Input 3 10 2 2" xfId="20699"/>
    <cellStyle name="Input 3 10 2 3" xfId="20700"/>
    <cellStyle name="Input 3 10 2 4" xfId="20701"/>
    <cellStyle name="Input 3 10 2 5" xfId="20702"/>
    <cellStyle name="Input 3 10 2 6" xfId="20703"/>
    <cellStyle name="Input 3 10 3" xfId="20704"/>
    <cellStyle name="Input 3 10 3 2" xfId="57019"/>
    <cellStyle name="Input 3 10 3 3" xfId="57020"/>
    <cellStyle name="Input 3 10 4" xfId="20705"/>
    <cellStyle name="Input 3 10 4 2" xfId="57021"/>
    <cellStyle name="Input 3 10 4 3" xfId="57022"/>
    <cellStyle name="Input 3 10 5" xfId="20706"/>
    <cellStyle name="Input 3 10 5 2" xfId="57023"/>
    <cellStyle name="Input 3 10 5 3" xfId="57024"/>
    <cellStyle name="Input 3 10 6" xfId="20707"/>
    <cellStyle name="Input 3 10 6 2" xfId="57025"/>
    <cellStyle name="Input 3 10 6 3" xfId="57026"/>
    <cellStyle name="Input 3 10 7" xfId="20708"/>
    <cellStyle name="Input 3 10 8" xfId="57027"/>
    <cellStyle name="Input 3 11" xfId="20709"/>
    <cellStyle name="Input 3 11 2" xfId="20710"/>
    <cellStyle name="Input 3 11 2 2" xfId="20711"/>
    <cellStyle name="Input 3 11 2 3" xfId="20712"/>
    <cellStyle name="Input 3 11 2 4" xfId="20713"/>
    <cellStyle name="Input 3 11 2 5" xfId="20714"/>
    <cellStyle name="Input 3 11 2 6" xfId="20715"/>
    <cellStyle name="Input 3 11 3" xfId="20716"/>
    <cellStyle name="Input 3 11 3 2" xfId="57028"/>
    <cellStyle name="Input 3 11 3 3" xfId="57029"/>
    <cellStyle name="Input 3 11 4" xfId="20717"/>
    <cellStyle name="Input 3 11 4 2" xfId="57030"/>
    <cellStyle name="Input 3 11 4 3" xfId="57031"/>
    <cellStyle name="Input 3 11 5" xfId="20718"/>
    <cellStyle name="Input 3 11 5 2" xfId="57032"/>
    <cellStyle name="Input 3 11 5 3" xfId="57033"/>
    <cellStyle name="Input 3 11 6" xfId="20719"/>
    <cellStyle name="Input 3 11 6 2" xfId="57034"/>
    <cellStyle name="Input 3 11 6 3" xfId="57035"/>
    <cellStyle name="Input 3 11 7" xfId="20720"/>
    <cellStyle name="Input 3 11 8" xfId="57036"/>
    <cellStyle name="Input 3 12" xfId="20721"/>
    <cellStyle name="Input 3 12 2" xfId="20722"/>
    <cellStyle name="Input 3 12 2 2" xfId="20723"/>
    <cellStyle name="Input 3 12 2 3" xfId="20724"/>
    <cellStyle name="Input 3 12 2 4" xfId="20725"/>
    <cellStyle name="Input 3 12 2 5" xfId="20726"/>
    <cellStyle name="Input 3 12 2 6" xfId="20727"/>
    <cellStyle name="Input 3 12 3" xfId="20728"/>
    <cellStyle name="Input 3 12 3 2" xfId="57037"/>
    <cellStyle name="Input 3 12 3 3" xfId="57038"/>
    <cellStyle name="Input 3 12 4" xfId="20729"/>
    <cellStyle name="Input 3 12 4 2" xfId="57039"/>
    <cellStyle name="Input 3 12 4 3" xfId="57040"/>
    <cellStyle name="Input 3 12 5" xfId="20730"/>
    <cellStyle name="Input 3 12 5 2" xfId="57041"/>
    <cellStyle name="Input 3 12 5 3" xfId="57042"/>
    <cellStyle name="Input 3 12 6" xfId="20731"/>
    <cellStyle name="Input 3 12 6 2" xfId="57043"/>
    <cellStyle name="Input 3 12 6 3" xfId="57044"/>
    <cellStyle name="Input 3 12 7" xfId="20732"/>
    <cellStyle name="Input 3 12 8" xfId="57045"/>
    <cellStyle name="Input 3 13" xfId="20733"/>
    <cellStyle name="Input 3 13 2" xfId="20734"/>
    <cellStyle name="Input 3 13 2 2" xfId="20735"/>
    <cellStyle name="Input 3 13 2 3" xfId="20736"/>
    <cellStyle name="Input 3 13 2 4" xfId="20737"/>
    <cellStyle name="Input 3 13 2 5" xfId="20738"/>
    <cellStyle name="Input 3 13 2 6" xfId="20739"/>
    <cellStyle name="Input 3 13 3" xfId="20740"/>
    <cellStyle name="Input 3 13 3 2" xfId="57046"/>
    <cellStyle name="Input 3 13 3 3" xfId="57047"/>
    <cellStyle name="Input 3 13 4" xfId="20741"/>
    <cellStyle name="Input 3 13 4 2" xfId="57048"/>
    <cellStyle name="Input 3 13 4 3" xfId="57049"/>
    <cellStyle name="Input 3 13 5" xfId="20742"/>
    <cellStyle name="Input 3 13 5 2" xfId="57050"/>
    <cellStyle name="Input 3 13 5 3" xfId="57051"/>
    <cellStyle name="Input 3 13 6" xfId="20743"/>
    <cellStyle name="Input 3 13 6 2" xfId="57052"/>
    <cellStyle name="Input 3 13 6 3" xfId="57053"/>
    <cellStyle name="Input 3 13 7" xfId="20744"/>
    <cellStyle name="Input 3 13 8" xfId="57054"/>
    <cellStyle name="Input 3 14" xfId="20745"/>
    <cellStyle name="Input 3 14 2" xfId="20746"/>
    <cellStyle name="Input 3 14 2 2" xfId="20747"/>
    <cellStyle name="Input 3 14 2 3" xfId="20748"/>
    <cellStyle name="Input 3 14 2 4" xfId="20749"/>
    <cellStyle name="Input 3 14 2 5" xfId="20750"/>
    <cellStyle name="Input 3 14 2 6" xfId="20751"/>
    <cellStyle name="Input 3 14 3" xfId="20752"/>
    <cellStyle name="Input 3 14 3 2" xfId="57055"/>
    <cellStyle name="Input 3 14 3 3" xfId="57056"/>
    <cellStyle name="Input 3 14 4" xfId="20753"/>
    <cellStyle name="Input 3 14 4 2" xfId="57057"/>
    <cellStyle name="Input 3 14 4 3" xfId="57058"/>
    <cellStyle name="Input 3 14 5" xfId="20754"/>
    <cellStyle name="Input 3 14 5 2" xfId="57059"/>
    <cellStyle name="Input 3 14 5 3" xfId="57060"/>
    <cellStyle name="Input 3 14 6" xfId="20755"/>
    <cellStyle name="Input 3 14 6 2" xfId="57061"/>
    <cellStyle name="Input 3 14 6 3" xfId="57062"/>
    <cellStyle name="Input 3 14 7" xfId="20756"/>
    <cellStyle name="Input 3 14 8" xfId="57063"/>
    <cellStyle name="Input 3 15" xfId="20757"/>
    <cellStyle name="Input 3 15 2" xfId="20758"/>
    <cellStyle name="Input 3 15 2 2" xfId="20759"/>
    <cellStyle name="Input 3 15 2 3" xfId="20760"/>
    <cellStyle name="Input 3 15 2 4" xfId="20761"/>
    <cellStyle name="Input 3 15 2 5" xfId="20762"/>
    <cellStyle name="Input 3 15 2 6" xfId="20763"/>
    <cellStyle name="Input 3 15 3" xfId="20764"/>
    <cellStyle name="Input 3 15 3 2" xfId="57064"/>
    <cellStyle name="Input 3 15 3 3" xfId="57065"/>
    <cellStyle name="Input 3 15 4" xfId="20765"/>
    <cellStyle name="Input 3 15 4 2" xfId="57066"/>
    <cellStyle name="Input 3 15 4 3" xfId="57067"/>
    <cellStyle name="Input 3 15 5" xfId="20766"/>
    <cellStyle name="Input 3 15 5 2" xfId="57068"/>
    <cellStyle name="Input 3 15 5 3" xfId="57069"/>
    <cellStyle name="Input 3 15 6" xfId="20767"/>
    <cellStyle name="Input 3 15 6 2" xfId="57070"/>
    <cellStyle name="Input 3 15 6 3" xfId="57071"/>
    <cellStyle name="Input 3 15 7" xfId="20768"/>
    <cellStyle name="Input 3 15 8" xfId="57072"/>
    <cellStyle name="Input 3 16" xfId="20769"/>
    <cellStyle name="Input 3 16 2" xfId="20770"/>
    <cellStyle name="Input 3 16 2 2" xfId="20771"/>
    <cellStyle name="Input 3 16 2 3" xfId="20772"/>
    <cellStyle name="Input 3 16 2 4" xfId="20773"/>
    <cellStyle name="Input 3 16 2 5" xfId="20774"/>
    <cellStyle name="Input 3 16 2 6" xfId="20775"/>
    <cellStyle name="Input 3 16 3" xfId="20776"/>
    <cellStyle name="Input 3 16 3 2" xfId="57073"/>
    <cellStyle name="Input 3 16 3 3" xfId="57074"/>
    <cellStyle name="Input 3 16 4" xfId="20777"/>
    <cellStyle name="Input 3 16 4 2" xfId="57075"/>
    <cellStyle name="Input 3 16 4 3" xfId="57076"/>
    <cellStyle name="Input 3 16 5" xfId="20778"/>
    <cellStyle name="Input 3 16 5 2" xfId="57077"/>
    <cellStyle name="Input 3 16 5 3" xfId="57078"/>
    <cellStyle name="Input 3 16 6" xfId="20779"/>
    <cellStyle name="Input 3 16 6 2" xfId="57079"/>
    <cellStyle name="Input 3 16 6 3" xfId="57080"/>
    <cellStyle name="Input 3 16 7" xfId="20780"/>
    <cellStyle name="Input 3 16 8" xfId="57081"/>
    <cellStyle name="Input 3 17" xfId="20781"/>
    <cellStyle name="Input 3 17 2" xfId="20782"/>
    <cellStyle name="Input 3 17 2 2" xfId="20783"/>
    <cellStyle name="Input 3 17 2 3" xfId="20784"/>
    <cellStyle name="Input 3 17 2 4" xfId="20785"/>
    <cellStyle name="Input 3 17 2 5" xfId="20786"/>
    <cellStyle name="Input 3 17 2 6" xfId="20787"/>
    <cellStyle name="Input 3 17 3" xfId="20788"/>
    <cellStyle name="Input 3 17 3 2" xfId="57082"/>
    <cellStyle name="Input 3 17 3 3" xfId="57083"/>
    <cellStyle name="Input 3 17 4" xfId="20789"/>
    <cellStyle name="Input 3 17 4 2" xfId="57084"/>
    <cellStyle name="Input 3 17 4 3" xfId="57085"/>
    <cellStyle name="Input 3 17 5" xfId="20790"/>
    <cellStyle name="Input 3 17 5 2" xfId="57086"/>
    <cellStyle name="Input 3 17 5 3" xfId="57087"/>
    <cellStyle name="Input 3 17 6" xfId="20791"/>
    <cellStyle name="Input 3 17 6 2" xfId="57088"/>
    <cellStyle name="Input 3 17 6 3" xfId="57089"/>
    <cellStyle name="Input 3 17 7" xfId="20792"/>
    <cellStyle name="Input 3 17 8" xfId="57090"/>
    <cellStyle name="Input 3 18" xfId="20793"/>
    <cellStyle name="Input 3 18 2" xfId="20794"/>
    <cellStyle name="Input 3 18 2 2" xfId="20795"/>
    <cellStyle name="Input 3 18 2 3" xfId="20796"/>
    <cellStyle name="Input 3 18 2 4" xfId="20797"/>
    <cellStyle name="Input 3 18 2 5" xfId="20798"/>
    <cellStyle name="Input 3 18 2 6" xfId="20799"/>
    <cellStyle name="Input 3 18 3" xfId="20800"/>
    <cellStyle name="Input 3 18 3 2" xfId="57091"/>
    <cellStyle name="Input 3 18 3 3" xfId="57092"/>
    <cellStyle name="Input 3 18 4" xfId="20801"/>
    <cellStyle name="Input 3 18 4 2" xfId="57093"/>
    <cellStyle name="Input 3 18 4 3" xfId="57094"/>
    <cellStyle name="Input 3 18 5" xfId="20802"/>
    <cellStyle name="Input 3 18 5 2" xfId="57095"/>
    <cellStyle name="Input 3 18 5 3" xfId="57096"/>
    <cellStyle name="Input 3 18 6" xfId="20803"/>
    <cellStyle name="Input 3 18 6 2" xfId="57097"/>
    <cellStyle name="Input 3 18 6 3" xfId="57098"/>
    <cellStyle name="Input 3 18 7" xfId="20804"/>
    <cellStyle name="Input 3 18 8" xfId="57099"/>
    <cellStyle name="Input 3 19" xfId="20805"/>
    <cellStyle name="Input 3 19 2" xfId="20806"/>
    <cellStyle name="Input 3 19 2 2" xfId="20807"/>
    <cellStyle name="Input 3 19 2 3" xfId="20808"/>
    <cellStyle name="Input 3 19 2 4" xfId="20809"/>
    <cellStyle name="Input 3 19 2 5" xfId="20810"/>
    <cellStyle name="Input 3 19 2 6" xfId="20811"/>
    <cellStyle name="Input 3 19 3" xfId="20812"/>
    <cellStyle name="Input 3 19 3 2" xfId="57100"/>
    <cellStyle name="Input 3 19 3 3" xfId="57101"/>
    <cellStyle name="Input 3 19 4" xfId="20813"/>
    <cellStyle name="Input 3 19 4 2" xfId="57102"/>
    <cellStyle name="Input 3 19 4 3" xfId="57103"/>
    <cellStyle name="Input 3 19 5" xfId="20814"/>
    <cellStyle name="Input 3 19 5 2" xfId="57104"/>
    <cellStyle name="Input 3 19 5 3" xfId="57105"/>
    <cellStyle name="Input 3 19 6" xfId="20815"/>
    <cellStyle name="Input 3 19 6 2" xfId="57106"/>
    <cellStyle name="Input 3 19 6 3" xfId="57107"/>
    <cellStyle name="Input 3 19 7" xfId="20816"/>
    <cellStyle name="Input 3 19 8" xfId="57108"/>
    <cellStyle name="Input 3 2" xfId="20817"/>
    <cellStyle name="Input 3 2 10" xfId="20818"/>
    <cellStyle name="Input 3 2 10 2" xfId="20819"/>
    <cellStyle name="Input 3 2 10 2 2" xfId="20820"/>
    <cellStyle name="Input 3 2 10 2 3" xfId="20821"/>
    <cellStyle name="Input 3 2 10 2 4" xfId="20822"/>
    <cellStyle name="Input 3 2 10 2 5" xfId="20823"/>
    <cellStyle name="Input 3 2 10 2 6" xfId="20824"/>
    <cellStyle name="Input 3 2 10 3" xfId="20825"/>
    <cellStyle name="Input 3 2 10 3 2" xfId="57109"/>
    <cellStyle name="Input 3 2 10 3 3" xfId="57110"/>
    <cellStyle name="Input 3 2 10 4" xfId="20826"/>
    <cellStyle name="Input 3 2 10 4 2" xfId="57111"/>
    <cellStyle name="Input 3 2 10 4 3" xfId="57112"/>
    <cellStyle name="Input 3 2 10 5" xfId="20827"/>
    <cellStyle name="Input 3 2 10 5 2" xfId="57113"/>
    <cellStyle name="Input 3 2 10 5 3" xfId="57114"/>
    <cellStyle name="Input 3 2 10 6" xfId="20828"/>
    <cellStyle name="Input 3 2 10 6 2" xfId="57115"/>
    <cellStyle name="Input 3 2 10 6 3" xfId="57116"/>
    <cellStyle name="Input 3 2 10 7" xfId="20829"/>
    <cellStyle name="Input 3 2 10 8" xfId="57117"/>
    <cellStyle name="Input 3 2 11" xfId="20830"/>
    <cellStyle name="Input 3 2 11 2" xfId="20831"/>
    <cellStyle name="Input 3 2 11 2 2" xfId="20832"/>
    <cellStyle name="Input 3 2 11 2 3" xfId="20833"/>
    <cellStyle name="Input 3 2 11 2 4" xfId="20834"/>
    <cellStyle name="Input 3 2 11 2 5" xfId="20835"/>
    <cellStyle name="Input 3 2 11 2 6" xfId="20836"/>
    <cellStyle name="Input 3 2 11 3" xfId="20837"/>
    <cellStyle name="Input 3 2 11 3 2" xfId="57118"/>
    <cellStyle name="Input 3 2 11 3 3" xfId="57119"/>
    <cellStyle name="Input 3 2 11 4" xfId="20838"/>
    <cellStyle name="Input 3 2 11 4 2" xfId="57120"/>
    <cellStyle name="Input 3 2 11 4 3" xfId="57121"/>
    <cellStyle name="Input 3 2 11 5" xfId="20839"/>
    <cellStyle name="Input 3 2 11 5 2" xfId="57122"/>
    <cellStyle name="Input 3 2 11 5 3" xfId="57123"/>
    <cellStyle name="Input 3 2 11 6" xfId="20840"/>
    <cellStyle name="Input 3 2 11 6 2" xfId="57124"/>
    <cellStyle name="Input 3 2 11 6 3" xfId="57125"/>
    <cellStyle name="Input 3 2 11 7" xfId="20841"/>
    <cellStyle name="Input 3 2 11 8" xfId="57126"/>
    <cellStyle name="Input 3 2 12" xfId="20842"/>
    <cellStyle name="Input 3 2 12 2" xfId="20843"/>
    <cellStyle name="Input 3 2 12 2 2" xfId="20844"/>
    <cellStyle name="Input 3 2 12 2 3" xfId="20845"/>
    <cellStyle name="Input 3 2 12 2 4" xfId="20846"/>
    <cellStyle name="Input 3 2 12 2 5" xfId="20847"/>
    <cellStyle name="Input 3 2 12 2 6" xfId="20848"/>
    <cellStyle name="Input 3 2 12 3" xfId="20849"/>
    <cellStyle name="Input 3 2 12 3 2" xfId="57127"/>
    <cellStyle name="Input 3 2 12 3 3" xfId="57128"/>
    <cellStyle name="Input 3 2 12 4" xfId="20850"/>
    <cellStyle name="Input 3 2 12 4 2" xfId="57129"/>
    <cellStyle name="Input 3 2 12 4 3" xfId="57130"/>
    <cellStyle name="Input 3 2 12 5" xfId="20851"/>
    <cellStyle name="Input 3 2 12 5 2" xfId="57131"/>
    <cellStyle name="Input 3 2 12 5 3" xfId="57132"/>
    <cellStyle name="Input 3 2 12 6" xfId="20852"/>
    <cellStyle name="Input 3 2 12 6 2" xfId="57133"/>
    <cellStyle name="Input 3 2 12 6 3" xfId="57134"/>
    <cellStyle name="Input 3 2 12 7" xfId="20853"/>
    <cellStyle name="Input 3 2 12 8" xfId="57135"/>
    <cellStyle name="Input 3 2 13" xfId="20854"/>
    <cellStyle name="Input 3 2 13 2" xfId="20855"/>
    <cellStyle name="Input 3 2 13 2 2" xfId="20856"/>
    <cellStyle name="Input 3 2 13 2 3" xfId="20857"/>
    <cellStyle name="Input 3 2 13 2 4" xfId="20858"/>
    <cellStyle name="Input 3 2 13 2 5" xfId="20859"/>
    <cellStyle name="Input 3 2 13 2 6" xfId="20860"/>
    <cellStyle name="Input 3 2 13 3" xfId="20861"/>
    <cellStyle name="Input 3 2 13 3 2" xfId="57136"/>
    <cellStyle name="Input 3 2 13 3 3" xfId="57137"/>
    <cellStyle name="Input 3 2 13 4" xfId="20862"/>
    <cellStyle name="Input 3 2 13 4 2" xfId="57138"/>
    <cellStyle name="Input 3 2 13 4 3" xfId="57139"/>
    <cellStyle name="Input 3 2 13 5" xfId="20863"/>
    <cellStyle name="Input 3 2 13 5 2" xfId="57140"/>
    <cellStyle name="Input 3 2 13 5 3" xfId="57141"/>
    <cellStyle name="Input 3 2 13 6" xfId="20864"/>
    <cellStyle name="Input 3 2 13 6 2" xfId="57142"/>
    <cellStyle name="Input 3 2 13 6 3" xfId="57143"/>
    <cellStyle name="Input 3 2 13 7" xfId="20865"/>
    <cellStyle name="Input 3 2 13 8" xfId="57144"/>
    <cellStyle name="Input 3 2 14" xfId="20866"/>
    <cellStyle name="Input 3 2 14 2" xfId="20867"/>
    <cellStyle name="Input 3 2 14 2 2" xfId="20868"/>
    <cellStyle name="Input 3 2 14 2 3" xfId="20869"/>
    <cellStyle name="Input 3 2 14 2 4" xfId="20870"/>
    <cellStyle name="Input 3 2 14 2 5" xfId="20871"/>
    <cellStyle name="Input 3 2 14 2 6" xfId="20872"/>
    <cellStyle name="Input 3 2 14 3" xfId="20873"/>
    <cellStyle name="Input 3 2 14 3 2" xfId="57145"/>
    <cellStyle name="Input 3 2 14 3 3" xfId="57146"/>
    <cellStyle name="Input 3 2 14 4" xfId="20874"/>
    <cellStyle name="Input 3 2 14 4 2" xfId="57147"/>
    <cellStyle name="Input 3 2 14 4 3" xfId="57148"/>
    <cellStyle name="Input 3 2 14 5" xfId="20875"/>
    <cellStyle name="Input 3 2 14 5 2" xfId="57149"/>
    <cellStyle name="Input 3 2 14 5 3" xfId="57150"/>
    <cellStyle name="Input 3 2 14 6" xfId="20876"/>
    <cellStyle name="Input 3 2 14 6 2" xfId="57151"/>
    <cellStyle name="Input 3 2 14 6 3" xfId="57152"/>
    <cellStyle name="Input 3 2 14 7" xfId="20877"/>
    <cellStyle name="Input 3 2 14 8" xfId="57153"/>
    <cellStyle name="Input 3 2 15" xfId="20878"/>
    <cellStyle name="Input 3 2 15 2" xfId="20879"/>
    <cellStyle name="Input 3 2 15 2 2" xfId="20880"/>
    <cellStyle name="Input 3 2 15 2 3" xfId="20881"/>
    <cellStyle name="Input 3 2 15 2 4" xfId="20882"/>
    <cellStyle name="Input 3 2 15 2 5" xfId="20883"/>
    <cellStyle name="Input 3 2 15 2 6" xfId="20884"/>
    <cellStyle name="Input 3 2 15 3" xfId="20885"/>
    <cellStyle name="Input 3 2 15 3 2" xfId="57154"/>
    <cellStyle name="Input 3 2 15 3 3" xfId="57155"/>
    <cellStyle name="Input 3 2 15 4" xfId="20886"/>
    <cellStyle name="Input 3 2 15 4 2" xfId="57156"/>
    <cellStyle name="Input 3 2 15 4 3" xfId="57157"/>
    <cellStyle name="Input 3 2 15 5" xfId="20887"/>
    <cellStyle name="Input 3 2 15 5 2" xfId="57158"/>
    <cellStyle name="Input 3 2 15 5 3" xfId="57159"/>
    <cellStyle name="Input 3 2 15 6" xfId="20888"/>
    <cellStyle name="Input 3 2 15 6 2" xfId="57160"/>
    <cellStyle name="Input 3 2 15 6 3" xfId="57161"/>
    <cellStyle name="Input 3 2 15 7" xfId="20889"/>
    <cellStyle name="Input 3 2 15 8" xfId="57162"/>
    <cellStyle name="Input 3 2 16" xfId="20890"/>
    <cellStyle name="Input 3 2 16 2" xfId="20891"/>
    <cellStyle name="Input 3 2 16 2 2" xfId="20892"/>
    <cellStyle name="Input 3 2 16 2 3" xfId="20893"/>
    <cellStyle name="Input 3 2 16 2 4" xfId="20894"/>
    <cellStyle name="Input 3 2 16 2 5" xfId="20895"/>
    <cellStyle name="Input 3 2 16 2 6" xfId="20896"/>
    <cellStyle name="Input 3 2 16 3" xfId="20897"/>
    <cellStyle name="Input 3 2 16 3 2" xfId="57163"/>
    <cellStyle name="Input 3 2 16 3 3" xfId="57164"/>
    <cellStyle name="Input 3 2 16 4" xfId="20898"/>
    <cellStyle name="Input 3 2 16 4 2" xfId="57165"/>
    <cellStyle name="Input 3 2 16 4 3" xfId="57166"/>
    <cellStyle name="Input 3 2 16 5" xfId="20899"/>
    <cellStyle name="Input 3 2 16 5 2" xfId="57167"/>
    <cellStyle name="Input 3 2 16 5 3" xfId="57168"/>
    <cellStyle name="Input 3 2 16 6" xfId="20900"/>
    <cellStyle name="Input 3 2 16 6 2" xfId="57169"/>
    <cellStyle name="Input 3 2 16 6 3" xfId="57170"/>
    <cellStyle name="Input 3 2 16 7" xfId="20901"/>
    <cellStyle name="Input 3 2 16 8" xfId="57171"/>
    <cellStyle name="Input 3 2 17" xfId="20902"/>
    <cellStyle name="Input 3 2 17 2" xfId="20903"/>
    <cellStyle name="Input 3 2 17 2 2" xfId="20904"/>
    <cellStyle name="Input 3 2 17 2 3" xfId="20905"/>
    <cellStyle name="Input 3 2 17 2 4" xfId="20906"/>
    <cellStyle name="Input 3 2 17 2 5" xfId="20907"/>
    <cellStyle name="Input 3 2 17 2 6" xfId="20908"/>
    <cellStyle name="Input 3 2 17 3" xfId="20909"/>
    <cellStyle name="Input 3 2 17 3 2" xfId="57172"/>
    <cellStyle name="Input 3 2 17 3 3" xfId="57173"/>
    <cellStyle name="Input 3 2 17 4" xfId="20910"/>
    <cellStyle name="Input 3 2 17 4 2" xfId="57174"/>
    <cellStyle name="Input 3 2 17 4 3" xfId="57175"/>
    <cellStyle name="Input 3 2 17 5" xfId="20911"/>
    <cellStyle name="Input 3 2 17 5 2" xfId="57176"/>
    <cellStyle name="Input 3 2 17 5 3" xfId="57177"/>
    <cellStyle name="Input 3 2 17 6" xfId="20912"/>
    <cellStyle name="Input 3 2 17 6 2" xfId="57178"/>
    <cellStyle name="Input 3 2 17 6 3" xfId="57179"/>
    <cellStyle name="Input 3 2 17 7" xfId="20913"/>
    <cellStyle name="Input 3 2 17 8" xfId="57180"/>
    <cellStyle name="Input 3 2 18" xfId="20914"/>
    <cellStyle name="Input 3 2 18 2" xfId="20915"/>
    <cellStyle name="Input 3 2 18 2 2" xfId="20916"/>
    <cellStyle name="Input 3 2 18 2 3" xfId="20917"/>
    <cellStyle name="Input 3 2 18 2 4" xfId="20918"/>
    <cellStyle name="Input 3 2 18 2 5" xfId="20919"/>
    <cellStyle name="Input 3 2 18 2 6" xfId="20920"/>
    <cellStyle name="Input 3 2 18 3" xfId="20921"/>
    <cellStyle name="Input 3 2 18 3 2" xfId="57181"/>
    <cellStyle name="Input 3 2 18 3 3" xfId="57182"/>
    <cellStyle name="Input 3 2 18 4" xfId="20922"/>
    <cellStyle name="Input 3 2 18 4 2" xfId="57183"/>
    <cellStyle name="Input 3 2 18 4 3" xfId="57184"/>
    <cellStyle name="Input 3 2 18 5" xfId="20923"/>
    <cellStyle name="Input 3 2 18 5 2" xfId="57185"/>
    <cellStyle name="Input 3 2 18 5 3" xfId="57186"/>
    <cellStyle name="Input 3 2 18 6" xfId="20924"/>
    <cellStyle name="Input 3 2 18 6 2" xfId="57187"/>
    <cellStyle name="Input 3 2 18 6 3" xfId="57188"/>
    <cellStyle name="Input 3 2 18 7" xfId="20925"/>
    <cellStyle name="Input 3 2 18 8" xfId="57189"/>
    <cellStyle name="Input 3 2 19" xfId="20926"/>
    <cellStyle name="Input 3 2 19 2" xfId="20927"/>
    <cellStyle name="Input 3 2 19 2 2" xfId="20928"/>
    <cellStyle name="Input 3 2 19 2 3" xfId="20929"/>
    <cellStyle name="Input 3 2 19 2 4" xfId="20930"/>
    <cellStyle name="Input 3 2 19 2 5" xfId="20931"/>
    <cellStyle name="Input 3 2 19 2 6" xfId="20932"/>
    <cellStyle name="Input 3 2 19 3" xfId="20933"/>
    <cellStyle name="Input 3 2 19 3 2" xfId="57190"/>
    <cellStyle name="Input 3 2 19 3 3" xfId="57191"/>
    <cellStyle name="Input 3 2 19 4" xfId="20934"/>
    <cellStyle name="Input 3 2 19 4 2" xfId="57192"/>
    <cellStyle name="Input 3 2 19 4 3" xfId="57193"/>
    <cellStyle name="Input 3 2 19 5" xfId="20935"/>
    <cellStyle name="Input 3 2 19 5 2" xfId="57194"/>
    <cellStyle name="Input 3 2 19 5 3" xfId="57195"/>
    <cellStyle name="Input 3 2 19 6" xfId="20936"/>
    <cellStyle name="Input 3 2 19 6 2" xfId="57196"/>
    <cellStyle name="Input 3 2 19 6 3" xfId="57197"/>
    <cellStyle name="Input 3 2 19 7" xfId="20937"/>
    <cellStyle name="Input 3 2 19 8" xfId="57198"/>
    <cellStyle name="Input 3 2 2" xfId="20938"/>
    <cellStyle name="Input 3 2 2 10" xfId="20939"/>
    <cellStyle name="Input 3 2 2 10 2" xfId="20940"/>
    <cellStyle name="Input 3 2 2 10 2 2" xfId="20941"/>
    <cellStyle name="Input 3 2 2 10 2 3" xfId="20942"/>
    <cellStyle name="Input 3 2 2 10 2 4" xfId="20943"/>
    <cellStyle name="Input 3 2 2 10 2 5" xfId="20944"/>
    <cellStyle name="Input 3 2 2 10 2 6" xfId="20945"/>
    <cellStyle name="Input 3 2 2 10 3" xfId="20946"/>
    <cellStyle name="Input 3 2 2 10 3 2" xfId="57199"/>
    <cellStyle name="Input 3 2 2 10 3 3" xfId="57200"/>
    <cellStyle name="Input 3 2 2 10 4" xfId="20947"/>
    <cellStyle name="Input 3 2 2 10 4 2" xfId="57201"/>
    <cellStyle name="Input 3 2 2 10 4 3" xfId="57202"/>
    <cellStyle name="Input 3 2 2 10 5" xfId="20948"/>
    <cellStyle name="Input 3 2 2 10 5 2" xfId="57203"/>
    <cellStyle name="Input 3 2 2 10 5 3" xfId="57204"/>
    <cellStyle name="Input 3 2 2 10 6" xfId="20949"/>
    <cellStyle name="Input 3 2 2 10 6 2" xfId="57205"/>
    <cellStyle name="Input 3 2 2 10 6 3" xfId="57206"/>
    <cellStyle name="Input 3 2 2 10 7" xfId="20950"/>
    <cellStyle name="Input 3 2 2 10 8" xfId="57207"/>
    <cellStyle name="Input 3 2 2 11" xfId="20951"/>
    <cellStyle name="Input 3 2 2 11 2" xfId="20952"/>
    <cellStyle name="Input 3 2 2 11 2 2" xfId="20953"/>
    <cellStyle name="Input 3 2 2 11 2 3" xfId="20954"/>
    <cellStyle name="Input 3 2 2 11 2 4" xfId="20955"/>
    <cellStyle name="Input 3 2 2 11 2 5" xfId="20956"/>
    <cellStyle name="Input 3 2 2 11 2 6" xfId="20957"/>
    <cellStyle name="Input 3 2 2 11 3" xfId="20958"/>
    <cellStyle name="Input 3 2 2 11 3 2" xfId="57208"/>
    <cellStyle name="Input 3 2 2 11 3 3" xfId="57209"/>
    <cellStyle name="Input 3 2 2 11 4" xfId="20959"/>
    <cellStyle name="Input 3 2 2 11 4 2" xfId="57210"/>
    <cellStyle name="Input 3 2 2 11 4 3" xfId="57211"/>
    <cellStyle name="Input 3 2 2 11 5" xfId="20960"/>
    <cellStyle name="Input 3 2 2 11 5 2" xfId="57212"/>
    <cellStyle name="Input 3 2 2 11 5 3" xfId="57213"/>
    <cellStyle name="Input 3 2 2 11 6" xfId="20961"/>
    <cellStyle name="Input 3 2 2 11 6 2" xfId="57214"/>
    <cellStyle name="Input 3 2 2 11 6 3" xfId="57215"/>
    <cellStyle name="Input 3 2 2 11 7" xfId="20962"/>
    <cellStyle name="Input 3 2 2 11 8" xfId="57216"/>
    <cellStyle name="Input 3 2 2 12" xfId="20963"/>
    <cellStyle name="Input 3 2 2 12 2" xfId="20964"/>
    <cellStyle name="Input 3 2 2 12 2 2" xfId="20965"/>
    <cellStyle name="Input 3 2 2 12 2 3" xfId="20966"/>
    <cellStyle name="Input 3 2 2 12 2 4" xfId="20967"/>
    <cellStyle name="Input 3 2 2 12 2 5" xfId="20968"/>
    <cellStyle name="Input 3 2 2 12 2 6" xfId="20969"/>
    <cellStyle name="Input 3 2 2 12 3" xfId="20970"/>
    <cellStyle name="Input 3 2 2 12 3 2" xfId="57217"/>
    <cellStyle name="Input 3 2 2 12 3 3" xfId="57218"/>
    <cellStyle name="Input 3 2 2 12 4" xfId="20971"/>
    <cellStyle name="Input 3 2 2 12 4 2" xfId="57219"/>
    <cellStyle name="Input 3 2 2 12 4 3" xfId="57220"/>
    <cellStyle name="Input 3 2 2 12 5" xfId="20972"/>
    <cellStyle name="Input 3 2 2 12 5 2" xfId="57221"/>
    <cellStyle name="Input 3 2 2 12 5 3" xfId="57222"/>
    <cellStyle name="Input 3 2 2 12 6" xfId="20973"/>
    <cellStyle name="Input 3 2 2 12 6 2" xfId="57223"/>
    <cellStyle name="Input 3 2 2 12 6 3" xfId="57224"/>
    <cellStyle name="Input 3 2 2 12 7" xfId="20974"/>
    <cellStyle name="Input 3 2 2 12 8" xfId="57225"/>
    <cellStyle name="Input 3 2 2 13" xfId="20975"/>
    <cellStyle name="Input 3 2 2 13 2" xfId="20976"/>
    <cellStyle name="Input 3 2 2 13 2 2" xfId="20977"/>
    <cellStyle name="Input 3 2 2 13 2 3" xfId="20978"/>
    <cellStyle name="Input 3 2 2 13 2 4" xfId="20979"/>
    <cellStyle name="Input 3 2 2 13 2 5" xfId="20980"/>
    <cellStyle name="Input 3 2 2 13 2 6" xfId="20981"/>
    <cellStyle name="Input 3 2 2 13 3" xfId="20982"/>
    <cellStyle name="Input 3 2 2 13 3 2" xfId="57226"/>
    <cellStyle name="Input 3 2 2 13 3 3" xfId="57227"/>
    <cellStyle name="Input 3 2 2 13 4" xfId="20983"/>
    <cellStyle name="Input 3 2 2 13 4 2" xfId="57228"/>
    <cellStyle name="Input 3 2 2 13 4 3" xfId="57229"/>
    <cellStyle name="Input 3 2 2 13 5" xfId="20984"/>
    <cellStyle name="Input 3 2 2 13 5 2" xfId="57230"/>
    <cellStyle name="Input 3 2 2 13 5 3" xfId="57231"/>
    <cellStyle name="Input 3 2 2 13 6" xfId="20985"/>
    <cellStyle name="Input 3 2 2 13 6 2" xfId="57232"/>
    <cellStyle name="Input 3 2 2 13 6 3" xfId="57233"/>
    <cellStyle name="Input 3 2 2 13 7" xfId="20986"/>
    <cellStyle name="Input 3 2 2 13 8" xfId="57234"/>
    <cellStyle name="Input 3 2 2 14" xfId="20987"/>
    <cellStyle name="Input 3 2 2 14 2" xfId="20988"/>
    <cellStyle name="Input 3 2 2 14 2 2" xfId="20989"/>
    <cellStyle name="Input 3 2 2 14 2 3" xfId="20990"/>
    <cellStyle name="Input 3 2 2 14 2 4" xfId="20991"/>
    <cellStyle name="Input 3 2 2 14 2 5" xfId="20992"/>
    <cellStyle name="Input 3 2 2 14 2 6" xfId="20993"/>
    <cellStyle name="Input 3 2 2 14 3" xfId="20994"/>
    <cellStyle name="Input 3 2 2 14 3 2" xfId="57235"/>
    <cellStyle name="Input 3 2 2 14 3 3" xfId="57236"/>
    <cellStyle name="Input 3 2 2 14 4" xfId="20995"/>
    <cellStyle name="Input 3 2 2 14 4 2" xfId="57237"/>
    <cellStyle name="Input 3 2 2 14 4 3" xfId="57238"/>
    <cellStyle name="Input 3 2 2 14 5" xfId="20996"/>
    <cellStyle name="Input 3 2 2 14 5 2" xfId="57239"/>
    <cellStyle name="Input 3 2 2 14 5 3" xfId="57240"/>
    <cellStyle name="Input 3 2 2 14 6" xfId="20997"/>
    <cellStyle name="Input 3 2 2 14 6 2" xfId="57241"/>
    <cellStyle name="Input 3 2 2 14 6 3" xfId="57242"/>
    <cellStyle name="Input 3 2 2 14 7" xfId="20998"/>
    <cellStyle name="Input 3 2 2 14 8" xfId="57243"/>
    <cellStyle name="Input 3 2 2 15" xfId="20999"/>
    <cellStyle name="Input 3 2 2 15 2" xfId="21000"/>
    <cellStyle name="Input 3 2 2 15 2 2" xfId="21001"/>
    <cellStyle name="Input 3 2 2 15 2 3" xfId="21002"/>
    <cellStyle name="Input 3 2 2 15 2 4" xfId="21003"/>
    <cellStyle name="Input 3 2 2 15 2 5" xfId="21004"/>
    <cellStyle name="Input 3 2 2 15 2 6" xfId="21005"/>
    <cellStyle name="Input 3 2 2 15 3" xfId="21006"/>
    <cellStyle name="Input 3 2 2 15 3 2" xfId="57244"/>
    <cellStyle name="Input 3 2 2 15 3 3" xfId="57245"/>
    <cellStyle name="Input 3 2 2 15 4" xfId="21007"/>
    <cellStyle name="Input 3 2 2 15 4 2" xfId="57246"/>
    <cellStyle name="Input 3 2 2 15 4 3" xfId="57247"/>
    <cellStyle name="Input 3 2 2 15 5" xfId="21008"/>
    <cellStyle name="Input 3 2 2 15 5 2" xfId="57248"/>
    <cellStyle name="Input 3 2 2 15 5 3" xfId="57249"/>
    <cellStyle name="Input 3 2 2 15 6" xfId="21009"/>
    <cellStyle name="Input 3 2 2 15 6 2" xfId="57250"/>
    <cellStyle name="Input 3 2 2 15 6 3" xfId="57251"/>
    <cellStyle name="Input 3 2 2 15 7" xfId="21010"/>
    <cellStyle name="Input 3 2 2 15 8" xfId="57252"/>
    <cellStyle name="Input 3 2 2 16" xfId="21011"/>
    <cellStyle name="Input 3 2 2 16 2" xfId="21012"/>
    <cellStyle name="Input 3 2 2 16 2 2" xfId="21013"/>
    <cellStyle name="Input 3 2 2 16 2 3" xfId="21014"/>
    <cellStyle name="Input 3 2 2 16 2 4" xfId="21015"/>
    <cellStyle name="Input 3 2 2 16 2 5" xfId="21016"/>
    <cellStyle name="Input 3 2 2 16 2 6" xfId="21017"/>
    <cellStyle name="Input 3 2 2 16 3" xfId="21018"/>
    <cellStyle name="Input 3 2 2 16 3 2" xfId="57253"/>
    <cellStyle name="Input 3 2 2 16 3 3" xfId="57254"/>
    <cellStyle name="Input 3 2 2 16 4" xfId="21019"/>
    <cellStyle name="Input 3 2 2 16 4 2" xfId="57255"/>
    <cellStyle name="Input 3 2 2 16 4 3" xfId="57256"/>
    <cellStyle name="Input 3 2 2 16 5" xfId="21020"/>
    <cellStyle name="Input 3 2 2 16 5 2" xfId="57257"/>
    <cellStyle name="Input 3 2 2 16 5 3" xfId="57258"/>
    <cellStyle name="Input 3 2 2 16 6" xfId="21021"/>
    <cellStyle name="Input 3 2 2 16 6 2" xfId="57259"/>
    <cellStyle name="Input 3 2 2 16 6 3" xfId="57260"/>
    <cellStyle name="Input 3 2 2 16 7" xfId="21022"/>
    <cellStyle name="Input 3 2 2 16 8" xfId="57261"/>
    <cellStyle name="Input 3 2 2 17" xfId="21023"/>
    <cellStyle name="Input 3 2 2 17 2" xfId="21024"/>
    <cellStyle name="Input 3 2 2 17 2 2" xfId="21025"/>
    <cellStyle name="Input 3 2 2 17 2 3" xfId="21026"/>
    <cellStyle name="Input 3 2 2 17 2 4" xfId="21027"/>
    <cellStyle name="Input 3 2 2 17 2 5" xfId="21028"/>
    <cellStyle name="Input 3 2 2 17 2 6" xfId="21029"/>
    <cellStyle name="Input 3 2 2 17 3" xfId="21030"/>
    <cellStyle name="Input 3 2 2 17 3 2" xfId="57262"/>
    <cellStyle name="Input 3 2 2 17 3 3" xfId="57263"/>
    <cellStyle name="Input 3 2 2 17 4" xfId="21031"/>
    <cellStyle name="Input 3 2 2 17 4 2" xfId="57264"/>
    <cellStyle name="Input 3 2 2 17 4 3" xfId="57265"/>
    <cellStyle name="Input 3 2 2 17 5" xfId="21032"/>
    <cellStyle name="Input 3 2 2 17 5 2" xfId="57266"/>
    <cellStyle name="Input 3 2 2 17 5 3" xfId="57267"/>
    <cellStyle name="Input 3 2 2 17 6" xfId="21033"/>
    <cellStyle name="Input 3 2 2 17 6 2" xfId="57268"/>
    <cellStyle name="Input 3 2 2 17 6 3" xfId="57269"/>
    <cellStyle name="Input 3 2 2 17 7" xfId="21034"/>
    <cellStyle name="Input 3 2 2 17 8" xfId="57270"/>
    <cellStyle name="Input 3 2 2 18" xfId="21035"/>
    <cellStyle name="Input 3 2 2 18 2" xfId="21036"/>
    <cellStyle name="Input 3 2 2 18 2 2" xfId="21037"/>
    <cellStyle name="Input 3 2 2 18 2 3" xfId="21038"/>
    <cellStyle name="Input 3 2 2 18 2 4" xfId="21039"/>
    <cellStyle name="Input 3 2 2 18 2 5" xfId="21040"/>
    <cellStyle name="Input 3 2 2 18 2 6" xfId="21041"/>
    <cellStyle name="Input 3 2 2 18 3" xfId="21042"/>
    <cellStyle name="Input 3 2 2 18 3 2" xfId="57271"/>
    <cellStyle name="Input 3 2 2 18 3 3" xfId="57272"/>
    <cellStyle name="Input 3 2 2 18 4" xfId="21043"/>
    <cellStyle name="Input 3 2 2 18 4 2" xfId="57273"/>
    <cellStyle name="Input 3 2 2 18 4 3" xfId="57274"/>
    <cellStyle name="Input 3 2 2 18 5" xfId="21044"/>
    <cellStyle name="Input 3 2 2 18 5 2" xfId="57275"/>
    <cellStyle name="Input 3 2 2 18 5 3" xfId="57276"/>
    <cellStyle name="Input 3 2 2 18 6" xfId="21045"/>
    <cellStyle name="Input 3 2 2 18 6 2" xfId="57277"/>
    <cellStyle name="Input 3 2 2 18 6 3" xfId="57278"/>
    <cellStyle name="Input 3 2 2 18 7" xfId="21046"/>
    <cellStyle name="Input 3 2 2 18 8" xfId="57279"/>
    <cellStyle name="Input 3 2 2 19" xfId="21047"/>
    <cellStyle name="Input 3 2 2 19 2" xfId="21048"/>
    <cellStyle name="Input 3 2 2 19 2 2" xfId="21049"/>
    <cellStyle name="Input 3 2 2 19 2 3" xfId="21050"/>
    <cellStyle name="Input 3 2 2 19 2 4" xfId="21051"/>
    <cellStyle name="Input 3 2 2 19 2 5" xfId="21052"/>
    <cellStyle name="Input 3 2 2 19 2 6" xfId="21053"/>
    <cellStyle name="Input 3 2 2 19 3" xfId="21054"/>
    <cellStyle name="Input 3 2 2 19 3 2" xfId="57280"/>
    <cellStyle name="Input 3 2 2 19 3 3" xfId="57281"/>
    <cellStyle name="Input 3 2 2 19 4" xfId="21055"/>
    <cellStyle name="Input 3 2 2 19 4 2" xfId="57282"/>
    <cellStyle name="Input 3 2 2 19 4 3" xfId="57283"/>
    <cellStyle name="Input 3 2 2 19 5" xfId="21056"/>
    <cellStyle name="Input 3 2 2 19 5 2" xfId="57284"/>
    <cellStyle name="Input 3 2 2 19 5 3" xfId="57285"/>
    <cellStyle name="Input 3 2 2 19 6" xfId="21057"/>
    <cellStyle name="Input 3 2 2 19 6 2" xfId="57286"/>
    <cellStyle name="Input 3 2 2 19 6 3" xfId="57287"/>
    <cellStyle name="Input 3 2 2 19 7" xfId="21058"/>
    <cellStyle name="Input 3 2 2 19 8" xfId="57288"/>
    <cellStyle name="Input 3 2 2 2" xfId="21059"/>
    <cellStyle name="Input 3 2 2 2 2" xfId="21060"/>
    <cellStyle name="Input 3 2 2 2 2 2" xfId="21061"/>
    <cellStyle name="Input 3 2 2 2 2 3" xfId="21062"/>
    <cellStyle name="Input 3 2 2 2 2 4" xfId="21063"/>
    <cellStyle name="Input 3 2 2 2 2 5" xfId="21064"/>
    <cellStyle name="Input 3 2 2 2 2 6" xfId="21065"/>
    <cellStyle name="Input 3 2 2 2 3" xfId="21066"/>
    <cellStyle name="Input 3 2 2 2 3 2" xfId="57289"/>
    <cellStyle name="Input 3 2 2 2 3 3" xfId="57290"/>
    <cellStyle name="Input 3 2 2 2 4" xfId="21067"/>
    <cellStyle name="Input 3 2 2 2 4 2" xfId="57291"/>
    <cellStyle name="Input 3 2 2 2 4 3" xfId="57292"/>
    <cellStyle name="Input 3 2 2 2 5" xfId="21068"/>
    <cellStyle name="Input 3 2 2 2 5 2" xfId="57293"/>
    <cellStyle name="Input 3 2 2 2 5 3" xfId="57294"/>
    <cellStyle name="Input 3 2 2 2 6" xfId="21069"/>
    <cellStyle name="Input 3 2 2 2 6 2" xfId="57295"/>
    <cellStyle name="Input 3 2 2 2 6 3" xfId="57296"/>
    <cellStyle name="Input 3 2 2 2 7" xfId="21070"/>
    <cellStyle name="Input 3 2 2 2 8" xfId="57297"/>
    <cellStyle name="Input 3 2 2 20" xfId="21071"/>
    <cellStyle name="Input 3 2 2 20 2" xfId="21072"/>
    <cellStyle name="Input 3 2 2 20 2 2" xfId="21073"/>
    <cellStyle name="Input 3 2 2 20 2 3" xfId="21074"/>
    <cellStyle name="Input 3 2 2 20 2 4" xfId="21075"/>
    <cellStyle name="Input 3 2 2 20 2 5" xfId="21076"/>
    <cellStyle name="Input 3 2 2 20 2 6" xfId="21077"/>
    <cellStyle name="Input 3 2 2 20 3" xfId="21078"/>
    <cellStyle name="Input 3 2 2 20 3 2" xfId="57298"/>
    <cellStyle name="Input 3 2 2 20 3 3" xfId="57299"/>
    <cellStyle name="Input 3 2 2 20 4" xfId="21079"/>
    <cellStyle name="Input 3 2 2 20 4 2" xfId="57300"/>
    <cellStyle name="Input 3 2 2 20 4 3" xfId="57301"/>
    <cellStyle name="Input 3 2 2 20 5" xfId="21080"/>
    <cellStyle name="Input 3 2 2 20 5 2" xfId="57302"/>
    <cellStyle name="Input 3 2 2 20 5 3" xfId="57303"/>
    <cellStyle name="Input 3 2 2 20 6" xfId="21081"/>
    <cellStyle name="Input 3 2 2 20 6 2" xfId="57304"/>
    <cellStyle name="Input 3 2 2 20 6 3" xfId="57305"/>
    <cellStyle name="Input 3 2 2 20 7" xfId="21082"/>
    <cellStyle name="Input 3 2 2 20 8" xfId="57306"/>
    <cellStyle name="Input 3 2 2 21" xfId="21083"/>
    <cellStyle name="Input 3 2 2 21 2" xfId="21084"/>
    <cellStyle name="Input 3 2 2 21 2 2" xfId="21085"/>
    <cellStyle name="Input 3 2 2 21 2 3" xfId="21086"/>
    <cellStyle name="Input 3 2 2 21 2 4" xfId="21087"/>
    <cellStyle name="Input 3 2 2 21 2 5" xfId="21088"/>
    <cellStyle name="Input 3 2 2 21 2 6" xfId="21089"/>
    <cellStyle name="Input 3 2 2 21 3" xfId="21090"/>
    <cellStyle name="Input 3 2 2 21 3 2" xfId="57307"/>
    <cellStyle name="Input 3 2 2 21 3 3" xfId="57308"/>
    <cellStyle name="Input 3 2 2 21 4" xfId="21091"/>
    <cellStyle name="Input 3 2 2 21 4 2" xfId="57309"/>
    <cellStyle name="Input 3 2 2 21 4 3" xfId="57310"/>
    <cellStyle name="Input 3 2 2 21 5" xfId="21092"/>
    <cellStyle name="Input 3 2 2 21 5 2" xfId="57311"/>
    <cellStyle name="Input 3 2 2 21 5 3" xfId="57312"/>
    <cellStyle name="Input 3 2 2 21 6" xfId="21093"/>
    <cellStyle name="Input 3 2 2 21 6 2" xfId="57313"/>
    <cellStyle name="Input 3 2 2 21 6 3" xfId="57314"/>
    <cellStyle name="Input 3 2 2 21 7" xfId="21094"/>
    <cellStyle name="Input 3 2 2 21 8" xfId="57315"/>
    <cellStyle name="Input 3 2 2 22" xfId="21095"/>
    <cellStyle name="Input 3 2 2 22 2" xfId="21096"/>
    <cellStyle name="Input 3 2 2 22 2 2" xfId="21097"/>
    <cellStyle name="Input 3 2 2 22 2 3" xfId="21098"/>
    <cellStyle name="Input 3 2 2 22 2 4" xfId="21099"/>
    <cellStyle name="Input 3 2 2 22 2 5" xfId="21100"/>
    <cellStyle name="Input 3 2 2 22 2 6" xfId="21101"/>
    <cellStyle name="Input 3 2 2 22 3" xfId="21102"/>
    <cellStyle name="Input 3 2 2 22 3 2" xfId="57316"/>
    <cellStyle name="Input 3 2 2 22 3 3" xfId="57317"/>
    <cellStyle name="Input 3 2 2 22 4" xfId="21103"/>
    <cellStyle name="Input 3 2 2 22 4 2" xfId="57318"/>
    <cellStyle name="Input 3 2 2 22 4 3" xfId="57319"/>
    <cellStyle name="Input 3 2 2 22 5" xfId="21104"/>
    <cellStyle name="Input 3 2 2 22 5 2" xfId="57320"/>
    <cellStyle name="Input 3 2 2 22 5 3" xfId="57321"/>
    <cellStyle name="Input 3 2 2 22 6" xfId="21105"/>
    <cellStyle name="Input 3 2 2 22 6 2" xfId="57322"/>
    <cellStyle name="Input 3 2 2 22 6 3" xfId="57323"/>
    <cellStyle name="Input 3 2 2 22 7" xfId="21106"/>
    <cellStyle name="Input 3 2 2 22 8" xfId="57324"/>
    <cellStyle name="Input 3 2 2 23" xfId="21107"/>
    <cellStyle name="Input 3 2 2 23 2" xfId="21108"/>
    <cellStyle name="Input 3 2 2 23 2 2" xfId="21109"/>
    <cellStyle name="Input 3 2 2 23 2 3" xfId="21110"/>
    <cellStyle name="Input 3 2 2 23 2 4" xfId="21111"/>
    <cellStyle name="Input 3 2 2 23 2 5" xfId="21112"/>
    <cellStyle name="Input 3 2 2 23 2 6" xfId="21113"/>
    <cellStyle name="Input 3 2 2 23 3" xfId="21114"/>
    <cellStyle name="Input 3 2 2 23 3 2" xfId="57325"/>
    <cellStyle name="Input 3 2 2 23 3 3" xfId="57326"/>
    <cellStyle name="Input 3 2 2 23 4" xfId="21115"/>
    <cellStyle name="Input 3 2 2 23 4 2" xfId="57327"/>
    <cellStyle name="Input 3 2 2 23 4 3" xfId="57328"/>
    <cellStyle name="Input 3 2 2 23 5" xfId="21116"/>
    <cellStyle name="Input 3 2 2 23 5 2" xfId="57329"/>
    <cellStyle name="Input 3 2 2 23 5 3" xfId="57330"/>
    <cellStyle name="Input 3 2 2 23 6" xfId="21117"/>
    <cellStyle name="Input 3 2 2 23 6 2" xfId="57331"/>
    <cellStyle name="Input 3 2 2 23 6 3" xfId="57332"/>
    <cellStyle name="Input 3 2 2 23 7" xfId="21118"/>
    <cellStyle name="Input 3 2 2 23 8" xfId="57333"/>
    <cellStyle name="Input 3 2 2 24" xfId="21119"/>
    <cellStyle name="Input 3 2 2 24 2" xfId="21120"/>
    <cellStyle name="Input 3 2 2 24 2 2" xfId="21121"/>
    <cellStyle name="Input 3 2 2 24 2 3" xfId="21122"/>
    <cellStyle name="Input 3 2 2 24 2 4" xfId="21123"/>
    <cellStyle name="Input 3 2 2 24 2 5" xfId="21124"/>
    <cellStyle name="Input 3 2 2 24 2 6" xfId="21125"/>
    <cellStyle name="Input 3 2 2 24 3" xfId="21126"/>
    <cellStyle name="Input 3 2 2 24 3 2" xfId="57334"/>
    <cellStyle name="Input 3 2 2 24 3 3" xfId="57335"/>
    <cellStyle name="Input 3 2 2 24 4" xfId="21127"/>
    <cellStyle name="Input 3 2 2 24 4 2" xfId="57336"/>
    <cellStyle name="Input 3 2 2 24 4 3" xfId="57337"/>
    <cellStyle name="Input 3 2 2 24 5" xfId="21128"/>
    <cellStyle name="Input 3 2 2 24 5 2" xfId="57338"/>
    <cellStyle name="Input 3 2 2 24 5 3" xfId="57339"/>
    <cellStyle name="Input 3 2 2 24 6" xfId="21129"/>
    <cellStyle name="Input 3 2 2 24 6 2" xfId="57340"/>
    <cellStyle name="Input 3 2 2 24 6 3" xfId="57341"/>
    <cellStyle name="Input 3 2 2 24 7" xfId="21130"/>
    <cellStyle name="Input 3 2 2 24 8" xfId="57342"/>
    <cellStyle name="Input 3 2 2 25" xfId="21131"/>
    <cellStyle name="Input 3 2 2 25 2" xfId="21132"/>
    <cellStyle name="Input 3 2 2 25 2 2" xfId="21133"/>
    <cellStyle name="Input 3 2 2 25 2 3" xfId="21134"/>
    <cellStyle name="Input 3 2 2 25 2 4" xfId="21135"/>
    <cellStyle name="Input 3 2 2 25 2 5" xfId="21136"/>
    <cellStyle name="Input 3 2 2 25 2 6" xfId="21137"/>
    <cellStyle name="Input 3 2 2 25 3" xfId="21138"/>
    <cellStyle name="Input 3 2 2 25 3 2" xfId="57343"/>
    <cellStyle name="Input 3 2 2 25 3 3" xfId="57344"/>
    <cellStyle name="Input 3 2 2 25 4" xfId="21139"/>
    <cellStyle name="Input 3 2 2 25 4 2" xfId="57345"/>
    <cellStyle name="Input 3 2 2 25 4 3" xfId="57346"/>
    <cellStyle name="Input 3 2 2 25 5" xfId="21140"/>
    <cellStyle name="Input 3 2 2 25 5 2" xfId="57347"/>
    <cellStyle name="Input 3 2 2 25 5 3" xfId="57348"/>
    <cellStyle name="Input 3 2 2 25 6" xfId="21141"/>
    <cellStyle name="Input 3 2 2 25 6 2" xfId="57349"/>
    <cellStyle name="Input 3 2 2 25 6 3" xfId="57350"/>
    <cellStyle name="Input 3 2 2 25 7" xfId="21142"/>
    <cellStyle name="Input 3 2 2 25 8" xfId="57351"/>
    <cellStyle name="Input 3 2 2 26" xfId="21143"/>
    <cellStyle name="Input 3 2 2 26 2" xfId="21144"/>
    <cellStyle name="Input 3 2 2 26 2 2" xfId="21145"/>
    <cellStyle name="Input 3 2 2 26 2 3" xfId="21146"/>
    <cellStyle name="Input 3 2 2 26 2 4" xfId="21147"/>
    <cellStyle name="Input 3 2 2 26 2 5" xfId="21148"/>
    <cellStyle name="Input 3 2 2 26 2 6" xfId="21149"/>
    <cellStyle name="Input 3 2 2 26 3" xfId="21150"/>
    <cellStyle name="Input 3 2 2 26 3 2" xfId="57352"/>
    <cellStyle name="Input 3 2 2 26 3 3" xfId="57353"/>
    <cellStyle name="Input 3 2 2 26 4" xfId="21151"/>
    <cellStyle name="Input 3 2 2 26 4 2" xfId="57354"/>
    <cellStyle name="Input 3 2 2 26 4 3" xfId="57355"/>
    <cellStyle name="Input 3 2 2 26 5" xfId="21152"/>
    <cellStyle name="Input 3 2 2 26 5 2" xfId="57356"/>
    <cellStyle name="Input 3 2 2 26 5 3" xfId="57357"/>
    <cellStyle name="Input 3 2 2 26 6" xfId="21153"/>
    <cellStyle name="Input 3 2 2 26 6 2" xfId="57358"/>
    <cellStyle name="Input 3 2 2 26 6 3" xfId="57359"/>
    <cellStyle name="Input 3 2 2 26 7" xfId="21154"/>
    <cellStyle name="Input 3 2 2 26 8" xfId="57360"/>
    <cellStyle name="Input 3 2 2 27" xfId="21155"/>
    <cellStyle name="Input 3 2 2 27 2" xfId="21156"/>
    <cellStyle name="Input 3 2 2 27 2 2" xfId="21157"/>
    <cellStyle name="Input 3 2 2 27 2 3" xfId="21158"/>
    <cellStyle name="Input 3 2 2 27 2 4" xfId="21159"/>
    <cellStyle name="Input 3 2 2 27 2 5" xfId="21160"/>
    <cellStyle name="Input 3 2 2 27 2 6" xfId="21161"/>
    <cellStyle name="Input 3 2 2 27 3" xfId="21162"/>
    <cellStyle name="Input 3 2 2 27 3 2" xfId="57361"/>
    <cellStyle name="Input 3 2 2 27 3 3" xfId="57362"/>
    <cellStyle name="Input 3 2 2 27 4" xfId="21163"/>
    <cellStyle name="Input 3 2 2 27 4 2" xfId="57363"/>
    <cellStyle name="Input 3 2 2 27 4 3" xfId="57364"/>
    <cellStyle name="Input 3 2 2 27 5" xfId="21164"/>
    <cellStyle name="Input 3 2 2 27 5 2" xfId="57365"/>
    <cellStyle name="Input 3 2 2 27 5 3" xfId="57366"/>
    <cellStyle name="Input 3 2 2 27 6" xfId="21165"/>
    <cellStyle name="Input 3 2 2 27 6 2" xfId="57367"/>
    <cellStyle name="Input 3 2 2 27 6 3" xfId="57368"/>
    <cellStyle name="Input 3 2 2 27 7" xfId="21166"/>
    <cellStyle name="Input 3 2 2 27 8" xfId="57369"/>
    <cellStyle name="Input 3 2 2 28" xfId="21167"/>
    <cellStyle name="Input 3 2 2 28 2" xfId="21168"/>
    <cellStyle name="Input 3 2 2 28 2 2" xfId="21169"/>
    <cellStyle name="Input 3 2 2 28 2 3" xfId="21170"/>
    <cellStyle name="Input 3 2 2 28 2 4" xfId="21171"/>
    <cellStyle name="Input 3 2 2 28 2 5" xfId="21172"/>
    <cellStyle name="Input 3 2 2 28 2 6" xfId="21173"/>
    <cellStyle name="Input 3 2 2 28 3" xfId="21174"/>
    <cellStyle name="Input 3 2 2 28 3 2" xfId="57370"/>
    <cellStyle name="Input 3 2 2 28 3 3" xfId="57371"/>
    <cellStyle name="Input 3 2 2 28 4" xfId="21175"/>
    <cellStyle name="Input 3 2 2 28 4 2" xfId="57372"/>
    <cellStyle name="Input 3 2 2 28 4 3" xfId="57373"/>
    <cellStyle name="Input 3 2 2 28 5" xfId="21176"/>
    <cellStyle name="Input 3 2 2 28 5 2" xfId="57374"/>
    <cellStyle name="Input 3 2 2 28 5 3" xfId="57375"/>
    <cellStyle name="Input 3 2 2 28 6" xfId="21177"/>
    <cellStyle name="Input 3 2 2 28 6 2" xfId="57376"/>
    <cellStyle name="Input 3 2 2 28 6 3" xfId="57377"/>
    <cellStyle name="Input 3 2 2 28 7" xfId="21178"/>
    <cellStyle name="Input 3 2 2 28 8" xfId="57378"/>
    <cellStyle name="Input 3 2 2 29" xfId="21179"/>
    <cellStyle name="Input 3 2 2 29 2" xfId="21180"/>
    <cellStyle name="Input 3 2 2 29 2 2" xfId="21181"/>
    <cellStyle name="Input 3 2 2 29 2 3" xfId="21182"/>
    <cellStyle name="Input 3 2 2 29 2 4" xfId="21183"/>
    <cellStyle name="Input 3 2 2 29 2 5" xfId="21184"/>
    <cellStyle name="Input 3 2 2 29 2 6" xfId="21185"/>
    <cellStyle name="Input 3 2 2 29 3" xfId="21186"/>
    <cellStyle name="Input 3 2 2 29 3 2" xfId="57379"/>
    <cellStyle name="Input 3 2 2 29 3 3" xfId="57380"/>
    <cellStyle name="Input 3 2 2 29 4" xfId="21187"/>
    <cellStyle name="Input 3 2 2 29 4 2" xfId="57381"/>
    <cellStyle name="Input 3 2 2 29 4 3" xfId="57382"/>
    <cellStyle name="Input 3 2 2 29 5" xfId="21188"/>
    <cellStyle name="Input 3 2 2 29 5 2" xfId="57383"/>
    <cellStyle name="Input 3 2 2 29 5 3" xfId="57384"/>
    <cellStyle name="Input 3 2 2 29 6" xfId="21189"/>
    <cellStyle name="Input 3 2 2 29 6 2" xfId="57385"/>
    <cellStyle name="Input 3 2 2 29 6 3" xfId="57386"/>
    <cellStyle name="Input 3 2 2 29 7" xfId="21190"/>
    <cellStyle name="Input 3 2 2 29 8" xfId="57387"/>
    <cellStyle name="Input 3 2 2 3" xfId="21191"/>
    <cellStyle name="Input 3 2 2 3 2" xfId="21192"/>
    <cellStyle name="Input 3 2 2 3 2 2" xfId="21193"/>
    <cellStyle name="Input 3 2 2 3 2 3" xfId="21194"/>
    <cellStyle name="Input 3 2 2 3 2 4" xfId="21195"/>
    <cellStyle name="Input 3 2 2 3 2 5" xfId="21196"/>
    <cellStyle name="Input 3 2 2 3 2 6" xfId="21197"/>
    <cellStyle name="Input 3 2 2 3 3" xfId="21198"/>
    <cellStyle name="Input 3 2 2 3 3 2" xfId="57388"/>
    <cellStyle name="Input 3 2 2 3 3 3" xfId="57389"/>
    <cellStyle name="Input 3 2 2 3 4" xfId="21199"/>
    <cellStyle name="Input 3 2 2 3 4 2" xfId="57390"/>
    <cellStyle name="Input 3 2 2 3 4 3" xfId="57391"/>
    <cellStyle name="Input 3 2 2 3 5" xfId="21200"/>
    <cellStyle name="Input 3 2 2 3 5 2" xfId="57392"/>
    <cellStyle name="Input 3 2 2 3 5 3" xfId="57393"/>
    <cellStyle name="Input 3 2 2 3 6" xfId="21201"/>
    <cellStyle name="Input 3 2 2 3 6 2" xfId="57394"/>
    <cellStyle name="Input 3 2 2 3 6 3" xfId="57395"/>
    <cellStyle name="Input 3 2 2 3 7" xfId="21202"/>
    <cellStyle name="Input 3 2 2 3 8" xfId="57396"/>
    <cellStyle name="Input 3 2 2 30" xfId="21203"/>
    <cellStyle name="Input 3 2 2 30 2" xfId="21204"/>
    <cellStyle name="Input 3 2 2 30 2 2" xfId="21205"/>
    <cellStyle name="Input 3 2 2 30 2 3" xfId="21206"/>
    <cellStyle name="Input 3 2 2 30 2 4" xfId="21207"/>
    <cellStyle name="Input 3 2 2 30 2 5" xfId="21208"/>
    <cellStyle name="Input 3 2 2 30 2 6" xfId="21209"/>
    <cellStyle name="Input 3 2 2 30 3" xfId="21210"/>
    <cellStyle name="Input 3 2 2 30 3 2" xfId="57397"/>
    <cellStyle name="Input 3 2 2 30 3 3" xfId="57398"/>
    <cellStyle name="Input 3 2 2 30 4" xfId="21211"/>
    <cellStyle name="Input 3 2 2 30 4 2" xfId="57399"/>
    <cellStyle name="Input 3 2 2 30 4 3" xfId="57400"/>
    <cellStyle name="Input 3 2 2 30 5" xfId="21212"/>
    <cellStyle name="Input 3 2 2 30 5 2" xfId="57401"/>
    <cellStyle name="Input 3 2 2 30 5 3" xfId="57402"/>
    <cellStyle name="Input 3 2 2 30 6" xfId="21213"/>
    <cellStyle name="Input 3 2 2 30 6 2" xfId="57403"/>
    <cellStyle name="Input 3 2 2 30 6 3" xfId="57404"/>
    <cellStyle name="Input 3 2 2 30 7" xfId="21214"/>
    <cellStyle name="Input 3 2 2 30 8" xfId="57405"/>
    <cellStyle name="Input 3 2 2 31" xfId="21215"/>
    <cellStyle name="Input 3 2 2 31 2" xfId="21216"/>
    <cellStyle name="Input 3 2 2 31 2 2" xfId="21217"/>
    <cellStyle name="Input 3 2 2 31 2 3" xfId="21218"/>
    <cellStyle name="Input 3 2 2 31 2 4" xfId="21219"/>
    <cellStyle name="Input 3 2 2 31 2 5" xfId="21220"/>
    <cellStyle name="Input 3 2 2 31 2 6" xfId="21221"/>
    <cellStyle name="Input 3 2 2 31 3" xfId="21222"/>
    <cellStyle name="Input 3 2 2 31 3 2" xfId="57406"/>
    <cellStyle name="Input 3 2 2 31 3 3" xfId="57407"/>
    <cellStyle name="Input 3 2 2 31 4" xfId="21223"/>
    <cellStyle name="Input 3 2 2 31 4 2" xfId="57408"/>
    <cellStyle name="Input 3 2 2 31 4 3" xfId="57409"/>
    <cellStyle name="Input 3 2 2 31 5" xfId="21224"/>
    <cellStyle name="Input 3 2 2 31 5 2" xfId="57410"/>
    <cellStyle name="Input 3 2 2 31 5 3" xfId="57411"/>
    <cellStyle name="Input 3 2 2 31 6" xfId="21225"/>
    <cellStyle name="Input 3 2 2 31 6 2" xfId="57412"/>
    <cellStyle name="Input 3 2 2 31 6 3" xfId="57413"/>
    <cellStyle name="Input 3 2 2 31 7" xfId="21226"/>
    <cellStyle name="Input 3 2 2 31 8" xfId="57414"/>
    <cellStyle name="Input 3 2 2 32" xfId="21227"/>
    <cellStyle name="Input 3 2 2 32 2" xfId="21228"/>
    <cellStyle name="Input 3 2 2 32 2 2" xfId="21229"/>
    <cellStyle name="Input 3 2 2 32 2 3" xfId="21230"/>
    <cellStyle name="Input 3 2 2 32 2 4" xfId="21231"/>
    <cellStyle name="Input 3 2 2 32 2 5" xfId="21232"/>
    <cellStyle name="Input 3 2 2 32 2 6" xfId="21233"/>
    <cellStyle name="Input 3 2 2 32 3" xfId="21234"/>
    <cellStyle name="Input 3 2 2 32 3 2" xfId="57415"/>
    <cellStyle name="Input 3 2 2 32 3 3" xfId="57416"/>
    <cellStyle name="Input 3 2 2 32 4" xfId="21235"/>
    <cellStyle name="Input 3 2 2 32 4 2" xfId="57417"/>
    <cellStyle name="Input 3 2 2 32 4 3" xfId="57418"/>
    <cellStyle name="Input 3 2 2 32 5" xfId="21236"/>
    <cellStyle name="Input 3 2 2 32 5 2" xfId="57419"/>
    <cellStyle name="Input 3 2 2 32 5 3" xfId="57420"/>
    <cellStyle name="Input 3 2 2 32 6" xfId="21237"/>
    <cellStyle name="Input 3 2 2 32 6 2" xfId="57421"/>
    <cellStyle name="Input 3 2 2 32 6 3" xfId="57422"/>
    <cellStyle name="Input 3 2 2 32 7" xfId="21238"/>
    <cellStyle name="Input 3 2 2 32 8" xfId="57423"/>
    <cellStyle name="Input 3 2 2 33" xfId="21239"/>
    <cellStyle name="Input 3 2 2 33 2" xfId="21240"/>
    <cellStyle name="Input 3 2 2 33 2 2" xfId="21241"/>
    <cellStyle name="Input 3 2 2 33 2 3" xfId="21242"/>
    <cellStyle name="Input 3 2 2 33 2 4" xfId="21243"/>
    <cellStyle name="Input 3 2 2 33 2 5" xfId="21244"/>
    <cellStyle name="Input 3 2 2 33 2 6" xfId="21245"/>
    <cellStyle name="Input 3 2 2 33 3" xfId="21246"/>
    <cellStyle name="Input 3 2 2 33 3 2" xfId="57424"/>
    <cellStyle name="Input 3 2 2 33 3 3" xfId="57425"/>
    <cellStyle name="Input 3 2 2 33 4" xfId="21247"/>
    <cellStyle name="Input 3 2 2 33 4 2" xfId="57426"/>
    <cellStyle name="Input 3 2 2 33 4 3" xfId="57427"/>
    <cellStyle name="Input 3 2 2 33 5" xfId="21248"/>
    <cellStyle name="Input 3 2 2 33 5 2" xfId="57428"/>
    <cellStyle name="Input 3 2 2 33 5 3" xfId="57429"/>
    <cellStyle name="Input 3 2 2 33 6" xfId="21249"/>
    <cellStyle name="Input 3 2 2 33 6 2" xfId="57430"/>
    <cellStyle name="Input 3 2 2 33 6 3" xfId="57431"/>
    <cellStyle name="Input 3 2 2 33 7" xfId="21250"/>
    <cellStyle name="Input 3 2 2 33 8" xfId="57432"/>
    <cellStyle name="Input 3 2 2 34" xfId="21251"/>
    <cellStyle name="Input 3 2 2 34 2" xfId="21252"/>
    <cellStyle name="Input 3 2 2 34 2 2" xfId="21253"/>
    <cellStyle name="Input 3 2 2 34 2 3" xfId="21254"/>
    <cellStyle name="Input 3 2 2 34 2 4" xfId="21255"/>
    <cellStyle name="Input 3 2 2 34 2 5" xfId="21256"/>
    <cellStyle name="Input 3 2 2 34 2 6" xfId="21257"/>
    <cellStyle name="Input 3 2 2 34 3" xfId="21258"/>
    <cellStyle name="Input 3 2 2 34 3 2" xfId="57433"/>
    <cellStyle name="Input 3 2 2 34 3 3" xfId="57434"/>
    <cellStyle name="Input 3 2 2 34 4" xfId="21259"/>
    <cellStyle name="Input 3 2 2 34 4 2" xfId="57435"/>
    <cellStyle name="Input 3 2 2 34 4 3" xfId="57436"/>
    <cellStyle name="Input 3 2 2 34 5" xfId="21260"/>
    <cellStyle name="Input 3 2 2 34 5 2" xfId="57437"/>
    <cellStyle name="Input 3 2 2 34 5 3" xfId="57438"/>
    <cellStyle name="Input 3 2 2 34 6" xfId="21261"/>
    <cellStyle name="Input 3 2 2 34 6 2" xfId="57439"/>
    <cellStyle name="Input 3 2 2 34 6 3" xfId="57440"/>
    <cellStyle name="Input 3 2 2 34 7" xfId="21262"/>
    <cellStyle name="Input 3 2 2 34 8" xfId="57441"/>
    <cellStyle name="Input 3 2 2 35" xfId="21263"/>
    <cellStyle name="Input 3 2 2 35 2" xfId="21264"/>
    <cellStyle name="Input 3 2 2 35 3" xfId="21265"/>
    <cellStyle name="Input 3 2 2 35 4" xfId="21266"/>
    <cellStyle name="Input 3 2 2 35 5" xfId="21267"/>
    <cellStyle name="Input 3 2 2 35 6" xfId="21268"/>
    <cellStyle name="Input 3 2 2 36" xfId="21269"/>
    <cellStyle name="Input 3 2 2 36 2" xfId="57442"/>
    <cellStyle name="Input 3 2 2 36 3" xfId="57443"/>
    <cellStyle name="Input 3 2 2 37" xfId="21270"/>
    <cellStyle name="Input 3 2 2 37 2" xfId="57444"/>
    <cellStyle name="Input 3 2 2 37 3" xfId="57445"/>
    <cellStyle name="Input 3 2 2 38" xfId="21271"/>
    <cellStyle name="Input 3 2 2 38 2" xfId="57446"/>
    <cellStyle name="Input 3 2 2 38 3" xfId="57447"/>
    <cellStyle name="Input 3 2 2 39" xfId="21272"/>
    <cellStyle name="Input 3 2 2 39 2" xfId="57448"/>
    <cellStyle name="Input 3 2 2 39 3" xfId="57449"/>
    <cellStyle name="Input 3 2 2 4" xfId="21273"/>
    <cellStyle name="Input 3 2 2 4 2" xfId="21274"/>
    <cellStyle name="Input 3 2 2 4 2 2" xfId="21275"/>
    <cellStyle name="Input 3 2 2 4 2 3" xfId="21276"/>
    <cellStyle name="Input 3 2 2 4 2 4" xfId="21277"/>
    <cellStyle name="Input 3 2 2 4 2 5" xfId="21278"/>
    <cellStyle name="Input 3 2 2 4 2 6" xfId="21279"/>
    <cellStyle name="Input 3 2 2 4 3" xfId="21280"/>
    <cellStyle name="Input 3 2 2 4 3 2" xfId="57450"/>
    <cellStyle name="Input 3 2 2 4 3 3" xfId="57451"/>
    <cellStyle name="Input 3 2 2 4 4" xfId="21281"/>
    <cellStyle name="Input 3 2 2 4 4 2" xfId="57452"/>
    <cellStyle name="Input 3 2 2 4 4 3" xfId="57453"/>
    <cellStyle name="Input 3 2 2 4 5" xfId="21282"/>
    <cellStyle name="Input 3 2 2 4 5 2" xfId="57454"/>
    <cellStyle name="Input 3 2 2 4 5 3" xfId="57455"/>
    <cellStyle name="Input 3 2 2 4 6" xfId="21283"/>
    <cellStyle name="Input 3 2 2 4 6 2" xfId="57456"/>
    <cellStyle name="Input 3 2 2 4 6 3" xfId="57457"/>
    <cellStyle name="Input 3 2 2 4 7" xfId="21284"/>
    <cellStyle name="Input 3 2 2 4 8" xfId="57458"/>
    <cellStyle name="Input 3 2 2 40" xfId="21285"/>
    <cellStyle name="Input 3 2 2 41" xfId="57459"/>
    <cellStyle name="Input 3 2 2 5" xfId="21286"/>
    <cellStyle name="Input 3 2 2 5 2" xfId="21287"/>
    <cellStyle name="Input 3 2 2 5 2 2" xfId="21288"/>
    <cellStyle name="Input 3 2 2 5 2 3" xfId="21289"/>
    <cellStyle name="Input 3 2 2 5 2 4" xfId="21290"/>
    <cellStyle name="Input 3 2 2 5 2 5" xfId="21291"/>
    <cellStyle name="Input 3 2 2 5 2 6" xfId="21292"/>
    <cellStyle name="Input 3 2 2 5 3" xfId="21293"/>
    <cellStyle name="Input 3 2 2 5 3 2" xfId="57460"/>
    <cellStyle name="Input 3 2 2 5 3 3" xfId="57461"/>
    <cellStyle name="Input 3 2 2 5 4" xfId="21294"/>
    <cellStyle name="Input 3 2 2 5 4 2" xfId="57462"/>
    <cellStyle name="Input 3 2 2 5 4 3" xfId="57463"/>
    <cellStyle name="Input 3 2 2 5 5" xfId="21295"/>
    <cellStyle name="Input 3 2 2 5 5 2" xfId="57464"/>
    <cellStyle name="Input 3 2 2 5 5 3" xfId="57465"/>
    <cellStyle name="Input 3 2 2 5 6" xfId="21296"/>
    <cellStyle name="Input 3 2 2 5 6 2" xfId="57466"/>
    <cellStyle name="Input 3 2 2 5 6 3" xfId="57467"/>
    <cellStyle name="Input 3 2 2 5 7" xfId="21297"/>
    <cellStyle name="Input 3 2 2 5 8" xfId="57468"/>
    <cellStyle name="Input 3 2 2 6" xfId="21298"/>
    <cellStyle name="Input 3 2 2 6 2" xfId="21299"/>
    <cellStyle name="Input 3 2 2 6 2 2" xfId="21300"/>
    <cellStyle name="Input 3 2 2 6 2 3" xfId="21301"/>
    <cellStyle name="Input 3 2 2 6 2 4" xfId="21302"/>
    <cellStyle name="Input 3 2 2 6 2 5" xfId="21303"/>
    <cellStyle name="Input 3 2 2 6 2 6" xfId="21304"/>
    <cellStyle name="Input 3 2 2 6 3" xfId="21305"/>
    <cellStyle name="Input 3 2 2 6 3 2" xfId="57469"/>
    <cellStyle name="Input 3 2 2 6 3 3" xfId="57470"/>
    <cellStyle name="Input 3 2 2 6 4" xfId="21306"/>
    <cellStyle name="Input 3 2 2 6 4 2" xfId="57471"/>
    <cellStyle name="Input 3 2 2 6 4 3" xfId="57472"/>
    <cellStyle name="Input 3 2 2 6 5" xfId="21307"/>
    <cellStyle name="Input 3 2 2 6 5 2" xfId="57473"/>
    <cellStyle name="Input 3 2 2 6 5 3" xfId="57474"/>
    <cellStyle name="Input 3 2 2 6 6" xfId="21308"/>
    <cellStyle name="Input 3 2 2 6 6 2" xfId="57475"/>
    <cellStyle name="Input 3 2 2 6 6 3" xfId="57476"/>
    <cellStyle name="Input 3 2 2 6 7" xfId="21309"/>
    <cellStyle name="Input 3 2 2 6 8" xfId="57477"/>
    <cellStyle name="Input 3 2 2 7" xfId="21310"/>
    <cellStyle name="Input 3 2 2 7 2" xfId="21311"/>
    <cellStyle name="Input 3 2 2 7 2 2" xfId="21312"/>
    <cellStyle name="Input 3 2 2 7 2 3" xfId="21313"/>
    <cellStyle name="Input 3 2 2 7 2 4" xfId="21314"/>
    <cellStyle name="Input 3 2 2 7 2 5" xfId="21315"/>
    <cellStyle name="Input 3 2 2 7 2 6" xfId="21316"/>
    <cellStyle name="Input 3 2 2 7 3" xfId="21317"/>
    <cellStyle name="Input 3 2 2 7 3 2" xfId="57478"/>
    <cellStyle name="Input 3 2 2 7 3 3" xfId="57479"/>
    <cellStyle name="Input 3 2 2 7 4" xfId="21318"/>
    <cellStyle name="Input 3 2 2 7 4 2" xfId="57480"/>
    <cellStyle name="Input 3 2 2 7 4 3" xfId="57481"/>
    <cellStyle name="Input 3 2 2 7 5" xfId="21319"/>
    <cellStyle name="Input 3 2 2 7 5 2" xfId="57482"/>
    <cellStyle name="Input 3 2 2 7 5 3" xfId="57483"/>
    <cellStyle name="Input 3 2 2 7 6" xfId="21320"/>
    <cellStyle name="Input 3 2 2 7 6 2" xfId="57484"/>
    <cellStyle name="Input 3 2 2 7 6 3" xfId="57485"/>
    <cellStyle name="Input 3 2 2 7 7" xfId="21321"/>
    <cellStyle name="Input 3 2 2 7 8" xfId="57486"/>
    <cellStyle name="Input 3 2 2 8" xfId="21322"/>
    <cellStyle name="Input 3 2 2 8 2" xfId="21323"/>
    <cellStyle name="Input 3 2 2 8 2 2" xfId="21324"/>
    <cellStyle name="Input 3 2 2 8 2 3" xfId="21325"/>
    <cellStyle name="Input 3 2 2 8 2 4" xfId="21326"/>
    <cellStyle name="Input 3 2 2 8 2 5" xfId="21327"/>
    <cellStyle name="Input 3 2 2 8 2 6" xfId="21328"/>
    <cellStyle name="Input 3 2 2 8 3" xfId="21329"/>
    <cellStyle name="Input 3 2 2 8 3 2" xfId="57487"/>
    <cellStyle name="Input 3 2 2 8 3 3" xfId="57488"/>
    <cellStyle name="Input 3 2 2 8 4" xfId="21330"/>
    <cellStyle name="Input 3 2 2 8 4 2" xfId="57489"/>
    <cellStyle name="Input 3 2 2 8 4 3" xfId="57490"/>
    <cellStyle name="Input 3 2 2 8 5" xfId="21331"/>
    <cellStyle name="Input 3 2 2 8 5 2" xfId="57491"/>
    <cellStyle name="Input 3 2 2 8 5 3" xfId="57492"/>
    <cellStyle name="Input 3 2 2 8 6" xfId="21332"/>
    <cellStyle name="Input 3 2 2 8 6 2" xfId="57493"/>
    <cellStyle name="Input 3 2 2 8 6 3" xfId="57494"/>
    <cellStyle name="Input 3 2 2 8 7" xfId="21333"/>
    <cellStyle name="Input 3 2 2 8 8" xfId="57495"/>
    <cellStyle name="Input 3 2 2 9" xfId="21334"/>
    <cellStyle name="Input 3 2 2 9 2" xfId="21335"/>
    <cellStyle name="Input 3 2 2 9 2 2" xfId="21336"/>
    <cellStyle name="Input 3 2 2 9 2 3" xfId="21337"/>
    <cellStyle name="Input 3 2 2 9 2 4" xfId="21338"/>
    <cellStyle name="Input 3 2 2 9 2 5" xfId="21339"/>
    <cellStyle name="Input 3 2 2 9 2 6" xfId="21340"/>
    <cellStyle name="Input 3 2 2 9 3" xfId="21341"/>
    <cellStyle name="Input 3 2 2 9 3 2" xfId="57496"/>
    <cellStyle name="Input 3 2 2 9 3 3" xfId="57497"/>
    <cellStyle name="Input 3 2 2 9 4" xfId="21342"/>
    <cellStyle name="Input 3 2 2 9 4 2" xfId="57498"/>
    <cellStyle name="Input 3 2 2 9 4 3" xfId="57499"/>
    <cellStyle name="Input 3 2 2 9 5" xfId="21343"/>
    <cellStyle name="Input 3 2 2 9 5 2" xfId="57500"/>
    <cellStyle name="Input 3 2 2 9 5 3" xfId="57501"/>
    <cellStyle name="Input 3 2 2 9 6" xfId="21344"/>
    <cellStyle name="Input 3 2 2 9 6 2" xfId="57502"/>
    <cellStyle name="Input 3 2 2 9 6 3" xfId="57503"/>
    <cellStyle name="Input 3 2 2 9 7" xfId="21345"/>
    <cellStyle name="Input 3 2 2 9 8" xfId="57504"/>
    <cellStyle name="Input 3 2 20" xfId="21346"/>
    <cellStyle name="Input 3 2 20 2" xfId="21347"/>
    <cellStyle name="Input 3 2 20 2 2" xfId="21348"/>
    <cellStyle name="Input 3 2 20 2 3" xfId="21349"/>
    <cellStyle name="Input 3 2 20 2 4" xfId="21350"/>
    <cellStyle name="Input 3 2 20 2 5" xfId="21351"/>
    <cellStyle name="Input 3 2 20 2 6" xfId="21352"/>
    <cellStyle name="Input 3 2 20 3" xfId="21353"/>
    <cellStyle name="Input 3 2 20 3 2" xfId="57505"/>
    <cellStyle name="Input 3 2 20 3 3" xfId="57506"/>
    <cellStyle name="Input 3 2 20 4" xfId="21354"/>
    <cellStyle name="Input 3 2 20 4 2" xfId="57507"/>
    <cellStyle name="Input 3 2 20 4 3" xfId="57508"/>
    <cellStyle name="Input 3 2 20 5" xfId="21355"/>
    <cellStyle name="Input 3 2 20 5 2" xfId="57509"/>
    <cellStyle name="Input 3 2 20 5 3" xfId="57510"/>
    <cellStyle name="Input 3 2 20 6" xfId="21356"/>
    <cellStyle name="Input 3 2 20 6 2" xfId="57511"/>
    <cellStyle name="Input 3 2 20 6 3" xfId="57512"/>
    <cellStyle name="Input 3 2 20 7" xfId="21357"/>
    <cellStyle name="Input 3 2 20 8" xfId="57513"/>
    <cellStyle name="Input 3 2 21" xfId="21358"/>
    <cellStyle name="Input 3 2 21 2" xfId="21359"/>
    <cellStyle name="Input 3 2 21 2 2" xfId="21360"/>
    <cellStyle name="Input 3 2 21 2 3" xfId="21361"/>
    <cellStyle name="Input 3 2 21 2 4" xfId="21362"/>
    <cellStyle name="Input 3 2 21 2 5" xfId="21363"/>
    <cellStyle name="Input 3 2 21 2 6" xfId="21364"/>
    <cellStyle name="Input 3 2 21 3" xfId="21365"/>
    <cellStyle name="Input 3 2 21 3 2" xfId="57514"/>
    <cellStyle name="Input 3 2 21 3 3" xfId="57515"/>
    <cellStyle name="Input 3 2 21 4" xfId="21366"/>
    <cellStyle name="Input 3 2 21 4 2" xfId="57516"/>
    <cellStyle name="Input 3 2 21 4 3" xfId="57517"/>
    <cellStyle name="Input 3 2 21 5" xfId="21367"/>
    <cellStyle name="Input 3 2 21 5 2" xfId="57518"/>
    <cellStyle name="Input 3 2 21 5 3" xfId="57519"/>
    <cellStyle name="Input 3 2 21 6" xfId="21368"/>
    <cellStyle name="Input 3 2 21 6 2" xfId="57520"/>
    <cellStyle name="Input 3 2 21 6 3" xfId="57521"/>
    <cellStyle name="Input 3 2 21 7" xfId="21369"/>
    <cellStyle name="Input 3 2 21 8" xfId="57522"/>
    <cellStyle name="Input 3 2 22" xfId="21370"/>
    <cellStyle name="Input 3 2 22 2" xfId="21371"/>
    <cellStyle name="Input 3 2 22 2 2" xfId="21372"/>
    <cellStyle name="Input 3 2 22 2 3" xfId="21373"/>
    <cellStyle name="Input 3 2 22 2 4" xfId="21374"/>
    <cellStyle name="Input 3 2 22 2 5" xfId="21375"/>
    <cellStyle name="Input 3 2 22 2 6" xfId="21376"/>
    <cellStyle name="Input 3 2 22 3" xfId="21377"/>
    <cellStyle name="Input 3 2 22 3 2" xfId="57523"/>
    <cellStyle name="Input 3 2 22 3 3" xfId="57524"/>
    <cellStyle name="Input 3 2 22 4" xfId="21378"/>
    <cellStyle name="Input 3 2 22 4 2" xfId="57525"/>
    <cellStyle name="Input 3 2 22 4 3" xfId="57526"/>
    <cellStyle name="Input 3 2 22 5" xfId="21379"/>
    <cellStyle name="Input 3 2 22 5 2" xfId="57527"/>
    <cellStyle name="Input 3 2 22 5 3" xfId="57528"/>
    <cellStyle name="Input 3 2 22 6" xfId="21380"/>
    <cellStyle name="Input 3 2 22 6 2" xfId="57529"/>
    <cellStyle name="Input 3 2 22 6 3" xfId="57530"/>
    <cellStyle name="Input 3 2 22 7" xfId="21381"/>
    <cellStyle name="Input 3 2 22 8" xfId="57531"/>
    <cellStyle name="Input 3 2 23" xfId="21382"/>
    <cellStyle name="Input 3 2 23 2" xfId="21383"/>
    <cellStyle name="Input 3 2 23 2 2" xfId="21384"/>
    <cellStyle name="Input 3 2 23 2 3" xfId="21385"/>
    <cellStyle name="Input 3 2 23 2 4" xfId="21386"/>
    <cellStyle name="Input 3 2 23 2 5" xfId="21387"/>
    <cellStyle name="Input 3 2 23 2 6" xfId="21388"/>
    <cellStyle name="Input 3 2 23 3" xfId="21389"/>
    <cellStyle name="Input 3 2 23 3 2" xfId="57532"/>
    <cellStyle name="Input 3 2 23 3 3" xfId="57533"/>
    <cellStyle name="Input 3 2 23 4" xfId="21390"/>
    <cellStyle name="Input 3 2 23 4 2" xfId="57534"/>
    <cellStyle name="Input 3 2 23 4 3" xfId="57535"/>
    <cellStyle name="Input 3 2 23 5" xfId="21391"/>
    <cellStyle name="Input 3 2 23 5 2" xfId="57536"/>
    <cellStyle name="Input 3 2 23 5 3" xfId="57537"/>
    <cellStyle name="Input 3 2 23 6" xfId="21392"/>
    <cellStyle name="Input 3 2 23 6 2" xfId="57538"/>
    <cellStyle name="Input 3 2 23 6 3" xfId="57539"/>
    <cellStyle name="Input 3 2 23 7" xfId="21393"/>
    <cellStyle name="Input 3 2 23 8" xfId="57540"/>
    <cellStyle name="Input 3 2 24" xfId="21394"/>
    <cellStyle name="Input 3 2 24 2" xfId="21395"/>
    <cellStyle name="Input 3 2 24 2 2" xfId="21396"/>
    <cellStyle name="Input 3 2 24 2 3" xfId="21397"/>
    <cellStyle name="Input 3 2 24 2 4" xfId="21398"/>
    <cellStyle name="Input 3 2 24 2 5" xfId="21399"/>
    <cellStyle name="Input 3 2 24 2 6" xfId="21400"/>
    <cellStyle name="Input 3 2 24 3" xfId="21401"/>
    <cellStyle name="Input 3 2 24 3 2" xfId="57541"/>
    <cellStyle name="Input 3 2 24 3 3" xfId="57542"/>
    <cellStyle name="Input 3 2 24 4" xfId="21402"/>
    <cellStyle name="Input 3 2 24 4 2" xfId="57543"/>
    <cellStyle name="Input 3 2 24 4 3" xfId="57544"/>
    <cellStyle name="Input 3 2 24 5" xfId="21403"/>
    <cellStyle name="Input 3 2 24 5 2" xfId="57545"/>
    <cellStyle name="Input 3 2 24 5 3" xfId="57546"/>
    <cellStyle name="Input 3 2 24 6" xfId="21404"/>
    <cellStyle name="Input 3 2 24 6 2" xfId="57547"/>
    <cellStyle name="Input 3 2 24 6 3" xfId="57548"/>
    <cellStyle name="Input 3 2 24 7" xfId="21405"/>
    <cellStyle name="Input 3 2 24 8" xfId="57549"/>
    <cellStyle name="Input 3 2 25" xfId="21406"/>
    <cellStyle name="Input 3 2 25 2" xfId="21407"/>
    <cellStyle name="Input 3 2 25 2 2" xfId="21408"/>
    <cellStyle name="Input 3 2 25 2 3" xfId="21409"/>
    <cellStyle name="Input 3 2 25 2 4" xfId="21410"/>
    <cellStyle name="Input 3 2 25 2 5" xfId="21411"/>
    <cellStyle name="Input 3 2 25 2 6" xfId="21412"/>
    <cellStyle name="Input 3 2 25 3" xfId="21413"/>
    <cellStyle name="Input 3 2 25 3 2" xfId="57550"/>
    <cellStyle name="Input 3 2 25 3 3" xfId="57551"/>
    <cellStyle name="Input 3 2 25 4" xfId="21414"/>
    <cellStyle name="Input 3 2 25 4 2" xfId="57552"/>
    <cellStyle name="Input 3 2 25 4 3" xfId="57553"/>
    <cellStyle name="Input 3 2 25 5" xfId="21415"/>
    <cellStyle name="Input 3 2 25 5 2" xfId="57554"/>
    <cellStyle name="Input 3 2 25 5 3" xfId="57555"/>
    <cellStyle name="Input 3 2 25 6" xfId="21416"/>
    <cellStyle name="Input 3 2 25 6 2" xfId="57556"/>
    <cellStyle name="Input 3 2 25 6 3" xfId="57557"/>
    <cellStyle name="Input 3 2 25 7" xfId="21417"/>
    <cellStyle name="Input 3 2 25 8" xfId="57558"/>
    <cellStyle name="Input 3 2 26" xfId="21418"/>
    <cellStyle name="Input 3 2 26 2" xfId="21419"/>
    <cellStyle name="Input 3 2 26 2 2" xfId="21420"/>
    <cellStyle name="Input 3 2 26 2 3" xfId="21421"/>
    <cellStyle name="Input 3 2 26 2 4" xfId="21422"/>
    <cellStyle name="Input 3 2 26 2 5" xfId="21423"/>
    <cellStyle name="Input 3 2 26 2 6" xfId="21424"/>
    <cellStyle name="Input 3 2 26 3" xfId="21425"/>
    <cellStyle name="Input 3 2 26 3 2" xfId="57559"/>
    <cellStyle name="Input 3 2 26 3 3" xfId="57560"/>
    <cellStyle name="Input 3 2 26 4" xfId="21426"/>
    <cellStyle name="Input 3 2 26 4 2" xfId="57561"/>
    <cellStyle name="Input 3 2 26 4 3" xfId="57562"/>
    <cellStyle name="Input 3 2 26 5" xfId="21427"/>
    <cellStyle name="Input 3 2 26 5 2" xfId="57563"/>
    <cellStyle name="Input 3 2 26 5 3" xfId="57564"/>
    <cellStyle name="Input 3 2 26 6" xfId="21428"/>
    <cellStyle name="Input 3 2 26 6 2" xfId="57565"/>
    <cellStyle name="Input 3 2 26 6 3" xfId="57566"/>
    <cellStyle name="Input 3 2 26 7" xfId="21429"/>
    <cellStyle name="Input 3 2 26 8" xfId="57567"/>
    <cellStyle name="Input 3 2 27" xfId="21430"/>
    <cellStyle name="Input 3 2 27 2" xfId="21431"/>
    <cellStyle name="Input 3 2 27 2 2" xfId="21432"/>
    <cellStyle name="Input 3 2 27 2 3" xfId="21433"/>
    <cellStyle name="Input 3 2 27 2 4" xfId="21434"/>
    <cellStyle name="Input 3 2 27 2 5" xfId="21435"/>
    <cellStyle name="Input 3 2 27 2 6" xfId="21436"/>
    <cellStyle name="Input 3 2 27 3" xfId="21437"/>
    <cellStyle name="Input 3 2 27 3 2" xfId="57568"/>
    <cellStyle name="Input 3 2 27 3 3" xfId="57569"/>
    <cellStyle name="Input 3 2 27 4" xfId="21438"/>
    <cellStyle name="Input 3 2 27 4 2" xfId="57570"/>
    <cellStyle name="Input 3 2 27 4 3" xfId="57571"/>
    <cellStyle name="Input 3 2 27 5" xfId="21439"/>
    <cellStyle name="Input 3 2 27 5 2" xfId="57572"/>
    <cellStyle name="Input 3 2 27 5 3" xfId="57573"/>
    <cellStyle name="Input 3 2 27 6" xfId="21440"/>
    <cellStyle name="Input 3 2 27 6 2" xfId="57574"/>
    <cellStyle name="Input 3 2 27 6 3" xfId="57575"/>
    <cellStyle name="Input 3 2 27 7" xfId="21441"/>
    <cellStyle name="Input 3 2 27 8" xfId="57576"/>
    <cellStyle name="Input 3 2 28" xfId="21442"/>
    <cellStyle name="Input 3 2 28 2" xfId="21443"/>
    <cellStyle name="Input 3 2 28 2 2" xfId="21444"/>
    <cellStyle name="Input 3 2 28 2 3" xfId="21445"/>
    <cellStyle name="Input 3 2 28 2 4" xfId="21446"/>
    <cellStyle name="Input 3 2 28 2 5" xfId="21447"/>
    <cellStyle name="Input 3 2 28 2 6" xfId="21448"/>
    <cellStyle name="Input 3 2 28 3" xfId="21449"/>
    <cellStyle name="Input 3 2 28 3 2" xfId="57577"/>
    <cellStyle name="Input 3 2 28 3 3" xfId="57578"/>
    <cellStyle name="Input 3 2 28 4" xfId="21450"/>
    <cellStyle name="Input 3 2 28 4 2" xfId="57579"/>
    <cellStyle name="Input 3 2 28 4 3" xfId="57580"/>
    <cellStyle name="Input 3 2 28 5" xfId="21451"/>
    <cellStyle name="Input 3 2 28 5 2" xfId="57581"/>
    <cellStyle name="Input 3 2 28 5 3" xfId="57582"/>
    <cellStyle name="Input 3 2 28 6" xfId="21452"/>
    <cellStyle name="Input 3 2 28 6 2" xfId="57583"/>
    <cellStyle name="Input 3 2 28 6 3" xfId="57584"/>
    <cellStyle name="Input 3 2 28 7" xfId="21453"/>
    <cellStyle name="Input 3 2 28 8" xfId="57585"/>
    <cellStyle name="Input 3 2 29" xfId="21454"/>
    <cellStyle name="Input 3 2 29 2" xfId="21455"/>
    <cellStyle name="Input 3 2 29 2 2" xfId="21456"/>
    <cellStyle name="Input 3 2 29 2 3" xfId="21457"/>
    <cellStyle name="Input 3 2 29 2 4" xfId="21458"/>
    <cellStyle name="Input 3 2 29 2 5" xfId="21459"/>
    <cellStyle name="Input 3 2 29 2 6" xfId="21460"/>
    <cellStyle name="Input 3 2 29 3" xfId="21461"/>
    <cellStyle name="Input 3 2 29 3 2" xfId="57586"/>
    <cellStyle name="Input 3 2 29 3 3" xfId="57587"/>
    <cellStyle name="Input 3 2 29 4" xfId="21462"/>
    <cellStyle name="Input 3 2 29 4 2" xfId="57588"/>
    <cellStyle name="Input 3 2 29 4 3" xfId="57589"/>
    <cellStyle name="Input 3 2 29 5" xfId="21463"/>
    <cellStyle name="Input 3 2 29 5 2" xfId="57590"/>
    <cellStyle name="Input 3 2 29 5 3" xfId="57591"/>
    <cellStyle name="Input 3 2 29 6" xfId="21464"/>
    <cellStyle name="Input 3 2 29 6 2" xfId="57592"/>
    <cellStyle name="Input 3 2 29 6 3" xfId="57593"/>
    <cellStyle name="Input 3 2 29 7" xfId="21465"/>
    <cellStyle name="Input 3 2 29 8" xfId="57594"/>
    <cellStyle name="Input 3 2 3" xfId="21466"/>
    <cellStyle name="Input 3 2 3 2" xfId="21467"/>
    <cellStyle name="Input 3 2 3 2 2" xfId="21468"/>
    <cellStyle name="Input 3 2 3 2 3" xfId="21469"/>
    <cellStyle name="Input 3 2 3 2 4" xfId="21470"/>
    <cellStyle name="Input 3 2 3 2 5" xfId="21471"/>
    <cellStyle name="Input 3 2 3 2 6" xfId="21472"/>
    <cellStyle name="Input 3 2 3 3" xfId="21473"/>
    <cellStyle name="Input 3 2 3 3 2" xfId="57595"/>
    <cellStyle name="Input 3 2 3 3 3" xfId="57596"/>
    <cellStyle name="Input 3 2 3 4" xfId="21474"/>
    <cellStyle name="Input 3 2 3 4 2" xfId="57597"/>
    <cellStyle name="Input 3 2 3 4 3" xfId="57598"/>
    <cellStyle name="Input 3 2 3 5" xfId="21475"/>
    <cellStyle name="Input 3 2 3 5 2" xfId="57599"/>
    <cellStyle name="Input 3 2 3 5 3" xfId="57600"/>
    <cellStyle name="Input 3 2 3 6" xfId="21476"/>
    <cellStyle name="Input 3 2 3 6 2" xfId="57601"/>
    <cellStyle name="Input 3 2 3 6 3" xfId="57602"/>
    <cellStyle name="Input 3 2 3 7" xfId="21477"/>
    <cellStyle name="Input 3 2 3 8" xfId="57603"/>
    <cellStyle name="Input 3 2 30" xfId="21478"/>
    <cellStyle name="Input 3 2 30 2" xfId="21479"/>
    <cellStyle name="Input 3 2 30 2 2" xfId="21480"/>
    <cellStyle name="Input 3 2 30 2 3" xfId="21481"/>
    <cellStyle name="Input 3 2 30 2 4" xfId="21482"/>
    <cellStyle name="Input 3 2 30 2 5" xfId="21483"/>
    <cellStyle name="Input 3 2 30 2 6" xfId="21484"/>
    <cellStyle name="Input 3 2 30 3" xfId="21485"/>
    <cellStyle name="Input 3 2 30 3 2" xfId="57604"/>
    <cellStyle name="Input 3 2 30 3 3" xfId="57605"/>
    <cellStyle name="Input 3 2 30 4" xfId="21486"/>
    <cellStyle name="Input 3 2 30 4 2" xfId="57606"/>
    <cellStyle name="Input 3 2 30 4 3" xfId="57607"/>
    <cellStyle name="Input 3 2 30 5" xfId="21487"/>
    <cellStyle name="Input 3 2 30 5 2" xfId="57608"/>
    <cellStyle name="Input 3 2 30 5 3" xfId="57609"/>
    <cellStyle name="Input 3 2 30 6" xfId="21488"/>
    <cellStyle name="Input 3 2 30 6 2" xfId="57610"/>
    <cellStyle name="Input 3 2 30 6 3" xfId="57611"/>
    <cellStyle name="Input 3 2 30 7" xfId="21489"/>
    <cellStyle name="Input 3 2 30 8" xfId="57612"/>
    <cellStyle name="Input 3 2 31" xfId="21490"/>
    <cellStyle name="Input 3 2 31 2" xfId="21491"/>
    <cellStyle name="Input 3 2 31 2 2" xfId="21492"/>
    <cellStyle name="Input 3 2 31 2 3" xfId="21493"/>
    <cellStyle name="Input 3 2 31 2 4" xfId="21494"/>
    <cellStyle name="Input 3 2 31 2 5" xfId="21495"/>
    <cellStyle name="Input 3 2 31 2 6" xfId="21496"/>
    <cellStyle name="Input 3 2 31 3" xfId="21497"/>
    <cellStyle name="Input 3 2 31 3 2" xfId="57613"/>
    <cellStyle name="Input 3 2 31 3 3" xfId="57614"/>
    <cellStyle name="Input 3 2 31 4" xfId="21498"/>
    <cellStyle name="Input 3 2 31 4 2" xfId="57615"/>
    <cellStyle name="Input 3 2 31 4 3" xfId="57616"/>
    <cellStyle name="Input 3 2 31 5" xfId="21499"/>
    <cellStyle name="Input 3 2 31 5 2" xfId="57617"/>
    <cellStyle name="Input 3 2 31 5 3" xfId="57618"/>
    <cellStyle name="Input 3 2 31 6" xfId="21500"/>
    <cellStyle name="Input 3 2 31 6 2" xfId="57619"/>
    <cellStyle name="Input 3 2 31 6 3" xfId="57620"/>
    <cellStyle name="Input 3 2 31 7" xfId="21501"/>
    <cellStyle name="Input 3 2 31 8" xfId="57621"/>
    <cellStyle name="Input 3 2 32" xfId="21502"/>
    <cellStyle name="Input 3 2 32 2" xfId="21503"/>
    <cellStyle name="Input 3 2 32 2 2" xfId="21504"/>
    <cellStyle name="Input 3 2 32 2 3" xfId="21505"/>
    <cellStyle name="Input 3 2 32 2 4" xfId="21506"/>
    <cellStyle name="Input 3 2 32 2 5" xfId="21507"/>
    <cellStyle name="Input 3 2 32 2 6" xfId="21508"/>
    <cellStyle name="Input 3 2 32 3" xfId="21509"/>
    <cellStyle name="Input 3 2 32 3 2" xfId="57622"/>
    <cellStyle name="Input 3 2 32 3 3" xfId="57623"/>
    <cellStyle name="Input 3 2 32 4" xfId="21510"/>
    <cellStyle name="Input 3 2 32 4 2" xfId="57624"/>
    <cellStyle name="Input 3 2 32 4 3" xfId="57625"/>
    <cellStyle name="Input 3 2 32 5" xfId="21511"/>
    <cellStyle name="Input 3 2 32 5 2" xfId="57626"/>
    <cellStyle name="Input 3 2 32 5 3" xfId="57627"/>
    <cellStyle name="Input 3 2 32 6" xfId="21512"/>
    <cellStyle name="Input 3 2 32 6 2" xfId="57628"/>
    <cellStyle name="Input 3 2 32 6 3" xfId="57629"/>
    <cellStyle name="Input 3 2 32 7" xfId="21513"/>
    <cellStyle name="Input 3 2 32 8" xfId="57630"/>
    <cellStyle name="Input 3 2 33" xfId="21514"/>
    <cellStyle name="Input 3 2 33 2" xfId="21515"/>
    <cellStyle name="Input 3 2 33 2 2" xfId="21516"/>
    <cellStyle name="Input 3 2 33 2 3" xfId="21517"/>
    <cellStyle name="Input 3 2 33 2 4" xfId="21518"/>
    <cellStyle name="Input 3 2 33 2 5" xfId="21519"/>
    <cellStyle name="Input 3 2 33 2 6" xfId="21520"/>
    <cellStyle name="Input 3 2 33 3" xfId="21521"/>
    <cellStyle name="Input 3 2 33 3 2" xfId="57631"/>
    <cellStyle name="Input 3 2 33 3 3" xfId="57632"/>
    <cellStyle name="Input 3 2 33 4" xfId="21522"/>
    <cellStyle name="Input 3 2 33 4 2" xfId="57633"/>
    <cellStyle name="Input 3 2 33 4 3" xfId="57634"/>
    <cellStyle name="Input 3 2 33 5" xfId="21523"/>
    <cellStyle name="Input 3 2 33 5 2" xfId="57635"/>
    <cellStyle name="Input 3 2 33 5 3" xfId="57636"/>
    <cellStyle name="Input 3 2 33 6" xfId="21524"/>
    <cellStyle name="Input 3 2 33 6 2" xfId="57637"/>
    <cellStyle name="Input 3 2 33 6 3" xfId="57638"/>
    <cellStyle name="Input 3 2 33 7" xfId="21525"/>
    <cellStyle name="Input 3 2 33 8" xfId="57639"/>
    <cellStyle name="Input 3 2 34" xfId="21526"/>
    <cellStyle name="Input 3 2 34 2" xfId="21527"/>
    <cellStyle name="Input 3 2 34 2 2" xfId="21528"/>
    <cellStyle name="Input 3 2 34 2 3" xfId="21529"/>
    <cellStyle name="Input 3 2 34 2 4" xfId="21530"/>
    <cellStyle name="Input 3 2 34 2 5" xfId="21531"/>
    <cellStyle name="Input 3 2 34 2 6" xfId="21532"/>
    <cellStyle name="Input 3 2 34 3" xfId="21533"/>
    <cellStyle name="Input 3 2 34 3 2" xfId="57640"/>
    <cellStyle name="Input 3 2 34 3 3" xfId="57641"/>
    <cellStyle name="Input 3 2 34 4" xfId="21534"/>
    <cellStyle name="Input 3 2 34 4 2" xfId="57642"/>
    <cellStyle name="Input 3 2 34 4 3" xfId="57643"/>
    <cellStyle name="Input 3 2 34 5" xfId="21535"/>
    <cellStyle name="Input 3 2 34 5 2" xfId="57644"/>
    <cellStyle name="Input 3 2 34 5 3" xfId="57645"/>
    <cellStyle name="Input 3 2 34 6" xfId="21536"/>
    <cellStyle name="Input 3 2 34 6 2" xfId="57646"/>
    <cellStyle name="Input 3 2 34 6 3" xfId="57647"/>
    <cellStyle name="Input 3 2 34 7" xfId="21537"/>
    <cellStyle name="Input 3 2 34 8" xfId="57648"/>
    <cellStyle name="Input 3 2 35" xfId="21538"/>
    <cellStyle name="Input 3 2 35 2" xfId="21539"/>
    <cellStyle name="Input 3 2 35 2 2" xfId="21540"/>
    <cellStyle name="Input 3 2 35 2 3" xfId="21541"/>
    <cellStyle name="Input 3 2 35 2 4" xfId="21542"/>
    <cellStyle name="Input 3 2 35 2 5" xfId="21543"/>
    <cellStyle name="Input 3 2 35 2 6" xfId="21544"/>
    <cellStyle name="Input 3 2 35 3" xfId="21545"/>
    <cellStyle name="Input 3 2 35 3 2" xfId="57649"/>
    <cellStyle name="Input 3 2 35 3 3" xfId="57650"/>
    <cellStyle name="Input 3 2 35 4" xfId="21546"/>
    <cellStyle name="Input 3 2 35 4 2" xfId="57651"/>
    <cellStyle name="Input 3 2 35 4 3" xfId="57652"/>
    <cellStyle name="Input 3 2 35 5" xfId="21547"/>
    <cellStyle name="Input 3 2 35 5 2" xfId="57653"/>
    <cellStyle name="Input 3 2 35 5 3" xfId="57654"/>
    <cellStyle name="Input 3 2 35 6" xfId="21548"/>
    <cellStyle name="Input 3 2 35 6 2" xfId="57655"/>
    <cellStyle name="Input 3 2 35 6 3" xfId="57656"/>
    <cellStyle name="Input 3 2 35 7" xfId="21549"/>
    <cellStyle name="Input 3 2 35 8" xfId="57657"/>
    <cellStyle name="Input 3 2 36" xfId="21550"/>
    <cellStyle name="Input 3 2 36 2" xfId="57658"/>
    <cellStyle name="Input 3 2 36 3" xfId="57659"/>
    <cellStyle name="Input 3 2 37" xfId="21551"/>
    <cellStyle name="Input 3 2 37 2" xfId="21552"/>
    <cellStyle name="Input 3 2 37 3" xfId="21553"/>
    <cellStyle name="Input 3 2 37 4" xfId="21554"/>
    <cellStyle name="Input 3 2 37 5" xfId="21555"/>
    <cellStyle name="Input 3 2 37 6" xfId="21556"/>
    <cellStyle name="Input 3 2 38" xfId="21557"/>
    <cellStyle name="Input 3 2 38 2" xfId="57660"/>
    <cellStyle name="Input 3 2 38 3" xfId="57661"/>
    <cellStyle name="Input 3 2 39" xfId="21558"/>
    <cellStyle name="Input 3 2 39 2" xfId="57662"/>
    <cellStyle name="Input 3 2 39 3" xfId="57663"/>
    <cellStyle name="Input 3 2 4" xfId="21559"/>
    <cellStyle name="Input 3 2 4 2" xfId="21560"/>
    <cellStyle name="Input 3 2 4 2 2" xfId="21561"/>
    <cellStyle name="Input 3 2 4 2 3" xfId="21562"/>
    <cellStyle name="Input 3 2 4 2 4" xfId="21563"/>
    <cellStyle name="Input 3 2 4 2 5" xfId="21564"/>
    <cellStyle name="Input 3 2 4 2 6" xfId="21565"/>
    <cellStyle name="Input 3 2 4 3" xfId="21566"/>
    <cellStyle name="Input 3 2 4 3 2" xfId="57664"/>
    <cellStyle name="Input 3 2 4 3 3" xfId="57665"/>
    <cellStyle name="Input 3 2 4 4" xfId="21567"/>
    <cellStyle name="Input 3 2 4 4 2" xfId="57666"/>
    <cellStyle name="Input 3 2 4 4 3" xfId="57667"/>
    <cellStyle name="Input 3 2 4 5" xfId="21568"/>
    <cellStyle name="Input 3 2 4 5 2" xfId="57668"/>
    <cellStyle name="Input 3 2 4 5 3" xfId="57669"/>
    <cellStyle name="Input 3 2 4 6" xfId="21569"/>
    <cellStyle name="Input 3 2 4 6 2" xfId="57670"/>
    <cellStyle name="Input 3 2 4 6 3" xfId="57671"/>
    <cellStyle name="Input 3 2 4 7" xfId="21570"/>
    <cellStyle name="Input 3 2 4 8" xfId="57672"/>
    <cellStyle name="Input 3 2 40" xfId="21571"/>
    <cellStyle name="Input 3 2 40 2" xfId="57673"/>
    <cellStyle name="Input 3 2 40 3" xfId="57674"/>
    <cellStyle name="Input 3 2 41" xfId="21572"/>
    <cellStyle name="Input 3 2 42" xfId="21573"/>
    <cellStyle name="Input 3 2 5" xfId="21574"/>
    <cellStyle name="Input 3 2 5 2" xfId="21575"/>
    <cellStyle name="Input 3 2 5 2 2" xfId="21576"/>
    <cellStyle name="Input 3 2 5 2 3" xfId="21577"/>
    <cellStyle name="Input 3 2 5 2 4" xfId="21578"/>
    <cellStyle name="Input 3 2 5 2 5" xfId="21579"/>
    <cellStyle name="Input 3 2 5 2 6" xfId="21580"/>
    <cellStyle name="Input 3 2 5 3" xfId="21581"/>
    <cellStyle name="Input 3 2 5 3 2" xfId="57675"/>
    <cellStyle name="Input 3 2 5 3 3" xfId="57676"/>
    <cellStyle name="Input 3 2 5 4" xfId="21582"/>
    <cellStyle name="Input 3 2 5 4 2" xfId="57677"/>
    <cellStyle name="Input 3 2 5 4 3" xfId="57678"/>
    <cellStyle name="Input 3 2 5 5" xfId="21583"/>
    <cellStyle name="Input 3 2 5 5 2" xfId="57679"/>
    <cellStyle name="Input 3 2 5 5 3" xfId="57680"/>
    <cellStyle name="Input 3 2 5 6" xfId="21584"/>
    <cellStyle name="Input 3 2 5 6 2" xfId="57681"/>
    <cellStyle name="Input 3 2 5 6 3" xfId="57682"/>
    <cellStyle name="Input 3 2 5 7" xfId="21585"/>
    <cellStyle name="Input 3 2 5 8" xfId="57683"/>
    <cellStyle name="Input 3 2 6" xfId="21586"/>
    <cellStyle name="Input 3 2 6 2" xfId="21587"/>
    <cellStyle name="Input 3 2 6 2 2" xfId="21588"/>
    <cellStyle name="Input 3 2 6 2 3" xfId="21589"/>
    <cellStyle name="Input 3 2 6 2 4" xfId="21590"/>
    <cellStyle name="Input 3 2 6 2 5" xfId="21591"/>
    <cellStyle name="Input 3 2 6 2 6" xfId="21592"/>
    <cellStyle name="Input 3 2 6 3" xfId="21593"/>
    <cellStyle name="Input 3 2 6 3 2" xfId="57684"/>
    <cellStyle name="Input 3 2 6 3 3" xfId="57685"/>
    <cellStyle name="Input 3 2 6 4" xfId="21594"/>
    <cellStyle name="Input 3 2 6 4 2" xfId="57686"/>
    <cellStyle name="Input 3 2 6 4 3" xfId="57687"/>
    <cellStyle name="Input 3 2 6 5" xfId="21595"/>
    <cellStyle name="Input 3 2 6 5 2" xfId="57688"/>
    <cellStyle name="Input 3 2 6 5 3" xfId="57689"/>
    <cellStyle name="Input 3 2 6 6" xfId="21596"/>
    <cellStyle name="Input 3 2 6 6 2" xfId="57690"/>
    <cellStyle name="Input 3 2 6 6 3" xfId="57691"/>
    <cellStyle name="Input 3 2 6 7" xfId="21597"/>
    <cellStyle name="Input 3 2 6 8" xfId="57692"/>
    <cellStyle name="Input 3 2 7" xfId="21598"/>
    <cellStyle name="Input 3 2 7 2" xfId="21599"/>
    <cellStyle name="Input 3 2 7 2 2" xfId="21600"/>
    <cellStyle name="Input 3 2 7 2 3" xfId="21601"/>
    <cellStyle name="Input 3 2 7 2 4" xfId="21602"/>
    <cellStyle name="Input 3 2 7 2 5" xfId="21603"/>
    <cellStyle name="Input 3 2 7 2 6" xfId="21604"/>
    <cellStyle name="Input 3 2 7 3" xfId="21605"/>
    <cellStyle name="Input 3 2 7 3 2" xfId="57693"/>
    <cellStyle name="Input 3 2 7 3 3" xfId="57694"/>
    <cellStyle name="Input 3 2 7 4" xfId="21606"/>
    <cellStyle name="Input 3 2 7 4 2" xfId="57695"/>
    <cellStyle name="Input 3 2 7 4 3" xfId="57696"/>
    <cellStyle name="Input 3 2 7 5" xfId="21607"/>
    <cellStyle name="Input 3 2 7 5 2" xfId="57697"/>
    <cellStyle name="Input 3 2 7 5 3" xfId="57698"/>
    <cellStyle name="Input 3 2 7 6" xfId="21608"/>
    <cellStyle name="Input 3 2 7 6 2" xfId="57699"/>
    <cellStyle name="Input 3 2 7 6 3" xfId="57700"/>
    <cellStyle name="Input 3 2 7 7" xfId="21609"/>
    <cellStyle name="Input 3 2 7 8" xfId="57701"/>
    <cellStyle name="Input 3 2 8" xfId="21610"/>
    <cellStyle name="Input 3 2 8 2" xfId="21611"/>
    <cellStyle name="Input 3 2 8 2 2" xfId="21612"/>
    <cellStyle name="Input 3 2 8 2 3" xfId="21613"/>
    <cellStyle name="Input 3 2 8 2 4" xfId="21614"/>
    <cellStyle name="Input 3 2 8 2 5" xfId="21615"/>
    <cellStyle name="Input 3 2 8 2 6" xfId="21616"/>
    <cellStyle name="Input 3 2 8 3" xfId="21617"/>
    <cellStyle name="Input 3 2 8 3 2" xfId="57702"/>
    <cellStyle name="Input 3 2 8 3 3" xfId="57703"/>
    <cellStyle name="Input 3 2 8 4" xfId="21618"/>
    <cellStyle name="Input 3 2 8 4 2" xfId="57704"/>
    <cellStyle name="Input 3 2 8 4 3" xfId="57705"/>
    <cellStyle name="Input 3 2 8 5" xfId="21619"/>
    <cellStyle name="Input 3 2 8 5 2" xfId="57706"/>
    <cellStyle name="Input 3 2 8 5 3" xfId="57707"/>
    <cellStyle name="Input 3 2 8 6" xfId="21620"/>
    <cellStyle name="Input 3 2 8 6 2" xfId="57708"/>
    <cellStyle name="Input 3 2 8 6 3" xfId="57709"/>
    <cellStyle name="Input 3 2 8 7" xfId="21621"/>
    <cellStyle name="Input 3 2 8 8" xfId="57710"/>
    <cellStyle name="Input 3 2 9" xfId="21622"/>
    <cellStyle name="Input 3 2 9 2" xfId="21623"/>
    <cellStyle name="Input 3 2 9 2 2" xfId="21624"/>
    <cellStyle name="Input 3 2 9 2 3" xfId="21625"/>
    <cellStyle name="Input 3 2 9 2 4" xfId="21626"/>
    <cellStyle name="Input 3 2 9 2 5" xfId="21627"/>
    <cellStyle name="Input 3 2 9 2 6" xfId="21628"/>
    <cellStyle name="Input 3 2 9 3" xfId="21629"/>
    <cellStyle name="Input 3 2 9 3 2" xfId="57711"/>
    <cellStyle name="Input 3 2 9 3 3" xfId="57712"/>
    <cellStyle name="Input 3 2 9 4" xfId="21630"/>
    <cellStyle name="Input 3 2 9 4 2" xfId="57713"/>
    <cellStyle name="Input 3 2 9 4 3" xfId="57714"/>
    <cellStyle name="Input 3 2 9 5" xfId="21631"/>
    <cellStyle name="Input 3 2 9 5 2" xfId="57715"/>
    <cellStyle name="Input 3 2 9 5 3" xfId="57716"/>
    <cellStyle name="Input 3 2 9 6" xfId="21632"/>
    <cellStyle name="Input 3 2 9 6 2" xfId="57717"/>
    <cellStyle name="Input 3 2 9 6 3" xfId="57718"/>
    <cellStyle name="Input 3 2 9 7" xfId="21633"/>
    <cellStyle name="Input 3 2 9 8" xfId="57719"/>
    <cellStyle name="Input 3 20" xfId="21634"/>
    <cellStyle name="Input 3 20 2" xfId="21635"/>
    <cellStyle name="Input 3 20 2 2" xfId="21636"/>
    <cellStyle name="Input 3 20 2 3" xfId="21637"/>
    <cellStyle name="Input 3 20 2 4" xfId="21638"/>
    <cellStyle name="Input 3 20 2 5" xfId="21639"/>
    <cellStyle name="Input 3 20 2 6" xfId="21640"/>
    <cellStyle name="Input 3 20 3" xfId="21641"/>
    <cellStyle name="Input 3 20 3 2" xfId="57720"/>
    <cellStyle name="Input 3 20 3 3" xfId="57721"/>
    <cellStyle name="Input 3 20 4" xfId="21642"/>
    <cellStyle name="Input 3 20 4 2" xfId="57722"/>
    <cellStyle name="Input 3 20 4 3" xfId="57723"/>
    <cellStyle name="Input 3 20 5" xfId="21643"/>
    <cellStyle name="Input 3 20 5 2" xfId="57724"/>
    <cellStyle name="Input 3 20 5 3" xfId="57725"/>
    <cellStyle name="Input 3 20 6" xfId="21644"/>
    <cellStyle name="Input 3 20 6 2" xfId="57726"/>
    <cellStyle name="Input 3 20 6 3" xfId="57727"/>
    <cellStyle name="Input 3 20 7" xfId="21645"/>
    <cellStyle name="Input 3 20 8" xfId="57728"/>
    <cellStyle name="Input 3 21" xfId="21646"/>
    <cellStyle name="Input 3 21 2" xfId="21647"/>
    <cellStyle name="Input 3 21 2 2" xfId="21648"/>
    <cellStyle name="Input 3 21 2 3" xfId="21649"/>
    <cellStyle name="Input 3 21 2 4" xfId="21650"/>
    <cellStyle name="Input 3 21 2 5" xfId="21651"/>
    <cellStyle name="Input 3 21 2 6" xfId="21652"/>
    <cellStyle name="Input 3 21 3" xfId="21653"/>
    <cellStyle name="Input 3 21 3 2" xfId="57729"/>
    <cellStyle name="Input 3 21 3 3" xfId="57730"/>
    <cellStyle name="Input 3 21 4" xfId="21654"/>
    <cellStyle name="Input 3 21 4 2" xfId="57731"/>
    <cellStyle name="Input 3 21 4 3" xfId="57732"/>
    <cellStyle name="Input 3 21 5" xfId="21655"/>
    <cellStyle name="Input 3 21 5 2" xfId="57733"/>
    <cellStyle name="Input 3 21 5 3" xfId="57734"/>
    <cellStyle name="Input 3 21 6" xfId="21656"/>
    <cellStyle name="Input 3 21 6 2" xfId="57735"/>
    <cellStyle name="Input 3 21 6 3" xfId="57736"/>
    <cellStyle name="Input 3 21 7" xfId="21657"/>
    <cellStyle name="Input 3 21 8" xfId="57737"/>
    <cellStyle name="Input 3 22" xfId="21658"/>
    <cellStyle name="Input 3 22 2" xfId="21659"/>
    <cellStyle name="Input 3 22 2 2" xfId="21660"/>
    <cellStyle name="Input 3 22 2 3" xfId="21661"/>
    <cellStyle name="Input 3 22 2 4" xfId="21662"/>
    <cellStyle name="Input 3 22 2 5" xfId="21663"/>
    <cellStyle name="Input 3 22 2 6" xfId="21664"/>
    <cellStyle name="Input 3 22 3" xfId="21665"/>
    <cellStyle name="Input 3 22 3 2" xfId="57738"/>
    <cellStyle name="Input 3 22 3 3" xfId="57739"/>
    <cellStyle name="Input 3 22 4" xfId="21666"/>
    <cellStyle name="Input 3 22 4 2" xfId="57740"/>
    <cellStyle name="Input 3 22 4 3" xfId="57741"/>
    <cellStyle name="Input 3 22 5" xfId="21667"/>
    <cellStyle name="Input 3 22 5 2" xfId="57742"/>
    <cellStyle name="Input 3 22 5 3" xfId="57743"/>
    <cellStyle name="Input 3 22 6" xfId="21668"/>
    <cellStyle name="Input 3 22 6 2" xfId="57744"/>
    <cellStyle name="Input 3 22 6 3" xfId="57745"/>
    <cellStyle name="Input 3 22 7" xfId="21669"/>
    <cellStyle name="Input 3 22 8" xfId="57746"/>
    <cellStyle name="Input 3 23" xfId="21670"/>
    <cellStyle name="Input 3 23 2" xfId="21671"/>
    <cellStyle name="Input 3 23 2 2" xfId="21672"/>
    <cellStyle name="Input 3 23 2 3" xfId="21673"/>
    <cellStyle name="Input 3 23 2 4" xfId="21674"/>
    <cellStyle name="Input 3 23 2 5" xfId="21675"/>
    <cellStyle name="Input 3 23 2 6" xfId="21676"/>
    <cellStyle name="Input 3 23 3" xfId="21677"/>
    <cellStyle name="Input 3 23 3 2" xfId="57747"/>
    <cellStyle name="Input 3 23 3 3" xfId="57748"/>
    <cellStyle name="Input 3 23 4" xfId="21678"/>
    <cellStyle name="Input 3 23 4 2" xfId="57749"/>
    <cellStyle name="Input 3 23 4 3" xfId="57750"/>
    <cellStyle name="Input 3 23 5" xfId="21679"/>
    <cellStyle name="Input 3 23 5 2" xfId="57751"/>
    <cellStyle name="Input 3 23 5 3" xfId="57752"/>
    <cellStyle name="Input 3 23 6" xfId="21680"/>
    <cellStyle name="Input 3 23 6 2" xfId="57753"/>
    <cellStyle name="Input 3 23 6 3" xfId="57754"/>
    <cellStyle name="Input 3 23 7" xfId="21681"/>
    <cellStyle name="Input 3 23 8" xfId="57755"/>
    <cellStyle name="Input 3 24" xfId="21682"/>
    <cellStyle name="Input 3 24 2" xfId="21683"/>
    <cellStyle name="Input 3 24 2 2" xfId="21684"/>
    <cellStyle name="Input 3 24 2 3" xfId="21685"/>
    <cellStyle name="Input 3 24 2 4" xfId="21686"/>
    <cellStyle name="Input 3 24 2 5" xfId="21687"/>
    <cellStyle name="Input 3 24 2 6" xfId="21688"/>
    <cellStyle name="Input 3 24 3" xfId="21689"/>
    <cellStyle name="Input 3 24 3 2" xfId="57756"/>
    <cellStyle name="Input 3 24 3 3" xfId="57757"/>
    <cellStyle name="Input 3 24 4" xfId="21690"/>
    <cellStyle name="Input 3 24 4 2" xfId="57758"/>
    <cellStyle name="Input 3 24 4 3" xfId="57759"/>
    <cellStyle name="Input 3 24 5" xfId="21691"/>
    <cellStyle name="Input 3 24 5 2" xfId="57760"/>
    <cellStyle name="Input 3 24 5 3" xfId="57761"/>
    <cellStyle name="Input 3 24 6" xfId="21692"/>
    <cellStyle name="Input 3 24 6 2" xfId="57762"/>
    <cellStyle name="Input 3 24 6 3" xfId="57763"/>
    <cellStyle name="Input 3 24 7" xfId="21693"/>
    <cellStyle name="Input 3 24 8" xfId="57764"/>
    <cellStyle name="Input 3 25" xfId="21694"/>
    <cellStyle name="Input 3 25 2" xfId="21695"/>
    <cellStyle name="Input 3 25 2 2" xfId="21696"/>
    <cellStyle name="Input 3 25 2 3" xfId="21697"/>
    <cellStyle name="Input 3 25 2 4" xfId="21698"/>
    <cellStyle name="Input 3 25 2 5" xfId="21699"/>
    <cellStyle name="Input 3 25 2 6" xfId="21700"/>
    <cellStyle name="Input 3 25 3" xfId="21701"/>
    <cellStyle name="Input 3 25 3 2" xfId="57765"/>
    <cellStyle name="Input 3 25 3 3" xfId="57766"/>
    <cellStyle name="Input 3 25 4" xfId="21702"/>
    <cellStyle name="Input 3 25 4 2" xfId="57767"/>
    <cellStyle name="Input 3 25 4 3" xfId="57768"/>
    <cellStyle name="Input 3 25 5" xfId="21703"/>
    <cellStyle name="Input 3 25 5 2" xfId="57769"/>
    <cellStyle name="Input 3 25 5 3" xfId="57770"/>
    <cellStyle name="Input 3 25 6" xfId="21704"/>
    <cellStyle name="Input 3 25 6 2" xfId="57771"/>
    <cellStyle name="Input 3 25 6 3" xfId="57772"/>
    <cellStyle name="Input 3 25 7" xfId="21705"/>
    <cellStyle name="Input 3 25 8" xfId="57773"/>
    <cellStyle name="Input 3 26" xfId="21706"/>
    <cellStyle name="Input 3 26 2" xfId="21707"/>
    <cellStyle name="Input 3 26 2 2" xfId="21708"/>
    <cellStyle name="Input 3 26 2 3" xfId="21709"/>
    <cellStyle name="Input 3 26 2 4" xfId="21710"/>
    <cellStyle name="Input 3 26 2 5" xfId="21711"/>
    <cellStyle name="Input 3 26 2 6" xfId="21712"/>
    <cellStyle name="Input 3 26 3" xfId="21713"/>
    <cellStyle name="Input 3 26 3 2" xfId="57774"/>
    <cellStyle name="Input 3 26 3 3" xfId="57775"/>
    <cellStyle name="Input 3 26 4" xfId="21714"/>
    <cellStyle name="Input 3 26 4 2" xfId="57776"/>
    <cellStyle name="Input 3 26 4 3" xfId="57777"/>
    <cellStyle name="Input 3 26 5" xfId="21715"/>
    <cellStyle name="Input 3 26 5 2" xfId="57778"/>
    <cellStyle name="Input 3 26 5 3" xfId="57779"/>
    <cellStyle name="Input 3 26 6" xfId="21716"/>
    <cellStyle name="Input 3 26 6 2" xfId="57780"/>
    <cellStyle name="Input 3 26 6 3" xfId="57781"/>
    <cellStyle name="Input 3 26 7" xfId="21717"/>
    <cellStyle name="Input 3 26 8" xfId="57782"/>
    <cellStyle name="Input 3 27" xfId="21718"/>
    <cellStyle name="Input 3 27 2" xfId="21719"/>
    <cellStyle name="Input 3 27 2 2" xfId="21720"/>
    <cellStyle name="Input 3 27 2 3" xfId="21721"/>
    <cellStyle name="Input 3 27 2 4" xfId="21722"/>
    <cellStyle name="Input 3 27 2 5" xfId="21723"/>
    <cellStyle name="Input 3 27 2 6" xfId="21724"/>
    <cellStyle name="Input 3 27 3" xfId="21725"/>
    <cellStyle name="Input 3 27 3 2" xfId="57783"/>
    <cellStyle name="Input 3 27 3 3" xfId="57784"/>
    <cellStyle name="Input 3 27 4" xfId="21726"/>
    <cellStyle name="Input 3 27 4 2" xfId="57785"/>
    <cellStyle name="Input 3 27 4 3" xfId="57786"/>
    <cellStyle name="Input 3 27 5" xfId="21727"/>
    <cellStyle name="Input 3 27 5 2" xfId="57787"/>
    <cellStyle name="Input 3 27 5 3" xfId="57788"/>
    <cellStyle name="Input 3 27 6" xfId="21728"/>
    <cellStyle name="Input 3 27 6 2" xfId="57789"/>
    <cellStyle name="Input 3 27 6 3" xfId="57790"/>
    <cellStyle name="Input 3 27 7" xfId="21729"/>
    <cellStyle name="Input 3 27 8" xfId="57791"/>
    <cellStyle name="Input 3 28" xfId="21730"/>
    <cellStyle name="Input 3 28 2" xfId="21731"/>
    <cellStyle name="Input 3 28 2 2" xfId="21732"/>
    <cellStyle name="Input 3 28 2 3" xfId="21733"/>
    <cellStyle name="Input 3 28 2 4" xfId="21734"/>
    <cellStyle name="Input 3 28 2 5" xfId="21735"/>
    <cellStyle name="Input 3 28 2 6" xfId="21736"/>
    <cellStyle name="Input 3 28 3" xfId="21737"/>
    <cellStyle name="Input 3 28 3 2" xfId="57792"/>
    <cellStyle name="Input 3 28 3 3" xfId="57793"/>
    <cellStyle name="Input 3 28 4" xfId="21738"/>
    <cellStyle name="Input 3 28 4 2" xfId="57794"/>
    <cellStyle name="Input 3 28 4 3" xfId="57795"/>
    <cellStyle name="Input 3 28 5" xfId="21739"/>
    <cellStyle name="Input 3 28 5 2" xfId="57796"/>
    <cellStyle name="Input 3 28 5 3" xfId="57797"/>
    <cellStyle name="Input 3 28 6" xfId="21740"/>
    <cellStyle name="Input 3 28 6 2" xfId="57798"/>
    <cellStyle name="Input 3 28 6 3" xfId="57799"/>
    <cellStyle name="Input 3 28 7" xfId="21741"/>
    <cellStyle name="Input 3 28 8" xfId="57800"/>
    <cellStyle name="Input 3 29" xfId="21742"/>
    <cellStyle name="Input 3 29 2" xfId="21743"/>
    <cellStyle name="Input 3 29 2 2" xfId="21744"/>
    <cellStyle name="Input 3 29 2 3" xfId="21745"/>
    <cellStyle name="Input 3 29 2 4" xfId="21746"/>
    <cellStyle name="Input 3 29 2 5" xfId="21747"/>
    <cellStyle name="Input 3 29 2 6" xfId="21748"/>
    <cellStyle name="Input 3 29 3" xfId="21749"/>
    <cellStyle name="Input 3 29 3 2" xfId="57801"/>
    <cellStyle name="Input 3 29 3 3" xfId="57802"/>
    <cellStyle name="Input 3 29 4" xfId="21750"/>
    <cellStyle name="Input 3 29 4 2" xfId="57803"/>
    <cellStyle name="Input 3 29 4 3" xfId="57804"/>
    <cellStyle name="Input 3 29 5" xfId="21751"/>
    <cellStyle name="Input 3 29 5 2" xfId="57805"/>
    <cellStyle name="Input 3 29 5 3" xfId="57806"/>
    <cellStyle name="Input 3 29 6" xfId="21752"/>
    <cellStyle name="Input 3 29 6 2" xfId="57807"/>
    <cellStyle name="Input 3 29 6 3" xfId="57808"/>
    <cellStyle name="Input 3 29 7" xfId="21753"/>
    <cellStyle name="Input 3 29 8" xfId="57809"/>
    <cellStyle name="Input 3 3" xfId="21754"/>
    <cellStyle name="Input 3 3 10" xfId="21755"/>
    <cellStyle name="Input 3 3 10 2" xfId="21756"/>
    <cellStyle name="Input 3 3 10 2 2" xfId="21757"/>
    <cellStyle name="Input 3 3 10 2 3" xfId="21758"/>
    <cellStyle name="Input 3 3 10 2 4" xfId="21759"/>
    <cellStyle name="Input 3 3 10 2 5" xfId="21760"/>
    <cellStyle name="Input 3 3 10 2 6" xfId="21761"/>
    <cellStyle name="Input 3 3 10 3" xfId="21762"/>
    <cellStyle name="Input 3 3 10 3 2" xfId="57810"/>
    <cellStyle name="Input 3 3 10 3 3" xfId="57811"/>
    <cellStyle name="Input 3 3 10 4" xfId="21763"/>
    <cellStyle name="Input 3 3 10 4 2" xfId="57812"/>
    <cellStyle name="Input 3 3 10 4 3" xfId="57813"/>
    <cellStyle name="Input 3 3 10 5" xfId="21764"/>
    <cellStyle name="Input 3 3 10 5 2" xfId="57814"/>
    <cellStyle name="Input 3 3 10 5 3" xfId="57815"/>
    <cellStyle name="Input 3 3 10 6" xfId="21765"/>
    <cellStyle name="Input 3 3 10 6 2" xfId="57816"/>
    <cellStyle name="Input 3 3 10 6 3" xfId="57817"/>
    <cellStyle name="Input 3 3 10 7" xfId="21766"/>
    <cellStyle name="Input 3 3 10 8" xfId="57818"/>
    <cellStyle name="Input 3 3 11" xfId="21767"/>
    <cellStyle name="Input 3 3 11 2" xfId="21768"/>
    <cellStyle name="Input 3 3 11 2 2" xfId="21769"/>
    <cellStyle name="Input 3 3 11 2 3" xfId="21770"/>
    <cellStyle name="Input 3 3 11 2 4" xfId="21771"/>
    <cellStyle name="Input 3 3 11 2 5" xfId="21772"/>
    <cellStyle name="Input 3 3 11 2 6" xfId="21773"/>
    <cellStyle name="Input 3 3 11 3" xfId="21774"/>
    <cellStyle name="Input 3 3 11 3 2" xfId="57819"/>
    <cellStyle name="Input 3 3 11 3 3" xfId="57820"/>
    <cellStyle name="Input 3 3 11 4" xfId="21775"/>
    <cellStyle name="Input 3 3 11 4 2" xfId="57821"/>
    <cellStyle name="Input 3 3 11 4 3" xfId="57822"/>
    <cellStyle name="Input 3 3 11 5" xfId="21776"/>
    <cellStyle name="Input 3 3 11 5 2" xfId="57823"/>
    <cellStyle name="Input 3 3 11 5 3" xfId="57824"/>
    <cellStyle name="Input 3 3 11 6" xfId="21777"/>
    <cellStyle name="Input 3 3 11 6 2" xfId="57825"/>
    <cellStyle name="Input 3 3 11 6 3" xfId="57826"/>
    <cellStyle name="Input 3 3 11 7" xfId="21778"/>
    <cellStyle name="Input 3 3 11 8" xfId="57827"/>
    <cellStyle name="Input 3 3 12" xfId="21779"/>
    <cellStyle name="Input 3 3 12 2" xfId="21780"/>
    <cellStyle name="Input 3 3 12 2 2" xfId="21781"/>
    <cellStyle name="Input 3 3 12 2 3" xfId="21782"/>
    <cellStyle name="Input 3 3 12 2 4" xfId="21783"/>
    <cellStyle name="Input 3 3 12 2 5" xfId="21784"/>
    <cellStyle name="Input 3 3 12 2 6" xfId="21785"/>
    <cellStyle name="Input 3 3 12 3" xfId="21786"/>
    <cellStyle name="Input 3 3 12 3 2" xfId="57828"/>
    <cellStyle name="Input 3 3 12 3 3" xfId="57829"/>
    <cellStyle name="Input 3 3 12 4" xfId="21787"/>
    <cellStyle name="Input 3 3 12 4 2" xfId="57830"/>
    <cellStyle name="Input 3 3 12 4 3" xfId="57831"/>
    <cellStyle name="Input 3 3 12 5" xfId="21788"/>
    <cellStyle name="Input 3 3 12 5 2" xfId="57832"/>
    <cellStyle name="Input 3 3 12 5 3" xfId="57833"/>
    <cellStyle name="Input 3 3 12 6" xfId="21789"/>
    <cellStyle name="Input 3 3 12 6 2" xfId="57834"/>
    <cellStyle name="Input 3 3 12 6 3" xfId="57835"/>
    <cellStyle name="Input 3 3 12 7" xfId="21790"/>
    <cellStyle name="Input 3 3 12 8" xfId="57836"/>
    <cellStyle name="Input 3 3 13" xfId="21791"/>
    <cellStyle name="Input 3 3 13 2" xfId="21792"/>
    <cellStyle name="Input 3 3 13 2 2" xfId="21793"/>
    <cellStyle name="Input 3 3 13 2 3" xfId="21794"/>
    <cellStyle name="Input 3 3 13 2 4" xfId="21795"/>
    <cellStyle name="Input 3 3 13 2 5" xfId="21796"/>
    <cellStyle name="Input 3 3 13 2 6" xfId="21797"/>
    <cellStyle name="Input 3 3 13 3" xfId="21798"/>
    <cellStyle name="Input 3 3 13 3 2" xfId="57837"/>
    <cellStyle name="Input 3 3 13 3 3" xfId="57838"/>
    <cellStyle name="Input 3 3 13 4" xfId="21799"/>
    <cellStyle name="Input 3 3 13 4 2" xfId="57839"/>
    <cellStyle name="Input 3 3 13 4 3" xfId="57840"/>
    <cellStyle name="Input 3 3 13 5" xfId="21800"/>
    <cellStyle name="Input 3 3 13 5 2" xfId="57841"/>
    <cellStyle name="Input 3 3 13 5 3" xfId="57842"/>
    <cellStyle name="Input 3 3 13 6" xfId="21801"/>
    <cellStyle name="Input 3 3 13 6 2" xfId="57843"/>
    <cellStyle name="Input 3 3 13 6 3" xfId="57844"/>
    <cellStyle name="Input 3 3 13 7" xfId="21802"/>
    <cellStyle name="Input 3 3 13 8" xfId="57845"/>
    <cellStyle name="Input 3 3 14" xfId="21803"/>
    <cellStyle name="Input 3 3 14 2" xfId="21804"/>
    <cellStyle name="Input 3 3 14 2 2" xfId="21805"/>
    <cellStyle name="Input 3 3 14 2 3" xfId="21806"/>
    <cellStyle name="Input 3 3 14 2 4" xfId="21807"/>
    <cellStyle name="Input 3 3 14 2 5" xfId="21808"/>
    <cellStyle name="Input 3 3 14 2 6" xfId="21809"/>
    <cellStyle name="Input 3 3 14 3" xfId="21810"/>
    <cellStyle name="Input 3 3 14 3 2" xfId="57846"/>
    <cellStyle name="Input 3 3 14 3 3" xfId="57847"/>
    <cellStyle name="Input 3 3 14 4" xfId="21811"/>
    <cellStyle name="Input 3 3 14 4 2" xfId="57848"/>
    <cellStyle name="Input 3 3 14 4 3" xfId="57849"/>
    <cellStyle name="Input 3 3 14 5" xfId="21812"/>
    <cellStyle name="Input 3 3 14 5 2" xfId="57850"/>
    <cellStyle name="Input 3 3 14 5 3" xfId="57851"/>
    <cellStyle name="Input 3 3 14 6" xfId="21813"/>
    <cellStyle name="Input 3 3 14 6 2" xfId="57852"/>
    <cellStyle name="Input 3 3 14 6 3" xfId="57853"/>
    <cellStyle name="Input 3 3 14 7" xfId="21814"/>
    <cellStyle name="Input 3 3 14 8" xfId="57854"/>
    <cellStyle name="Input 3 3 15" xfId="21815"/>
    <cellStyle name="Input 3 3 15 2" xfId="21816"/>
    <cellStyle name="Input 3 3 15 2 2" xfId="21817"/>
    <cellStyle name="Input 3 3 15 2 3" xfId="21818"/>
    <cellStyle name="Input 3 3 15 2 4" xfId="21819"/>
    <cellStyle name="Input 3 3 15 2 5" xfId="21820"/>
    <cellStyle name="Input 3 3 15 2 6" xfId="21821"/>
    <cellStyle name="Input 3 3 15 3" xfId="21822"/>
    <cellStyle name="Input 3 3 15 3 2" xfId="57855"/>
    <cellStyle name="Input 3 3 15 3 3" xfId="57856"/>
    <cellStyle name="Input 3 3 15 4" xfId="21823"/>
    <cellStyle name="Input 3 3 15 4 2" xfId="57857"/>
    <cellStyle name="Input 3 3 15 4 3" xfId="57858"/>
    <cellStyle name="Input 3 3 15 5" xfId="21824"/>
    <cellStyle name="Input 3 3 15 5 2" xfId="57859"/>
    <cellStyle name="Input 3 3 15 5 3" xfId="57860"/>
    <cellStyle name="Input 3 3 15 6" xfId="21825"/>
    <cellStyle name="Input 3 3 15 6 2" xfId="57861"/>
    <cellStyle name="Input 3 3 15 6 3" xfId="57862"/>
    <cellStyle name="Input 3 3 15 7" xfId="21826"/>
    <cellStyle name="Input 3 3 15 8" xfId="57863"/>
    <cellStyle name="Input 3 3 16" xfId="21827"/>
    <cellStyle name="Input 3 3 16 2" xfId="21828"/>
    <cellStyle name="Input 3 3 16 2 2" xfId="21829"/>
    <cellStyle name="Input 3 3 16 2 3" xfId="21830"/>
    <cellStyle name="Input 3 3 16 2 4" xfId="21831"/>
    <cellStyle name="Input 3 3 16 2 5" xfId="21832"/>
    <cellStyle name="Input 3 3 16 2 6" xfId="21833"/>
    <cellStyle name="Input 3 3 16 3" xfId="21834"/>
    <cellStyle name="Input 3 3 16 3 2" xfId="57864"/>
    <cellStyle name="Input 3 3 16 3 3" xfId="57865"/>
    <cellStyle name="Input 3 3 16 4" xfId="21835"/>
    <cellStyle name="Input 3 3 16 4 2" xfId="57866"/>
    <cellStyle name="Input 3 3 16 4 3" xfId="57867"/>
    <cellStyle name="Input 3 3 16 5" xfId="21836"/>
    <cellStyle name="Input 3 3 16 5 2" xfId="57868"/>
    <cellStyle name="Input 3 3 16 5 3" xfId="57869"/>
    <cellStyle name="Input 3 3 16 6" xfId="21837"/>
    <cellStyle name="Input 3 3 16 6 2" xfId="57870"/>
    <cellStyle name="Input 3 3 16 6 3" xfId="57871"/>
    <cellStyle name="Input 3 3 16 7" xfId="21838"/>
    <cellStyle name="Input 3 3 16 8" xfId="57872"/>
    <cellStyle name="Input 3 3 17" xfId="21839"/>
    <cellStyle name="Input 3 3 17 2" xfId="21840"/>
    <cellStyle name="Input 3 3 17 2 2" xfId="21841"/>
    <cellStyle name="Input 3 3 17 2 3" xfId="21842"/>
    <cellStyle name="Input 3 3 17 2 4" xfId="21843"/>
    <cellStyle name="Input 3 3 17 2 5" xfId="21844"/>
    <cellStyle name="Input 3 3 17 2 6" xfId="21845"/>
    <cellStyle name="Input 3 3 17 3" xfId="21846"/>
    <cellStyle name="Input 3 3 17 3 2" xfId="57873"/>
    <cellStyle name="Input 3 3 17 3 3" xfId="57874"/>
    <cellStyle name="Input 3 3 17 4" xfId="21847"/>
    <cellStyle name="Input 3 3 17 4 2" xfId="57875"/>
    <cellStyle name="Input 3 3 17 4 3" xfId="57876"/>
    <cellStyle name="Input 3 3 17 5" xfId="21848"/>
    <cellStyle name="Input 3 3 17 5 2" xfId="57877"/>
    <cellStyle name="Input 3 3 17 5 3" xfId="57878"/>
    <cellStyle name="Input 3 3 17 6" xfId="21849"/>
    <cellStyle name="Input 3 3 17 6 2" xfId="57879"/>
    <cellStyle name="Input 3 3 17 6 3" xfId="57880"/>
    <cellStyle name="Input 3 3 17 7" xfId="21850"/>
    <cellStyle name="Input 3 3 17 8" xfId="57881"/>
    <cellStyle name="Input 3 3 18" xfId="21851"/>
    <cellStyle name="Input 3 3 18 2" xfId="21852"/>
    <cellStyle name="Input 3 3 18 2 2" xfId="21853"/>
    <cellStyle name="Input 3 3 18 2 3" xfId="21854"/>
    <cellStyle name="Input 3 3 18 2 4" xfId="21855"/>
    <cellStyle name="Input 3 3 18 2 5" xfId="21856"/>
    <cellStyle name="Input 3 3 18 2 6" xfId="21857"/>
    <cellStyle name="Input 3 3 18 3" xfId="21858"/>
    <cellStyle name="Input 3 3 18 3 2" xfId="57882"/>
    <cellStyle name="Input 3 3 18 3 3" xfId="57883"/>
    <cellStyle name="Input 3 3 18 4" xfId="21859"/>
    <cellStyle name="Input 3 3 18 4 2" xfId="57884"/>
    <cellStyle name="Input 3 3 18 4 3" xfId="57885"/>
    <cellStyle name="Input 3 3 18 5" xfId="21860"/>
    <cellStyle name="Input 3 3 18 5 2" xfId="57886"/>
    <cellStyle name="Input 3 3 18 5 3" xfId="57887"/>
    <cellStyle name="Input 3 3 18 6" xfId="21861"/>
    <cellStyle name="Input 3 3 18 6 2" xfId="57888"/>
    <cellStyle name="Input 3 3 18 6 3" xfId="57889"/>
    <cellStyle name="Input 3 3 18 7" xfId="21862"/>
    <cellStyle name="Input 3 3 18 8" xfId="57890"/>
    <cellStyle name="Input 3 3 19" xfId="21863"/>
    <cellStyle name="Input 3 3 19 2" xfId="21864"/>
    <cellStyle name="Input 3 3 19 2 2" xfId="21865"/>
    <cellStyle name="Input 3 3 19 2 3" xfId="21866"/>
    <cellStyle name="Input 3 3 19 2 4" xfId="21867"/>
    <cellStyle name="Input 3 3 19 2 5" xfId="21868"/>
    <cellStyle name="Input 3 3 19 2 6" xfId="21869"/>
    <cellStyle name="Input 3 3 19 3" xfId="21870"/>
    <cellStyle name="Input 3 3 19 3 2" xfId="57891"/>
    <cellStyle name="Input 3 3 19 3 3" xfId="57892"/>
    <cellStyle name="Input 3 3 19 4" xfId="21871"/>
    <cellStyle name="Input 3 3 19 4 2" xfId="57893"/>
    <cellStyle name="Input 3 3 19 4 3" xfId="57894"/>
    <cellStyle name="Input 3 3 19 5" xfId="21872"/>
    <cellStyle name="Input 3 3 19 5 2" xfId="57895"/>
    <cellStyle name="Input 3 3 19 5 3" xfId="57896"/>
    <cellStyle name="Input 3 3 19 6" xfId="21873"/>
    <cellStyle name="Input 3 3 19 6 2" xfId="57897"/>
    <cellStyle name="Input 3 3 19 6 3" xfId="57898"/>
    <cellStyle name="Input 3 3 19 7" xfId="21874"/>
    <cellStyle name="Input 3 3 19 8" xfId="57899"/>
    <cellStyle name="Input 3 3 2" xfId="21875"/>
    <cellStyle name="Input 3 3 2 10" xfId="21876"/>
    <cellStyle name="Input 3 3 2 10 2" xfId="21877"/>
    <cellStyle name="Input 3 3 2 10 2 2" xfId="21878"/>
    <cellStyle name="Input 3 3 2 10 2 3" xfId="21879"/>
    <cellStyle name="Input 3 3 2 10 2 4" xfId="21880"/>
    <cellStyle name="Input 3 3 2 10 2 5" xfId="21881"/>
    <cellStyle name="Input 3 3 2 10 2 6" xfId="21882"/>
    <cellStyle name="Input 3 3 2 10 3" xfId="21883"/>
    <cellStyle name="Input 3 3 2 10 3 2" xfId="57900"/>
    <cellStyle name="Input 3 3 2 10 3 3" xfId="57901"/>
    <cellStyle name="Input 3 3 2 10 4" xfId="21884"/>
    <cellStyle name="Input 3 3 2 10 4 2" xfId="57902"/>
    <cellStyle name="Input 3 3 2 10 4 3" xfId="57903"/>
    <cellStyle name="Input 3 3 2 10 5" xfId="21885"/>
    <cellStyle name="Input 3 3 2 10 5 2" xfId="57904"/>
    <cellStyle name="Input 3 3 2 10 5 3" xfId="57905"/>
    <cellStyle name="Input 3 3 2 10 6" xfId="21886"/>
    <cellStyle name="Input 3 3 2 10 6 2" xfId="57906"/>
    <cellStyle name="Input 3 3 2 10 6 3" xfId="57907"/>
    <cellStyle name="Input 3 3 2 10 7" xfId="21887"/>
    <cellStyle name="Input 3 3 2 10 8" xfId="57908"/>
    <cellStyle name="Input 3 3 2 11" xfId="21888"/>
    <cellStyle name="Input 3 3 2 11 2" xfId="21889"/>
    <cellStyle name="Input 3 3 2 11 2 2" xfId="21890"/>
    <cellStyle name="Input 3 3 2 11 2 3" xfId="21891"/>
    <cellStyle name="Input 3 3 2 11 2 4" xfId="21892"/>
    <cellStyle name="Input 3 3 2 11 2 5" xfId="21893"/>
    <cellStyle name="Input 3 3 2 11 2 6" xfId="21894"/>
    <cellStyle name="Input 3 3 2 11 3" xfId="21895"/>
    <cellStyle name="Input 3 3 2 11 3 2" xfId="57909"/>
    <cellStyle name="Input 3 3 2 11 3 3" xfId="57910"/>
    <cellStyle name="Input 3 3 2 11 4" xfId="21896"/>
    <cellStyle name="Input 3 3 2 11 4 2" xfId="57911"/>
    <cellStyle name="Input 3 3 2 11 4 3" xfId="57912"/>
    <cellStyle name="Input 3 3 2 11 5" xfId="21897"/>
    <cellStyle name="Input 3 3 2 11 5 2" xfId="57913"/>
    <cellStyle name="Input 3 3 2 11 5 3" xfId="57914"/>
    <cellStyle name="Input 3 3 2 11 6" xfId="21898"/>
    <cellStyle name="Input 3 3 2 11 6 2" xfId="57915"/>
    <cellStyle name="Input 3 3 2 11 6 3" xfId="57916"/>
    <cellStyle name="Input 3 3 2 11 7" xfId="21899"/>
    <cellStyle name="Input 3 3 2 11 8" xfId="57917"/>
    <cellStyle name="Input 3 3 2 12" xfId="21900"/>
    <cellStyle name="Input 3 3 2 12 2" xfId="21901"/>
    <cellStyle name="Input 3 3 2 12 2 2" xfId="21902"/>
    <cellStyle name="Input 3 3 2 12 2 3" xfId="21903"/>
    <cellStyle name="Input 3 3 2 12 2 4" xfId="21904"/>
    <cellStyle name="Input 3 3 2 12 2 5" xfId="21905"/>
    <cellStyle name="Input 3 3 2 12 2 6" xfId="21906"/>
    <cellStyle name="Input 3 3 2 12 3" xfId="21907"/>
    <cellStyle name="Input 3 3 2 12 3 2" xfId="57918"/>
    <cellStyle name="Input 3 3 2 12 3 3" xfId="57919"/>
    <cellStyle name="Input 3 3 2 12 4" xfId="21908"/>
    <cellStyle name="Input 3 3 2 12 4 2" xfId="57920"/>
    <cellStyle name="Input 3 3 2 12 4 3" xfId="57921"/>
    <cellStyle name="Input 3 3 2 12 5" xfId="21909"/>
    <cellStyle name="Input 3 3 2 12 5 2" xfId="57922"/>
    <cellStyle name="Input 3 3 2 12 5 3" xfId="57923"/>
    <cellStyle name="Input 3 3 2 12 6" xfId="21910"/>
    <cellStyle name="Input 3 3 2 12 6 2" xfId="57924"/>
    <cellStyle name="Input 3 3 2 12 6 3" xfId="57925"/>
    <cellStyle name="Input 3 3 2 12 7" xfId="21911"/>
    <cellStyle name="Input 3 3 2 12 8" xfId="57926"/>
    <cellStyle name="Input 3 3 2 13" xfId="21912"/>
    <cellStyle name="Input 3 3 2 13 2" xfId="21913"/>
    <cellStyle name="Input 3 3 2 13 2 2" xfId="21914"/>
    <cellStyle name="Input 3 3 2 13 2 3" xfId="21915"/>
    <cellStyle name="Input 3 3 2 13 2 4" xfId="21916"/>
    <cellStyle name="Input 3 3 2 13 2 5" xfId="21917"/>
    <cellStyle name="Input 3 3 2 13 2 6" xfId="21918"/>
    <cellStyle name="Input 3 3 2 13 3" xfId="21919"/>
    <cellStyle name="Input 3 3 2 13 3 2" xfId="57927"/>
    <cellStyle name="Input 3 3 2 13 3 3" xfId="57928"/>
    <cellStyle name="Input 3 3 2 13 4" xfId="21920"/>
    <cellStyle name="Input 3 3 2 13 4 2" xfId="57929"/>
    <cellStyle name="Input 3 3 2 13 4 3" xfId="57930"/>
    <cellStyle name="Input 3 3 2 13 5" xfId="21921"/>
    <cellStyle name="Input 3 3 2 13 5 2" xfId="57931"/>
    <cellStyle name="Input 3 3 2 13 5 3" xfId="57932"/>
    <cellStyle name="Input 3 3 2 13 6" xfId="21922"/>
    <cellStyle name="Input 3 3 2 13 6 2" xfId="57933"/>
    <cellStyle name="Input 3 3 2 13 6 3" xfId="57934"/>
    <cellStyle name="Input 3 3 2 13 7" xfId="21923"/>
    <cellStyle name="Input 3 3 2 13 8" xfId="57935"/>
    <cellStyle name="Input 3 3 2 14" xfId="21924"/>
    <cellStyle name="Input 3 3 2 14 2" xfId="21925"/>
    <cellStyle name="Input 3 3 2 14 2 2" xfId="21926"/>
    <cellStyle name="Input 3 3 2 14 2 3" xfId="21927"/>
    <cellStyle name="Input 3 3 2 14 2 4" xfId="21928"/>
    <cellStyle name="Input 3 3 2 14 2 5" xfId="21929"/>
    <cellStyle name="Input 3 3 2 14 2 6" xfId="21930"/>
    <cellStyle name="Input 3 3 2 14 3" xfId="21931"/>
    <cellStyle name="Input 3 3 2 14 3 2" xfId="57936"/>
    <cellStyle name="Input 3 3 2 14 3 3" xfId="57937"/>
    <cellStyle name="Input 3 3 2 14 4" xfId="21932"/>
    <cellStyle name="Input 3 3 2 14 4 2" xfId="57938"/>
    <cellStyle name="Input 3 3 2 14 4 3" xfId="57939"/>
    <cellStyle name="Input 3 3 2 14 5" xfId="21933"/>
    <cellStyle name="Input 3 3 2 14 5 2" xfId="57940"/>
    <cellStyle name="Input 3 3 2 14 5 3" xfId="57941"/>
    <cellStyle name="Input 3 3 2 14 6" xfId="21934"/>
    <cellStyle name="Input 3 3 2 14 6 2" xfId="57942"/>
    <cellStyle name="Input 3 3 2 14 6 3" xfId="57943"/>
    <cellStyle name="Input 3 3 2 14 7" xfId="21935"/>
    <cellStyle name="Input 3 3 2 14 8" xfId="57944"/>
    <cellStyle name="Input 3 3 2 15" xfId="21936"/>
    <cellStyle name="Input 3 3 2 15 2" xfId="21937"/>
    <cellStyle name="Input 3 3 2 15 2 2" xfId="21938"/>
    <cellStyle name="Input 3 3 2 15 2 3" xfId="21939"/>
    <cellStyle name="Input 3 3 2 15 2 4" xfId="21940"/>
    <cellStyle name="Input 3 3 2 15 2 5" xfId="21941"/>
    <cellStyle name="Input 3 3 2 15 2 6" xfId="21942"/>
    <cellStyle name="Input 3 3 2 15 3" xfId="21943"/>
    <cellStyle name="Input 3 3 2 15 3 2" xfId="57945"/>
    <cellStyle name="Input 3 3 2 15 3 3" xfId="57946"/>
    <cellStyle name="Input 3 3 2 15 4" xfId="21944"/>
    <cellStyle name="Input 3 3 2 15 4 2" xfId="57947"/>
    <cellStyle name="Input 3 3 2 15 4 3" xfId="57948"/>
    <cellStyle name="Input 3 3 2 15 5" xfId="21945"/>
    <cellStyle name="Input 3 3 2 15 5 2" xfId="57949"/>
    <cellStyle name="Input 3 3 2 15 5 3" xfId="57950"/>
    <cellStyle name="Input 3 3 2 15 6" xfId="21946"/>
    <cellStyle name="Input 3 3 2 15 6 2" xfId="57951"/>
    <cellStyle name="Input 3 3 2 15 6 3" xfId="57952"/>
    <cellStyle name="Input 3 3 2 15 7" xfId="21947"/>
    <cellStyle name="Input 3 3 2 15 8" xfId="57953"/>
    <cellStyle name="Input 3 3 2 16" xfId="21948"/>
    <cellStyle name="Input 3 3 2 16 2" xfId="21949"/>
    <cellStyle name="Input 3 3 2 16 2 2" xfId="21950"/>
    <cellStyle name="Input 3 3 2 16 2 3" xfId="21951"/>
    <cellStyle name="Input 3 3 2 16 2 4" xfId="21952"/>
    <cellStyle name="Input 3 3 2 16 2 5" xfId="21953"/>
    <cellStyle name="Input 3 3 2 16 2 6" xfId="21954"/>
    <cellStyle name="Input 3 3 2 16 3" xfId="21955"/>
    <cellStyle name="Input 3 3 2 16 3 2" xfId="57954"/>
    <cellStyle name="Input 3 3 2 16 3 3" xfId="57955"/>
    <cellStyle name="Input 3 3 2 16 4" xfId="21956"/>
    <cellStyle name="Input 3 3 2 16 4 2" xfId="57956"/>
    <cellStyle name="Input 3 3 2 16 4 3" xfId="57957"/>
    <cellStyle name="Input 3 3 2 16 5" xfId="21957"/>
    <cellStyle name="Input 3 3 2 16 5 2" xfId="57958"/>
    <cellStyle name="Input 3 3 2 16 5 3" xfId="57959"/>
    <cellStyle name="Input 3 3 2 16 6" xfId="21958"/>
    <cellStyle name="Input 3 3 2 16 6 2" xfId="57960"/>
    <cellStyle name="Input 3 3 2 16 6 3" xfId="57961"/>
    <cellStyle name="Input 3 3 2 16 7" xfId="21959"/>
    <cellStyle name="Input 3 3 2 16 8" xfId="57962"/>
    <cellStyle name="Input 3 3 2 17" xfId="21960"/>
    <cellStyle name="Input 3 3 2 17 2" xfId="21961"/>
    <cellStyle name="Input 3 3 2 17 2 2" xfId="21962"/>
    <cellStyle name="Input 3 3 2 17 2 3" xfId="21963"/>
    <cellStyle name="Input 3 3 2 17 2 4" xfId="21964"/>
    <cellStyle name="Input 3 3 2 17 2 5" xfId="21965"/>
    <cellStyle name="Input 3 3 2 17 2 6" xfId="21966"/>
    <cellStyle name="Input 3 3 2 17 3" xfId="21967"/>
    <cellStyle name="Input 3 3 2 17 3 2" xfId="57963"/>
    <cellStyle name="Input 3 3 2 17 3 3" xfId="57964"/>
    <cellStyle name="Input 3 3 2 17 4" xfId="21968"/>
    <cellStyle name="Input 3 3 2 17 4 2" xfId="57965"/>
    <cellStyle name="Input 3 3 2 17 4 3" xfId="57966"/>
    <cellStyle name="Input 3 3 2 17 5" xfId="21969"/>
    <cellStyle name="Input 3 3 2 17 5 2" xfId="57967"/>
    <cellStyle name="Input 3 3 2 17 5 3" xfId="57968"/>
    <cellStyle name="Input 3 3 2 17 6" xfId="21970"/>
    <cellStyle name="Input 3 3 2 17 6 2" xfId="57969"/>
    <cellStyle name="Input 3 3 2 17 6 3" xfId="57970"/>
    <cellStyle name="Input 3 3 2 17 7" xfId="21971"/>
    <cellStyle name="Input 3 3 2 17 8" xfId="57971"/>
    <cellStyle name="Input 3 3 2 18" xfId="21972"/>
    <cellStyle name="Input 3 3 2 18 2" xfId="21973"/>
    <cellStyle name="Input 3 3 2 18 2 2" xfId="21974"/>
    <cellStyle name="Input 3 3 2 18 2 3" xfId="21975"/>
    <cellStyle name="Input 3 3 2 18 2 4" xfId="21976"/>
    <cellStyle name="Input 3 3 2 18 2 5" xfId="21977"/>
    <cellStyle name="Input 3 3 2 18 2 6" xfId="21978"/>
    <cellStyle name="Input 3 3 2 18 3" xfId="21979"/>
    <cellStyle name="Input 3 3 2 18 3 2" xfId="57972"/>
    <cellStyle name="Input 3 3 2 18 3 3" xfId="57973"/>
    <cellStyle name="Input 3 3 2 18 4" xfId="21980"/>
    <cellStyle name="Input 3 3 2 18 4 2" xfId="57974"/>
    <cellStyle name="Input 3 3 2 18 4 3" xfId="57975"/>
    <cellStyle name="Input 3 3 2 18 5" xfId="21981"/>
    <cellStyle name="Input 3 3 2 18 5 2" xfId="57976"/>
    <cellStyle name="Input 3 3 2 18 5 3" xfId="57977"/>
    <cellStyle name="Input 3 3 2 18 6" xfId="21982"/>
    <cellStyle name="Input 3 3 2 18 6 2" xfId="57978"/>
    <cellStyle name="Input 3 3 2 18 6 3" xfId="57979"/>
    <cellStyle name="Input 3 3 2 18 7" xfId="21983"/>
    <cellStyle name="Input 3 3 2 18 8" xfId="57980"/>
    <cellStyle name="Input 3 3 2 19" xfId="21984"/>
    <cellStyle name="Input 3 3 2 19 2" xfId="21985"/>
    <cellStyle name="Input 3 3 2 19 2 2" xfId="21986"/>
    <cellStyle name="Input 3 3 2 19 2 3" xfId="21987"/>
    <cellStyle name="Input 3 3 2 19 2 4" xfId="21988"/>
    <cellStyle name="Input 3 3 2 19 2 5" xfId="21989"/>
    <cellStyle name="Input 3 3 2 19 2 6" xfId="21990"/>
    <cellStyle name="Input 3 3 2 19 3" xfId="21991"/>
    <cellStyle name="Input 3 3 2 19 3 2" xfId="57981"/>
    <cellStyle name="Input 3 3 2 19 3 3" xfId="57982"/>
    <cellStyle name="Input 3 3 2 19 4" xfId="21992"/>
    <cellStyle name="Input 3 3 2 19 4 2" xfId="57983"/>
    <cellStyle name="Input 3 3 2 19 4 3" xfId="57984"/>
    <cellStyle name="Input 3 3 2 19 5" xfId="21993"/>
    <cellStyle name="Input 3 3 2 19 5 2" xfId="57985"/>
    <cellStyle name="Input 3 3 2 19 5 3" xfId="57986"/>
    <cellStyle name="Input 3 3 2 19 6" xfId="21994"/>
    <cellStyle name="Input 3 3 2 19 6 2" xfId="57987"/>
    <cellStyle name="Input 3 3 2 19 6 3" xfId="57988"/>
    <cellStyle name="Input 3 3 2 19 7" xfId="21995"/>
    <cellStyle name="Input 3 3 2 19 8" xfId="57989"/>
    <cellStyle name="Input 3 3 2 2" xfId="21996"/>
    <cellStyle name="Input 3 3 2 2 2" xfId="21997"/>
    <cellStyle name="Input 3 3 2 2 2 2" xfId="21998"/>
    <cellStyle name="Input 3 3 2 2 2 3" xfId="21999"/>
    <cellStyle name="Input 3 3 2 2 2 4" xfId="22000"/>
    <cellStyle name="Input 3 3 2 2 2 5" xfId="22001"/>
    <cellStyle name="Input 3 3 2 2 2 6" xfId="22002"/>
    <cellStyle name="Input 3 3 2 2 3" xfId="22003"/>
    <cellStyle name="Input 3 3 2 2 3 2" xfId="57990"/>
    <cellStyle name="Input 3 3 2 2 3 3" xfId="57991"/>
    <cellStyle name="Input 3 3 2 2 4" xfId="22004"/>
    <cellStyle name="Input 3 3 2 2 4 2" xfId="57992"/>
    <cellStyle name="Input 3 3 2 2 4 3" xfId="57993"/>
    <cellStyle name="Input 3 3 2 2 5" xfId="22005"/>
    <cellStyle name="Input 3 3 2 2 5 2" xfId="57994"/>
    <cellStyle name="Input 3 3 2 2 5 3" xfId="57995"/>
    <cellStyle name="Input 3 3 2 2 6" xfId="22006"/>
    <cellStyle name="Input 3 3 2 2 6 2" xfId="57996"/>
    <cellStyle name="Input 3 3 2 2 6 3" xfId="57997"/>
    <cellStyle name="Input 3 3 2 2 7" xfId="22007"/>
    <cellStyle name="Input 3 3 2 2 8" xfId="57998"/>
    <cellStyle name="Input 3 3 2 20" xfId="22008"/>
    <cellStyle name="Input 3 3 2 20 2" xfId="22009"/>
    <cellStyle name="Input 3 3 2 20 2 2" xfId="22010"/>
    <cellStyle name="Input 3 3 2 20 2 3" xfId="22011"/>
    <cellStyle name="Input 3 3 2 20 2 4" xfId="22012"/>
    <cellStyle name="Input 3 3 2 20 2 5" xfId="22013"/>
    <cellStyle name="Input 3 3 2 20 2 6" xfId="22014"/>
    <cellStyle name="Input 3 3 2 20 3" xfId="22015"/>
    <cellStyle name="Input 3 3 2 20 3 2" xfId="57999"/>
    <cellStyle name="Input 3 3 2 20 3 3" xfId="58000"/>
    <cellStyle name="Input 3 3 2 20 4" xfId="22016"/>
    <cellStyle name="Input 3 3 2 20 4 2" xfId="58001"/>
    <cellStyle name="Input 3 3 2 20 4 3" xfId="58002"/>
    <cellStyle name="Input 3 3 2 20 5" xfId="22017"/>
    <cellStyle name="Input 3 3 2 20 5 2" xfId="58003"/>
    <cellStyle name="Input 3 3 2 20 5 3" xfId="58004"/>
    <cellStyle name="Input 3 3 2 20 6" xfId="22018"/>
    <cellStyle name="Input 3 3 2 20 6 2" xfId="58005"/>
    <cellStyle name="Input 3 3 2 20 6 3" xfId="58006"/>
    <cellStyle name="Input 3 3 2 20 7" xfId="22019"/>
    <cellStyle name="Input 3 3 2 20 8" xfId="58007"/>
    <cellStyle name="Input 3 3 2 21" xfId="22020"/>
    <cellStyle name="Input 3 3 2 21 2" xfId="22021"/>
    <cellStyle name="Input 3 3 2 21 2 2" xfId="22022"/>
    <cellStyle name="Input 3 3 2 21 2 3" xfId="22023"/>
    <cellStyle name="Input 3 3 2 21 2 4" xfId="22024"/>
    <cellStyle name="Input 3 3 2 21 2 5" xfId="22025"/>
    <cellStyle name="Input 3 3 2 21 2 6" xfId="22026"/>
    <cellStyle name="Input 3 3 2 21 3" xfId="22027"/>
    <cellStyle name="Input 3 3 2 21 3 2" xfId="58008"/>
    <cellStyle name="Input 3 3 2 21 3 3" xfId="58009"/>
    <cellStyle name="Input 3 3 2 21 4" xfId="22028"/>
    <cellStyle name="Input 3 3 2 21 4 2" xfId="58010"/>
    <cellStyle name="Input 3 3 2 21 4 3" xfId="58011"/>
    <cellStyle name="Input 3 3 2 21 5" xfId="22029"/>
    <cellStyle name="Input 3 3 2 21 5 2" xfId="58012"/>
    <cellStyle name="Input 3 3 2 21 5 3" xfId="58013"/>
    <cellStyle name="Input 3 3 2 21 6" xfId="22030"/>
    <cellStyle name="Input 3 3 2 21 6 2" xfId="58014"/>
    <cellStyle name="Input 3 3 2 21 6 3" xfId="58015"/>
    <cellStyle name="Input 3 3 2 21 7" xfId="22031"/>
    <cellStyle name="Input 3 3 2 21 8" xfId="58016"/>
    <cellStyle name="Input 3 3 2 22" xfId="22032"/>
    <cellStyle name="Input 3 3 2 22 2" xfId="22033"/>
    <cellStyle name="Input 3 3 2 22 2 2" xfId="22034"/>
    <cellStyle name="Input 3 3 2 22 2 3" xfId="22035"/>
    <cellStyle name="Input 3 3 2 22 2 4" xfId="22036"/>
    <cellStyle name="Input 3 3 2 22 2 5" xfId="22037"/>
    <cellStyle name="Input 3 3 2 22 2 6" xfId="22038"/>
    <cellStyle name="Input 3 3 2 22 3" xfId="22039"/>
    <cellStyle name="Input 3 3 2 22 3 2" xfId="58017"/>
    <cellStyle name="Input 3 3 2 22 3 3" xfId="58018"/>
    <cellStyle name="Input 3 3 2 22 4" xfId="22040"/>
    <cellStyle name="Input 3 3 2 22 4 2" xfId="58019"/>
    <cellStyle name="Input 3 3 2 22 4 3" xfId="58020"/>
    <cellStyle name="Input 3 3 2 22 5" xfId="22041"/>
    <cellStyle name="Input 3 3 2 22 5 2" xfId="58021"/>
    <cellStyle name="Input 3 3 2 22 5 3" xfId="58022"/>
    <cellStyle name="Input 3 3 2 22 6" xfId="22042"/>
    <cellStyle name="Input 3 3 2 22 6 2" xfId="58023"/>
    <cellStyle name="Input 3 3 2 22 6 3" xfId="58024"/>
    <cellStyle name="Input 3 3 2 22 7" xfId="22043"/>
    <cellStyle name="Input 3 3 2 22 8" xfId="58025"/>
    <cellStyle name="Input 3 3 2 23" xfId="22044"/>
    <cellStyle name="Input 3 3 2 23 2" xfId="22045"/>
    <cellStyle name="Input 3 3 2 23 2 2" xfId="22046"/>
    <cellStyle name="Input 3 3 2 23 2 3" xfId="22047"/>
    <cellStyle name="Input 3 3 2 23 2 4" xfId="22048"/>
    <cellStyle name="Input 3 3 2 23 2 5" xfId="22049"/>
    <cellStyle name="Input 3 3 2 23 2 6" xfId="22050"/>
    <cellStyle name="Input 3 3 2 23 3" xfId="22051"/>
    <cellStyle name="Input 3 3 2 23 3 2" xfId="58026"/>
    <cellStyle name="Input 3 3 2 23 3 3" xfId="58027"/>
    <cellStyle name="Input 3 3 2 23 4" xfId="22052"/>
    <cellStyle name="Input 3 3 2 23 4 2" xfId="58028"/>
    <cellStyle name="Input 3 3 2 23 4 3" xfId="58029"/>
    <cellStyle name="Input 3 3 2 23 5" xfId="22053"/>
    <cellStyle name="Input 3 3 2 23 5 2" xfId="58030"/>
    <cellStyle name="Input 3 3 2 23 5 3" xfId="58031"/>
    <cellStyle name="Input 3 3 2 23 6" xfId="22054"/>
    <cellStyle name="Input 3 3 2 23 6 2" xfId="58032"/>
    <cellStyle name="Input 3 3 2 23 6 3" xfId="58033"/>
    <cellStyle name="Input 3 3 2 23 7" xfId="22055"/>
    <cellStyle name="Input 3 3 2 23 8" xfId="58034"/>
    <cellStyle name="Input 3 3 2 24" xfId="22056"/>
    <cellStyle name="Input 3 3 2 24 2" xfId="22057"/>
    <cellStyle name="Input 3 3 2 24 2 2" xfId="22058"/>
    <cellStyle name="Input 3 3 2 24 2 3" xfId="22059"/>
    <cellStyle name="Input 3 3 2 24 2 4" xfId="22060"/>
    <cellStyle name="Input 3 3 2 24 2 5" xfId="22061"/>
    <cellStyle name="Input 3 3 2 24 2 6" xfId="22062"/>
    <cellStyle name="Input 3 3 2 24 3" xfId="22063"/>
    <cellStyle name="Input 3 3 2 24 3 2" xfId="58035"/>
    <cellStyle name="Input 3 3 2 24 3 3" xfId="58036"/>
    <cellStyle name="Input 3 3 2 24 4" xfId="22064"/>
    <cellStyle name="Input 3 3 2 24 4 2" xfId="58037"/>
    <cellStyle name="Input 3 3 2 24 4 3" xfId="58038"/>
    <cellStyle name="Input 3 3 2 24 5" xfId="22065"/>
    <cellStyle name="Input 3 3 2 24 5 2" xfId="58039"/>
    <cellStyle name="Input 3 3 2 24 5 3" xfId="58040"/>
    <cellStyle name="Input 3 3 2 24 6" xfId="22066"/>
    <cellStyle name="Input 3 3 2 24 6 2" xfId="58041"/>
    <cellStyle name="Input 3 3 2 24 6 3" xfId="58042"/>
    <cellStyle name="Input 3 3 2 24 7" xfId="22067"/>
    <cellStyle name="Input 3 3 2 24 8" xfId="58043"/>
    <cellStyle name="Input 3 3 2 25" xfId="22068"/>
    <cellStyle name="Input 3 3 2 25 2" xfId="22069"/>
    <cellStyle name="Input 3 3 2 25 2 2" xfId="22070"/>
    <cellStyle name="Input 3 3 2 25 2 3" xfId="22071"/>
    <cellStyle name="Input 3 3 2 25 2 4" xfId="22072"/>
    <cellStyle name="Input 3 3 2 25 2 5" xfId="22073"/>
    <cellStyle name="Input 3 3 2 25 2 6" xfId="22074"/>
    <cellStyle name="Input 3 3 2 25 3" xfId="22075"/>
    <cellStyle name="Input 3 3 2 25 3 2" xfId="58044"/>
    <cellStyle name="Input 3 3 2 25 3 3" xfId="58045"/>
    <cellStyle name="Input 3 3 2 25 4" xfId="22076"/>
    <cellStyle name="Input 3 3 2 25 4 2" xfId="58046"/>
    <cellStyle name="Input 3 3 2 25 4 3" xfId="58047"/>
    <cellStyle name="Input 3 3 2 25 5" xfId="22077"/>
    <cellStyle name="Input 3 3 2 25 5 2" xfId="58048"/>
    <cellStyle name="Input 3 3 2 25 5 3" xfId="58049"/>
    <cellStyle name="Input 3 3 2 25 6" xfId="22078"/>
    <cellStyle name="Input 3 3 2 25 6 2" xfId="58050"/>
    <cellStyle name="Input 3 3 2 25 6 3" xfId="58051"/>
    <cellStyle name="Input 3 3 2 25 7" xfId="22079"/>
    <cellStyle name="Input 3 3 2 25 8" xfId="58052"/>
    <cellStyle name="Input 3 3 2 26" xfId="22080"/>
    <cellStyle name="Input 3 3 2 26 2" xfId="22081"/>
    <cellStyle name="Input 3 3 2 26 2 2" xfId="22082"/>
    <cellStyle name="Input 3 3 2 26 2 3" xfId="22083"/>
    <cellStyle name="Input 3 3 2 26 2 4" xfId="22084"/>
    <cellStyle name="Input 3 3 2 26 2 5" xfId="22085"/>
    <cellStyle name="Input 3 3 2 26 2 6" xfId="22086"/>
    <cellStyle name="Input 3 3 2 26 3" xfId="22087"/>
    <cellStyle name="Input 3 3 2 26 3 2" xfId="58053"/>
    <cellStyle name="Input 3 3 2 26 3 3" xfId="58054"/>
    <cellStyle name="Input 3 3 2 26 4" xfId="22088"/>
    <cellStyle name="Input 3 3 2 26 4 2" xfId="58055"/>
    <cellStyle name="Input 3 3 2 26 4 3" xfId="58056"/>
    <cellStyle name="Input 3 3 2 26 5" xfId="22089"/>
    <cellStyle name="Input 3 3 2 26 5 2" xfId="58057"/>
    <cellStyle name="Input 3 3 2 26 5 3" xfId="58058"/>
    <cellStyle name="Input 3 3 2 26 6" xfId="22090"/>
    <cellStyle name="Input 3 3 2 26 6 2" xfId="58059"/>
    <cellStyle name="Input 3 3 2 26 6 3" xfId="58060"/>
    <cellStyle name="Input 3 3 2 26 7" xfId="22091"/>
    <cellStyle name="Input 3 3 2 26 8" xfId="58061"/>
    <cellStyle name="Input 3 3 2 27" xfId="22092"/>
    <cellStyle name="Input 3 3 2 27 2" xfId="22093"/>
    <cellStyle name="Input 3 3 2 27 2 2" xfId="22094"/>
    <cellStyle name="Input 3 3 2 27 2 3" xfId="22095"/>
    <cellStyle name="Input 3 3 2 27 2 4" xfId="22096"/>
    <cellStyle name="Input 3 3 2 27 2 5" xfId="22097"/>
    <cellStyle name="Input 3 3 2 27 2 6" xfId="22098"/>
    <cellStyle name="Input 3 3 2 27 3" xfId="22099"/>
    <cellStyle name="Input 3 3 2 27 3 2" xfId="58062"/>
    <cellStyle name="Input 3 3 2 27 3 3" xfId="58063"/>
    <cellStyle name="Input 3 3 2 27 4" xfId="22100"/>
    <cellStyle name="Input 3 3 2 27 4 2" xfId="58064"/>
    <cellStyle name="Input 3 3 2 27 4 3" xfId="58065"/>
    <cellStyle name="Input 3 3 2 27 5" xfId="22101"/>
    <cellStyle name="Input 3 3 2 27 5 2" xfId="58066"/>
    <cellStyle name="Input 3 3 2 27 5 3" xfId="58067"/>
    <cellStyle name="Input 3 3 2 27 6" xfId="22102"/>
    <cellStyle name="Input 3 3 2 27 6 2" xfId="58068"/>
    <cellStyle name="Input 3 3 2 27 6 3" xfId="58069"/>
    <cellStyle name="Input 3 3 2 27 7" xfId="22103"/>
    <cellStyle name="Input 3 3 2 27 8" xfId="58070"/>
    <cellStyle name="Input 3 3 2 28" xfId="22104"/>
    <cellStyle name="Input 3 3 2 28 2" xfId="22105"/>
    <cellStyle name="Input 3 3 2 28 2 2" xfId="22106"/>
    <cellStyle name="Input 3 3 2 28 2 3" xfId="22107"/>
    <cellStyle name="Input 3 3 2 28 2 4" xfId="22108"/>
    <cellStyle name="Input 3 3 2 28 2 5" xfId="22109"/>
    <cellStyle name="Input 3 3 2 28 2 6" xfId="22110"/>
    <cellStyle name="Input 3 3 2 28 3" xfId="22111"/>
    <cellStyle name="Input 3 3 2 28 3 2" xfId="58071"/>
    <cellStyle name="Input 3 3 2 28 3 3" xfId="58072"/>
    <cellStyle name="Input 3 3 2 28 4" xfId="22112"/>
    <cellStyle name="Input 3 3 2 28 4 2" xfId="58073"/>
    <cellStyle name="Input 3 3 2 28 4 3" xfId="58074"/>
    <cellStyle name="Input 3 3 2 28 5" xfId="22113"/>
    <cellStyle name="Input 3 3 2 28 5 2" xfId="58075"/>
    <cellStyle name="Input 3 3 2 28 5 3" xfId="58076"/>
    <cellStyle name="Input 3 3 2 28 6" xfId="22114"/>
    <cellStyle name="Input 3 3 2 28 6 2" xfId="58077"/>
    <cellStyle name="Input 3 3 2 28 6 3" xfId="58078"/>
    <cellStyle name="Input 3 3 2 28 7" xfId="22115"/>
    <cellStyle name="Input 3 3 2 28 8" xfId="58079"/>
    <cellStyle name="Input 3 3 2 29" xfId="22116"/>
    <cellStyle name="Input 3 3 2 29 2" xfId="22117"/>
    <cellStyle name="Input 3 3 2 29 2 2" xfId="22118"/>
    <cellStyle name="Input 3 3 2 29 2 3" xfId="22119"/>
    <cellStyle name="Input 3 3 2 29 2 4" xfId="22120"/>
    <cellStyle name="Input 3 3 2 29 2 5" xfId="22121"/>
    <cellStyle name="Input 3 3 2 29 2 6" xfId="22122"/>
    <cellStyle name="Input 3 3 2 29 3" xfId="22123"/>
    <cellStyle name="Input 3 3 2 29 3 2" xfId="58080"/>
    <cellStyle name="Input 3 3 2 29 3 3" xfId="58081"/>
    <cellStyle name="Input 3 3 2 29 4" xfId="22124"/>
    <cellStyle name="Input 3 3 2 29 4 2" xfId="58082"/>
    <cellStyle name="Input 3 3 2 29 4 3" xfId="58083"/>
    <cellStyle name="Input 3 3 2 29 5" xfId="22125"/>
    <cellStyle name="Input 3 3 2 29 5 2" xfId="58084"/>
    <cellStyle name="Input 3 3 2 29 5 3" xfId="58085"/>
    <cellStyle name="Input 3 3 2 29 6" xfId="22126"/>
    <cellStyle name="Input 3 3 2 29 6 2" xfId="58086"/>
    <cellStyle name="Input 3 3 2 29 6 3" xfId="58087"/>
    <cellStyle name="Input 3 3 2 29 7" xfId="22127"/>
    <cellStyle name="Input 3 3 2 29 8" xfId="58088"/>
    <cellStyle name="Input 3 3 2 3" xfId="22128"/>
    <cellStyle name="Input 3 3 2 3 2" xfId="22129"/>
    <cellStyle name="Input 3 3 2 3 2 2" xfId="22130"/>
    <cellStyle name="Input 3 3 2 3 2 3" xfId="22131"/>
    <cellStyle name="Input 3 3 2 3 2 4" xfId="22132"/>
    <cellStyle name="Input 3 3 2 3 2 5" xfId="22133"/>
    <cellStyle name="Input 3 3 2 3 2 6" xfId="22134"/>
    <cellStyle name="Input 3 3 2 3 3" xfId="22135"/>
    <cellStyle name="Input 3 3 2 3 3 2" xfId="58089"/>
    <cellStyle name="Input 3 3 2 3 3 3" xfId="58090"/>
    <cellStyle name="Input 3 3 2 3 4" xfId="22136"/>
    <cellStyle name="Input 3 3 2 3 4 2" xfId="58091"/>
    <cellStyle name="Input 3 3 2 3 4 3" xfId="58092"/>
    <cellStyle name="Input 3 3 2 3 5" xfId="22137"/>
    <cellStyle name="Input 3 3 2 3 5 2" xfId="58093"/>
    <cellStyle name="Input 3 3 2 3 5 3" xfId="58094"/>
    <cellStyle name="Input 3 3 2 3 6" xfId="22138"/>
    <cellStyle name="Input 3 3 2 3 6 2" xfId="58095"/>
    <cellStyle name="Input 3 3 2 3 6 3" xfId="58096"/>
    <cellStyle name="Input 3 3 2 3 7" xfId="22139"/>
    <cellStyle name="Input 3 3 2 3 8" xfId="58097"/>
    <cellStyle name="Input 3 3 2 30" xfId="22140"/>
    <cellStyle name="Input 3 3 2 30 2" xfId="22141"/>
    <cellStyle name="Input 3 3 2 30 2 2" xfId="22142"/>
    <cellStyle name="Input 3 3 2 30 2 3" xfId="22143"/>
    <cellStyle name="Input 3 3 2 30 2 4" xfId="22144"/>
    <cellStyle name="Input 3 3 2 30 2 5" xfId="22145"/>
    <cellStyle name="Input 3 3 2 30 2 6" xfId="22146"/>
    <cellStyle name="Input 3 3 2 30 3" xfId="22147"/>
    <cellStyle name="Input 3 3 2 30 3 2" xfId="58098"/>
    <cellStyle name="Input 3 3 2 30 3 3" xfId="58099"/>
    <cellStyle name="Input 3 3 2 30 4" xfId="22148"/>
    <cellStyle name="Input 3 3 2 30 4 2" xfId="58100"/>
    <cellStyle name="Input 3 3 2 30 4 3" xfId="58101"/>
    <cellStyle name="Input 3 3 2 30 5" xfId="22149"/>
    <cellStyle name="Input 3 3 2 30 5 2" xfId="58102"/>
    <cellStyle name="Input 3 3 2 30 5 3" xfId="58103"/>
    <cellStyle name="Input 3 3 2 30 6" xfId="22150"/>
    <cellStyle name="Input 3 3 2 30 6 2" xfId="58104"/>
    <cellStyle name="Input 3 3 2 30 6 3" xfId="58105"/>
    <cellStyle name="Input 3 3 2 30 7" xfId="22151"/>
    <cellStyle name="Input 3 3 2 30 8" xfId="58106"/>
    <cellStyle name="Input 3 3 2 31" xfId="22152"/>
    <cellStyle name="Input 3 3 2 31 2" xfId="22153"/>
    <cellStyle name="Input 3 3 2 31 2 2" xfId="22154"/>
    <cellStyle name="Input 3 3 2 31 2 3" xfId="22155"/>
    <cellStyle name="Input 3 3 2 31 2 4" xfId="22156"/>
    <cellStyle name="Input 3 3 2 31 2 5" xfId="22157"/>
    <cellStyle name="Input 3 3 2 31 2 6" xfId="22158"/>
    <cellStyle name="Input 3 3 2 31 3" xfId="22159"/>
    <cellStyle name="Input 3 3 2 31 3 2" xfId="58107"/>
    <cellStyle name="Input 3 3 2 31 3 3" xfId="58108"/>
    <cellStyle name="Input 3 3 2 31 4" xfId="22160"/>
    <cellStyle name="Input 3 3 2 31 4 2" xfId="58109"/>
    <cellStyle name="Input 3 3 2 31 4 3" xfId="58110"/>
    <cellStyle name="Input 3 3 2 31 5" xfId="22161"/>
    <cellStyle name="Input 3 3 2 31 5 2" xfId="58111"/>
    <cellStyle name="Input 3 3 2 31 5 3" xfId="58112"/>
    <cellStyle name="Input 3 3 2 31 6" xfId="22162"/>
    <cellStyle name="Input 3 3 2 31 6 2" xfId="58113"/>
    <cellStyle name="Input 3 3 2 31 6 3" xfId="58114"/>
    <cellStyle name="Input 3 3 2 31 7" xfId="22163"/>
    <cellStyle name="Input 3 3 2 31 8" xfId="58115"/>
    <cellStyle name="Input 3 3 2 32" xfId="22164"/>
    <cellStyle name="Input 3 3 2 32 2" xfId="22165"/>
    <cellStyle name="Input 3 3 2 32 2 2" xfId="22166"/>
    <cellStyle name="Input 3 3 2 32 2 3" xfId="22167"/>
    <cellStyle name="Input 3 3 2 32 2 4" xfId="22168"/>
    <cellStyle name="Input 3 3 2 32 2 5" xfId="22169"/>
    <cellStyle name="Input 3 3 2 32 2 6" xfId="22170"/>
    <cellStyle name="Input 3 3 2 32 3" xfId="22171"/>
    <cellStyle name="Input 3 3 2 32 3 2" xfId="58116"/>
    <cellStyle name="Input 3 3 2 32 3 3" xfId="58117"/>
    <cellStyle name="Input 3 3 2 32 4" xfId="22172"/>
    <cellStyle name="Input 3 3 2 32 4 2" xfId="58118"/>
    <cellStyle name="Input 3 3 2 32 4 3" xfId="58119"/>
    <cellStyle name="Input 3 3 2 32 5" xfId="22173"/>
    <cellStyle name="Input 3 3 2 32 5 2" xfId="58120"/>
    <cellStyle name="Input 3 3 2 32 5 3" xfId="58121"/>
    <cellStyle name="Input 3 3 2 32 6" xfId="22174"/>
    <cellStyle name="Input 3 3 2 32 6 2" xfId="58122"/>
    <cellStyle name="Input 3 3 2 32 6 3" xfId="58123"/>
    <cellStyle name="Input 3 3 2 32 7" xfId="22175"/>
    <cellStyle name="Input 3 3 2 32 8" xfId="58124"/>
    <cellStyle name="Input 3 3 2 33" xfId="22176"/>
    <cellStyle name="Input 3 3 2 33 2" xfId="22177"/>
    <cellStyle name="Input 3 3 2 33 2 2" xfId="22178"/>
    <cellStyle name="Input 3 3 2 33 2 3" xfId="22179"/>
    <cellStyle name="Input 3 3 2 33 2 4" xfId="22180"/>
    <cellStyle name="Input 3 3 2 33 2 5" xfId="22181"/>
    <cellStyle name="Input 3 3 2 33 2 6" xfId="22182"/>
    <cellStyle name="Input 3 3 2 33 3" xfId="22183"/>
    <cellStyle name="Input 3 3 2 33 3 2" xfId="58125"/>
    <cellStyle name="Input 3 3 2 33 3 3" xfId="58126"/>
    <cellStyle name="Input 3 3 2 33 4" xfId="22184"/>
    <cellStyle name="Input 3 3 2 33 4 2" xfId="58127"/>
    <cellStyle name="Input 3 3 2 33 4 3" xfId="58128"/>
    <cellStyle name="Input 3 3 2 33 5" xfId="22185"/>
    <cellStyle name="Input 3 3 2 33 5 2" xfId="58129"/>
    <cellStyle name="Input 3 3 2 33 5 3" xfId="58130"/>
    <cellStyle name="Input 3 3 2 33 6" xfId="22186"/>
    <cellStyle name="Input 3 3 2 33 6 2" xfId="58131"/>
    <cellStyle name="Input 3 3 2 33 6 3" xfId="58132"/>
    <cellStyle name="Input 3 3 2 33 7" xfId="22187"/>
    <cellStyle name="Input 3 3 2 33 8" xfId="58133"/>
    <cellStyle name="Input 3 3 2 34" xfId="22188"/>
    <cellStyle name="Input 3 3 2 34 2" xfId="22189"/>
    <cellStyle name="Input 3 3 2 34 2 2" xfId="22190"/>
    <cellStyle name="Input 3 3 2 34 2 3" xfId="22191"/>
    <cellStyle name="Input 3 3 2 34 2 4" xfId="22192"/>
    <cellStyle name="Input 3 3 2 34 2 5" xfId="22193"/>
    <cellStyle name="Input 3 3 2 34 2 6" xfId="22194"/>
    <cellStyle name="Input 3 3 2 34 3" xfId="22195"/>
    <cellStyle name="Input 3 3 2 34 3 2" xfId="58134"/>
    <cellStyle name="Input 3 3 2 34 3 3" xfId="58135"/>
    <cellStyle name="Input 3 3 2 34 4" xfId="22196"/>
    <cellStyle name="Input 3 3 2 34 4 2" xfId="58136"/>
    <cellStyle name="Input 3 3 2 34 4 3" xfId="58137"/>
    <cellStyle name="Input 3 3 2 34 5" xfId="22197"/>
    <cellStyle name="Input 3 3 2 34 5 2" xfId="58138"/>
    <cellStyle name="Input 3 3 2 34 5 3" xfId="58139"/>
    <cellStyle name="Input 3 3 2 34 6" xfId="58140"/>
    <cellStyle name="Input 3 3 2 34 6 2" xfId="58141"/>
    <cellStyle name="Input 3 3 2 34 6 3" xfId="58142"/>
    <cellStyle name="Input 3 3 2 34 7" xfId="58143"/>
    <cellStyle name="Input 3 3 2 34 8" xfId="58144"/>
    <cellStyle name="Input 3 3 2 35" xfId="22198"/>
    <cellStyle name="Input 3 3 2 35 2" xfId="22199"/>
    <cellStyle name="Input 3 3 2 35 3" xfId="22200"/>
    <cellStyle name="Input 3 3 2 35 4" xfId="22201"/>
    <cellStyle name="Input 3 3 2 35 5" xfId="22202"/>
    <cellStyle name="Input 3 3 2 35 6" xfId="22203"/>
    <cellStyle name="Input 3 3 2 36" xfId="22204"/>
    <cellStyle name="Input 3 3 2 36 2" xfId="58145"/>
    <cellStyle name="Input 3 3 2 36 3" xfId="58146"/>
    <cellStyle name="Input 3 3 2 37" xfId="22205"/>
    <cellStyle name="Input 3 3 2 37 2" xfId="58147"/>
    <cellStyle name="Input 3 3 2 37 3" xfId="58148"/>
    <cellStyle name="Input 3 3 2 38" xfId="22206"/>
    <cellStyle name="Input 3 3 2 38 2" xfId="58149"/>
    <cellStyle name="Input 3 3 2 38 3" xfId="58150"/>
    <cellStyle name="Input 3 3 2 39" xfId="58151"/>
    <cellStyle name="Input 3 3 2 39 2" xfId="58152"/>
    <cellStyle name="Input 3 3 2 39 3" xfId="58153"/>
    <cellStyle name="Input 3 3 2 4" xfId="22207"/>
    <cellStyle name="Input 3 3 2 4 2" xfId="22208"/>
    <cellStyle name="Input 3 3 2 4 2 2" xfId="22209"/>
    <cellStyle name="Input 3 3 2 4 2 3" xfId="22210"/>
    <cellStyle name="Input 3 3 2 4 2 4" xfId="22211"/>
    <cellStyle name="Input 3 3 2 4 2 5" xfId="22212"/>
    <cellStyle name="Input 3 3 2 4 2 6" xfId="22213"/>
    <cellStyle name="Input 3 3 2 4 3" xfId="22214"/>
    <cellStyle name="Input 3 3 2 4 3 2" xfId="58154"/>
    <cellStyle name="Input 3 3 2 4 3 3" xfId="58155"/>
    <cellStyle name="Input 3 3 2 4 4" xfId="22215"/>
    <cellStyle name="Input 3 3 2 4 4 2" xfId="58156"/>
    <cellStyle name="Input 3 3 2 4 4 3" xfId="58157"/>
    <cellStyle name="Input 3 3 2 4 5" xfId="22216"/>
    <cellStyle name="Input 3 3 2 4 5 2" xfId="58158"/>
    <cellStyle name="Input 3 3 2 4 5 3" xfId="58159"/>
    <cellStyle name="Input 3 3 2 4 6" xfId="22217"/>
    <cellStyle name="Input 3 3 2 4 6 2" xfId="58160"/>
    <cellStyle name="Input 3 3 2 4 6 3" xfId="58161"/>
    <cellStyle name="Input 3 3 2 4 7" xfId="22218"/>
    <cellStyle name="Input 3 3 2 4 8" xfId="58162"/>
    <cellStyle name="Input 3 3 2 40" xfId="58163"/>
    <cellStyle name="Input 3 3 2 41" xfId="58164"/>
    <cellStyle name="Input 3 3 2 5" xfId="22219"/>
    <cellStyle name="Input 3 3 2 5 2" xfId="22220"/>
    <cellStyle name="Input 3 3 2 5 2 2" xfId="22221"/>
    <cellStyle name="Input 3 3 2 5 2 3" xfId="22222"/>
    <cellStyle name="Input 3 3 2 5 2 4" xfId="22223"/>
    <cellStyle name="Input 3 3 2 5 2 5" xfId="22224"/>
    <cellStyle name="Input 3 3 2 5 2 6" xfId="22225"/>
    <cellStyle name="Input 3 3 2 5 3" xfId="22226"/>
    <cellStyle name="Input 3 3 2 5 3 2" xfId="58165"/>
    <cellStyle name="Input 3 3 2 5 3 3" xfId="58166"/>
    <cellStyle name="Input 3 3 2 5 4" xfId="22227"/>
    <cellStyle name="Input 3 3 2 5 4 2" xfId="58167"/>
    <cellStyle name="Input 3 3 2 5 4 3" xfId="58168"/>
    <cellStyle name="Input 3 3 2 5 5" xfId="22228"/>
    <cellStyle name="Input 3 3 2 5 5 2" xfId="58169"/>
    <cellStyle name="Input 3 3 2 5 5 3" xfId="58170"/>
    <cellStyle name="Input 3 3 2 5 6" xfId="22229"/>
    <cellStyle name="Input 3 3 2 5 6 2" xfId="58171"/>
    <cellStyle name="Input 3 3 2 5 6 3" xfId="58172"/>
    <cellStyle name="Input 3 3 2 5 7" xfId="22230"/>
    <cellStyle name="Input 3 3 2 5 8" xfId="58173"/>
    <cellStyle name="Input 3 3 2 6" xfId="22231"/>
    <cellStyle name="Input 3 3 2 6 2" xfId="22232"/>
    <cellStyle name="Input 3 3 2 6 2 2" xfId="22233"/>
    <cellStyle name="Input 3 3 2 6 2 3" xfId="22234"/>
    <cellStyle name="Input 3 3 2 6 2 4" xfId="22235"/>
    <cellStyle name="Input 3 3 2 6 2 5" xfId="22236"/>
    <cellStyle name="Input 3 3 2 6 2 6" xfId="22237"/>
    <cellStyle name="Input 3 3 2 6 3" xfId="22238"/>
    <cellStyle name="Input 3 3 2 6 3 2" xfId="58174"/>
    <cellStyle name="Input 3 3 2 6 3 3" xfId="58175"/>
    <cellStyle name="Input 3 3 2 6 4" xfId="22239"/>
    <cellStyle name="Input 3 3 2 6 4 2" xfId="58176"/>
    <cellStyle name="Input 3 3 2 6 4 3" xfId="58177"/>
    <cellStyle name="Input 3 3 2 6 5" xfId="22240"/>
    <cellStyle name="Input 3 3 2 6 5 2" xfId="58178"/>
    <cellStyle name="Input 3 3 2 6 5 3" xfId="58179"/>
    <cellStyle name="Input 3 3 2 6 6" xfId="22241"/>
    <cellStyle name="Input 3 3 2 6 6 2" xfId="58180"/>
    <cellStyle name="Input 3 3 2 6 6 3" xfId="58181"/>
    <cellStyle name="Input 3 3 2 6 7" xfId="22242"/>
    <cellStyle name="Input 3 3 2 6 8" xfId="58182"/>
    <cellStyle name="Input 3 3 2 7" xfId="22243"/>
    <cellStyle name="Input 3 3 2 7 2" xfId="22244"/>
    <cellStyle name="Input 3 3 2 7 2 2" xfId="22245"/>
    <cellStyle name="Input 3 3 2 7 2 3" xfId="22246"/>
    <cellStyle name="Input 3 3 2 7 2 4" xfId="22247"/>
    <cellStyle name="Input 3 3 2 7 2 5" xfId="22248"/>
    <cellStyle name="Input 3 3 2 7 2 6" xfId="22249"/>
    <cellStyle name="Input 3 3 2 7 3" xfId="22250"/>
    <cellStyle name="Input 3 3 2 7 3 2" xfId="58183"/>
    <cellStyle name="Input 3 3 2 7 3 3" xfId="58184"/>
    <cellStyle name="Input 3 3 2 7 4" xfId="22251"/>
    <cellStyle name="Input 3 3 2 7 4 2" xfId="58185"/>
    <cellStyle name="Input 3 3 2 7 4 3" xfId="58186"/>
    <cellStyle name="Input 3 3 2 7 5" xfId="22252"/>
    <cellStyle name="Input 3 3 2 7 5 2" xfId="58187"/>
    <cellStyle name="Input 3 3 2 7 5 3" xfId="58188"/>
    <cellStyle name="Input 3 3 2 7 6" xfId="22253"/>
    <cellStyle name="Input 3 3 2 7 6 2" xfId="58189"/>
    <cellStyle name="Input 3 3 2 7 6 3" xfId="58190"/>
    <cellStyle name="Input 3 3 2 7 7" xfId="22254"/>
    <cellStyle name="Input 3 3 2 7 8" xfId="58191"/>
    <cellStyle name="Input 3 3 2 8" xfId="22255"/>
    <cellStyle name="Input 3 3 2 8 2" xfId="22256"/>
    <cellStyle name="Input 3 3 2 8 2 2" xfId="22257"/>
    <cellStyle name="Input 3 3 2 8 2 3" xfId="22258"/>
    <cellStyle name="Input 3 3 2 8 2 4" xfId="22259"/>
    <cellStyle name="Input 3 3 2 8 2 5" xfId="22260"/>
    <cellStyle name="Input 3 3 2 8 2 6" xfId="22261"/>
    <cellStyle name="Input 3 3 2 8 3" xfId="22262"/>
    <cellStyle name="Input 3 3 2 8 3 2" xfId="58192"/>
    <cellStyle name="Input 3 3 2 8 3 3" xfId="58193"/>
    <cellStyle name="Input 3 3 2 8 4" xfId="22263"/>
    <cellStyle name="Input 3 3 2 8 4 2" xfId="58194"/>
    <cellStyle name="Input 3 3 2 8 4 3" xfId="58195"/>
    <cellStyle name="Input 3 3 2 8 5" xfId="22264"/>
    <cellStyle name="Input 3 3 2 8 5 2" xfId="58196"/>
    <cellStyle name="Input 3 3 2 8 5 3" xfId="58197"/>
    <cellStyle name="Input 3 3 2 8 6" xfId="22265"/>
    <cellStyle name="Input 3 3 2 8 6 2" xfId="58198"/>
    <cellStyle name="Input 3 3 2 8 6 3" xfId="58199"/>
    <cellStyle name="Input 3 3 2 8 7" xfId="22266"/>
    <cellStyle name="Input 3 3 2 8 8" xfId="58200"/>
    <cellStyle name="Input 3 3 2 9" xfId="22267"/>
    <cellStyle name="Input 3 3 2 9 2" xfId="22268"/>
    <cellStyle name="Input 3 3 2 9 2 2" xfId="22269"/>
    <cellStyle name="Input 3 3 2 9 2 3" xfId="22270"/>
    <cellStyle name="Input 3 3 2 9 2 4" xfId="22271"/>
    <cellStyle name="Input 3 3 2 9 2 5" xfId="22272"/>
    <cellStyle name="Input 3 3 2 9 2 6" xfId="22273"/>
    <cellStyle name="Input 3 3 2 9 3" xfId="22274"/>
    <cellStyle name="Input 3 3 2 9 3 2" xfId="58201"/>
    <cellStyle name="Input 3 3 2 9 3 3" xfId="58202"/>
    <cellStyle name="Input 3 3 2 9 4" xfId="22275"/>
    <cellStyle name="Input 3 3 2 9 4 2" xfId="58203"/>
    <cellStyle name="Input 3 3 2 9 4 3" xfId="58204"/>
    <cellStyle name="Input 3 3 2 9 5" xfId="22276"/>
    <cellStyle name="Input 3 3 2 9 5 2" xfId="58205"/>
    <cellStyle name="Input 3 3 2 9 5 3" xfId="58206"/>
    <cellStyle name="Input 3 3 2 9 6" xfId="22277"/>
    <cellStyle name="Input 3 3 2 9 6 2" xfId="58207"/>
    <cellStyle name="Input 3 3 2 9 6 3" xfId="58208"/>
    <cellStyle name="Input 3 3 2 9 7" xfId="22278"/>
    <cellStyle name="Input 3 3 2 9 8" xfId="58209"/>
    <cellStyle name="Input 3 3 20" xfId="22279"/>
    <cellStyle name="Input 3 3 20 2" xfId="22280"/>
    <cellStyle name="Input 3 3 20 2 2" xfId="22281"/>
    <cellStyle name="Input 3 3 20 2 3" xfId="22282"/>
    <cellStyle name="Input 3 3 20 2 4" xfId="22283"/>
    <cellStyle name="Input 3 3 20 2 5" xfId="22284"/>
    <cellStyle name="Input 3 3 20 2 6" xfId="22285"/>
    <cellStyle name="Input 3 3 20 3" xfId="22286"/>
    <cellStyle name="Input 3 3 20 3 2" xfId="58210"/>
    <cellStyle name="Input 3 3 20 3 3" xfId="58211"/>
    <cellStyle name="Input 3 3 20 4" xfId="22287"/>
    <cellStyle name="Input 3 3 20 4 2" xfId="58212"/>
    <cellStyle name="Input 3 3 20 4 3" xfId="58213"/>
    <cellStyle name="Input 3 3 20 5" xfId="22288"/>
    <cellStyle name="Input 3 3 20 5 2" xfId="58214"/>
    <cellStyle name="Input 3 3 20 5 3" xfId="58215"/>
    <cellStyle name="Input 3 3 20 6" xfId="22289"/>
    <cellStyle name="Input 3 3 20 6 2" xfId="58216"/>
    <cellStyle name="Input 3 3 20 6 3" xfId="58217"/>
    <cellStyle name="Input 3 3 20 7" xfId="22290"/>
    <cellStyle name="Input 3 3 20 8" xfId="58218"/>
    <cellStyle name="Input 3 3 21" xfId="22291"/>
    <cellStyle name="Input 3 3 21 2" xfId="22292"/>
    <cellStyle name="Input 3 3 21 2 2" xfId="22293"/>
    <cellStyle name="Input 3 3 21 2 3" xfId="22294"/>
    <cellStyle name="Input 3 3 21 2 4" xfId="22295"/>
    <cellStyle name="Input 3 3 21 2 5" xfId="22296"/>
    <cellStyle name="Input 3 3 21 2 6" xfId="22297"/>
    <cellStyle name="Input 3 3 21 3" xfId="22298"/>
    <cellStyle name="Input 3 3 21 3 2" xfId="58219"/>
    <cellStyle name="Input 3 3 21 3 3" xfId="58220"/>
    <cellStyle name="Input 3 3 21 4" xfId="22299"/>
    <cellStyle name="Input 3 3 21 4 2" xfId="58221"/>
    <cellStyle name="Input 3 3 21 4 3" xfId="58222"/>
    <cellStyle name="Input 3 3 21 5" xfId="22300"/>
    <cellStyle name="Input 3 3 21 5 2" xfId="58223"/>
    <cellStyle name="Input 3 3 21 5 3" xfId="58224"/>
    <cellStyle name="Input 3 3 21 6" xfId="22301"/>
    <cellStyle name="Input 3 3 21 6 2" xfId="58225"/>
    <cellStyle name="Input 3 3 21 6 3" xfId="58226"/>
    <cellStyle name="Input 3 3 21 7" xfId="22302"/>
    <cellStyle name="Input 3 3 21 8" xfId="58227"/>
    <cellStyle name="Input 3 3 22" xfId="22303"/>
    <cellStyle name="Input 3 3 22 2" xfId="22304"/>
    <cellStyle name="Input 3 3 22 2 2" xfId="22305"/>
    <cellStyle name="Input 3 3 22 2 3" xfId="22306"/>
    <cellStyle name="Input 3 3 22 2 4" xfId="22307"/>
    <cellStyle name="Input 3 3 22 2 5" xfId="22308"/>
    <cellStyle name="Input 3 3 22 2 6" xfId="22309"/>
    <cellStyle name="Input 3 3 22 3" xfId="22310"/>
    <cellStyle name="Input 3 3 22 3 2" xfId="58228"/>
    <cellStyle name="Input 3 3 22 3 3" xfId="58229"/>
    <cellStyle name="Input 3 3 22 4" xfId="22311"/>
    <cellStyle name="Input 3 3 22 4 2" xfId="58230"/>
    <cellStyle name="Input 3 3 22 4 3" xfId="58231"/>
    <cellStyle name="Input 3 3 22 5" xfId="22312"/>
    <cellStyle name="Input 3 3 22 5 2" xfId="58232"/>
    <cellStyle name="Input 3 3 22 5 3" xfId="58233"/>
    <cellStyle name="Input 3 3 22 6" xfId="22313"/>
    <cellStyle name="Input 3 3 22 6 2" xfId="58234"/>
    <cellStyle name="Input 3 3 22 6 3" xfId="58235"/>
    <cellStyle name="Input 3 3 22 7" xfId="22314"/>
    <cellStyle name="Input 3 3 22 8" xfId="58236"/>
    <cellStyle name="Input 3 3 23" xfId="22315"/>
    <cellStyle name="Input 3 3 23 2" xfId="22316"/>
    <cellStyle name="Input 3 3 23 2 2" xfId="22317"/>
    <cellStyle name="Input 3 3 23 2 3" xfId="22318"/>
    <cellStyle name="Input 3 3 23 2 4" xfId="22319"/>
    <cellStyle name="Input 3 3 23 2 5" xfId="22320"/>
    <cellStyle name="Input 3 3 23 2 6" xfId="22321"/>
    <cellStyle name="Input 3 3 23 3" xfId="22322"/>
    <cellStyle name="Input 3 3 23 3 2" xfId="58237"/>
    <cellStyle name="Input 3 3 23 3 3" xfId="58238"/>
    <cellStyle name="Input 3 3 23 4" xfId="22323"/>
    <cellStyle name="Input 3 3 23 4 2" xfId="58239"/>
    <cellStyle name="Input 3 3 23 4 3" xfId="58240"/>
    <cellStyle name="Input 3 3 23 5" xfId="22324"/>
    <cellStyle name="Input 3 3 23 5 2" xfId="58241"/>
    <cellStyle name="Input 3 3 23 5 3" xfId="58242"/>
    <cellStyle name="Input 3 3 23 6" xfId="22325"/>
    <cellStyle name="Input 3 3 23 6 2" xfId="58243"/>
    <cellStyle name="Input 3 3 23 6 3" xfId="58244"/>
    <cellStyle name="Input 3 3 23 7" xfId="22326"/>
    <cellStyle name="Input 3 3 23 8" xfId="58245"/>
    <cellStyle name="Input 3 3 24" xfId="22327"/>
    <cellStyle name="Input 3 3 24 2" xfId="22328"/>
    <cellStyle name="Input 3 3 24 2 2" xfId="22329"/>
    <cellStyle name="Input 3 3 24 2 3" xfId="22330"/>
    <cellStyle name="Input 3 3 24 2 4" xfId="22331"/>
    <cellStyle name="Input 3 3 24 2 5" xfId="22332"/>
    <cellStyle name="Input 3 3 24 2 6" xfId="22333"/>
    <cellStyle name="Input 3 3 24 3" xfId="22334"/>
    <cellStyle name="Input 3 3 24 3 2" xfId="58246"/>
    <cellStyle name="Input 3 3 24 3 3" xfId="58247"/>
    <cellStyle name="Input 3 3 24 4" xfId="22335"/>
    <cellStyle name="Input 3 3 24 4 2" xfId="58248"/>
    <cellStyle name="Input 3 3 24 4 3" xfId="58249"/>
    <cellStyle name="Input 3 3 24 5" xfId="22336"/>
    <cellStyle name="Input 3 3 24 5 2" xfId="58250"/>
    <cellStyle name="Input 3 3 24 5 3" xfId="58251"/>
    <cellStyle name="Input 3 3 24 6" xfId="22337"/>
    <cellStyle name="Input 3 3 24 6 2" xfId="58252"/>
    <cellStyle name="Input 3 3 24 6 3" xfId="58253"/>
    <cellStyle name="Input 3 3 24 7" xfId="22338"/>
    <cellStyle name="Input 3 3 24 8" xfId="58254"/>
    <cellStyle name="Input 3 3 25" xfId="22339"/>
    <cellStyle name="Input 3 3 25 2" xfId="22340"/>
    <cellStyle name="Input 3 3 25 2 2" xfId="22341"/>
    <cellStyle name="Input 3 3 25 2 3" xfId="22342"/>
    <cellStyle name="Input 3 3 25 2 4" xfId="22343"/>
    <cellStyle name="Input 3 3 25 2 5" xfId="22344"/>
    <cellStyle name="Input 3 3 25 2 6" xfId="22345"/>
    <cellStyle name="Input 3 3 25 3" xfId="22346"/>
    <cellStyle name="Input 3 3 25 3 2" xfId="58255"/>
    <cellStyle name="Input 3 3 25 3 3" xfId="58256"/>
    <cellStyle name="Input 3 3 25 4" xfId="22347"/>
    <cellStyle name="Input 3 3 25 4 2" xfId="58257"/>
    <cellStyle name="Input 3 3 25 4 3" xfId="58258"/>
    <cellStyle name="Input 3 3 25 5" xfId="22348"/>
    <cellStyle name="Input 3 3 25 5 2" xfId="58259"/>
    <cellStyle name="Input 3 3 25 5 3" xfId="58260"/>
    <cellStyle name="Input 3 3 25 6" xfId="22349"/>
    <cellStyle name="Input 3 3 25 6 2" xfId="58261"/>
    <cellStyle name="Input 3 3 25 6 3" xfId="58262"/>
    <cellStyle name="Input 3 3 25 7" xfId="22350"/>
    <cellStyle name="Input 3 3 25 8" xfId="58263"/>
    <cellStyle name="Input 3 3 26" xfId="22351"/>
    <cellStyle name="Input 3 3 26 2" xfId="22352"/>
    <cellStyle name="Input 3 3 26 2 2" xfId="22353"/>
    <cellStyle name="Input 3 3 26 2 3" xfId="22354"/>
    <cellStyle name="Input 3 3 26 2 4" xfId="22355"/>
    <cellStyle name="Input 3 3 26 2 5" xfId="22356"/>
    <cellStyle name="Input 3 3 26 2 6" xfId="22357"/>
    <cellStyle name="Input 3 3 26 3" xfId="22358"/>
    <cellStyle name="Input 3 3 26 3 2" xfId="58264"/>
    <cellStyle name="Input 3 3 26 3 3" xfId="58265"/>
    <cellStyle name="Input 3 3 26 4" xfId="22359"/>
    <cellStyle name="Input 3 3 26 4 2" xfId="58266"/>
    <cellStyle name="Input 3 3 26 4 3" xfId="58267"/>
    <cellStyle name="Input 3 3 26 5" xfId="22360"/>
    <cellStyle name="Input 3 3 26 5 2" xfId="58268"/>
    <cellStyle name="Input 3 3 26 5 3" xfId="58269"/>
    <cellStyle name="Input 3 3 26 6" xfId="22361"/>
    <cellStyle name="Input 3 3 26 6 2" xfId="58270"/>
    <cellStyle name="Input 3 3 26 6 3" xfId="58271"/>
    <cellStyle name="Input 3 3 26 7" xfId="22362"/>
    <cellStyle name="Input 3 3 26 8" xfId="58272"/>
    <cellStyle name="Input 3 3 27" xfId="22363"/>
    <cellStyle name="Input 3 3 27 2" xfId="22364"/>
    <cellStyle name="Input 3 3 27 2 2" xfId="22365"/>
    <cellStyle name="Input 3 3 27 2 3" xfId="22366"/>
    <cellStyle name="Input 3 3 27 2 4" xfId="22367"/>
    <cellStyle name="Input 3 3 27 2 5" xfId="22368"/>
    <cellStyle name="Input 3 3 27 2 6" xfId="22369"/>
    <cellStyle name="Input 3 3 27 3" xfId="22370"/>
    <cellStyle name="Input 3 3 27 3 2" xfId="58273"/>
    <cellStyle name="Input 3 3 27 3 3" xfId="58274"/>
    <cellStyle name="Input 3 3 27 4" xfId="22371"/>
    <cellStyle name="Input 3 3 27 4 2" xfId="58275"/>
    <cellStyle name="Input 3 3 27 4 3" xfId="58276"/>
    <cellStyle name="Input 3 3 27 5" xfId="22372"/>
    <cellStyle name="Input 3 3 27 5 2" xfId="58277"/>
    <cellStyle name="Input 3 3 27 5 3" xfId="58278"/>
    <cellStyle name="Input 3 3 27 6" xfId="22373"/>
    <cellStyle name="Input 3 3 27 6 2" xfId="58279"/>
    <cellStyle name="Input 3 3 27 6 3" xfId="58280"/>
    <cellStyle name="Input 3 3 27 7" xfId="22374"/>
    <cellStyle name="Input 3 3 27 8" xfId="58281"/>
    <cellStyle name="Input 3 3 28" xfId="22375"/>
    <cellStyle name="Input 3 3 28 2" xfId="22376"/>
    <cellStyle name="Input 3 3 28 2 2" xfId="22377"/>
    <cellStyle name="Input 3 3 28 2 3" xfId="22378"/>
    <cellStyle name="Input 3 3 28 2 4" xfId="22379"/>
    <cellStyle name="Input 3 3 28 2 5" xfId="22380"/>
    <cellStyle name="Input 3 3 28 2 6" xfId="22381"/>
    <cellStyle name="Input 3 3 28 3" xfId="22382"/>
    <cellStyle name="Input 3 3 28 3 2" xfId="58282"/>
    <cellStyle name="Input 3 3 28 3 3" xfId="58283"/>
    <cellStyle name="Input 3 3 28 4" xfId="22383"/>
    <cellStyle name="Input 3 3 28 4 2" xfId="58284"/>
    <cellStyle name="Input 3 3 28 4 3" xfId="58285"/>
    <cellStyle name="Input 3 3 28 5" xfId="22384"/>
    <cellStyle name="Input 3 3 28 5 2" xfId="58286"/>
    <cellStyle name="Input 3 3 28 5 3" xfId="58287"/>
    <cellStyle name="Input 3 3 28 6" xfId="22385"/>
    <cellStyle name="Input 3 3 28 6 2" xfId="58288"/>
    <cellStyle name="Input 3 3 28 6 3" xfId="58289"/>
    <cellStyle name="Input 3 3 28 7" xfId="22386"/>
    <cellStyle name="Input 3 3 28 8" xfId="58290"/>
    <cellStyle name="Input 3 3 29" xfId="22387"/>
    <cellStyle name="Input 3 3 29 2" xfId="22388"/>
    <cellStyle name="Input 3 3 29 2 2" xfId="22389"/>
    <cellStyle name="Input 3 3 29 2 3" xfId="22390"/>
    <cellStyle name="Input 3 3 29 2 4" xfId="22391"/>
    <cellStyle name="Input 3 3 29 2 5" xfId="22392"/>
    <cellStyle name="Input 3 3 29 2 6" xfId="22393"/>
    <cellStyle name="Input 3 3 29 3" xfId="22394"/>
    <cellStyle name="Input 3 3 29 3 2" xfId="58291"/>
    <cellStyle name="Input 3 3 29 3 3" xfId="58292"/>
    <cellStyle name="Input 3 3 29 4" xfId="22395"/>
    <cellStyle name="Input 3 3 29 4 2" xfId="58293"/>
    <cellStyle name="Input 3 3 29 4 3" xfId="58294"/>
    <cellStyle name="Input 3 3 29 5" xfId="22396"/>
    <cellStyle name="Input 3 3 29 5 2" xfId="58295"/>
    <cellStyle name="Input 3 3 29 5 3" xfId="58296"/>
    <cellStyle name="Input 3 3 29 6" xfId="22397"/>
    <cellStyle name="Input 3 3 29 6 2" xfId="58297"/>
    <cellStyle name="Input 3 3 29 6 3" xfId="58298"/>
    <cellStyle name="Input 3 3 29 7" xfId="22398"/>
    <cellStyle name="Input 3 3 29 8" xfId="58299"/>
    <cellStyle name="Input 3 3 3" xfId="22399"/>
    <cellStyle name="Input 3 3 3 2" xfId="22400"/>
    <cellStyle name="Input 3 3 3 2 2" xfId="22401"/>
    <cellStyle name="Input 3 3 3 2 3" xfId="22402"/>
    <cellStyle name="Input 3 3 3 2 4" xfId="22403"/>
    <cellStyle name="Input 3 3 3 2 5" xfId="22404"/>
    <cellStyle name="Input 3 3 3 2 6" xfId="22405"/>
    <cellStyle name="Input 3 3 3 3" xfId="22406"/>
    <cellStyle name="Input 3 3 3 3 2" xfId="58300"/>
    <cellStyle name="Input 3 3 3 3 3" xfId="58301"/>
    <cellStyle name="Input 3 3 3 4" xfId="22407"/>
    <cellStyle name="Input 3 3 3 4 2" xfId="58302"/>
    <cellStyle name="Input 3 3 3 4 3" xfId="58303"/>
    <cellStyle name="Input 3 3 3 5" xfId="22408"/>
    <cellStyle name="Input 3 3 3 5 2" xfId="58304"/>
    <cellStyle name="Input 3 3 3 5 3" xfId="58305"/>
    <cellStyle name="Input 3 3 3 6" xfId="22409"/>
    <cellStyle name="Input 3 3 3 6 2" xfId="58306"/>
    <cellStyle name="Input 3 3 3 6 3" xfId="58307"/>
    <cellStyle name="Input 3 3 3 7" xfId="22410"/>
    <cellStyle name="Input 3 3 3 8" xfId="58308"/>
    <cellStyle name="Input 3 3 30" xfId="22411"/>
    <cellStyle name="Input 3 3 30 2" xfId="22412"/>
    <cellStyle name="Input 3 3 30 2 2" xfId="22413"/>
    <cellStyle name="Input 3 3 30 2 3" xfId="22414"/>
    <cellStyle name="Input 3 3 30 2 4" xfId="22415"/>
    <cellStyle name="Input 3 3 30 2 5" xfId="22416"/>
    <cellStyle name="Input 3 3 30 2 6" xfId="22417"/>
    <cellStyle name="Input 3 3 30 3" xfId="22418"/>
    <cellStyle name="Input 3 3 30 3 2" xfId="58309"/>
    <cellStyle name="Input 3 3 30 3 3" xfId="58310"/>
    <cellStyle name="Input 3 3 30 4" xfId="22419"/>
    <cellStyle name="Input 3 3 30 4 2" xfId="58311"/>
    <cellStyle name="Input 3 3 30 4 3" xfId="58312"/>
    <cellStyle name="Input 3 3 30 5" xfId="22420"/>
    <cellStyle name="Input 3 3 30 5 2" xfId="58313"/>
    <cellStyle name="Input 3 3 30 5 3" xfId="58314"/>
    <cellStyle name="Input 3 3 30 6" xfId="22421"/>
    <cellStyle name="Input 3 3 30 6 2" xfId="58315"/>
    <cellStyle name="Input 3 3 30 6 3" xfId="58316"/>
    <cellStyle name="Input 3 3 30 7" xfId="22422"/>
    <cellStyle name="Input 3 3 30 8" xfId="58317"/>
    <cellStyle name="Input 3 3 31" xfId="22423"/>
    <cellStyle name="Input 3 3 31 2" xfId="22424"/>
    <cellStyle name="Input 3 3 31 2 2" xfId="22425"/>
    <cellStyle name="Input 3 3 31 2 3" xfId="22426"/>
    <cellStyle name="Input 3 3 31 2 4" xfId="22427"/>
    <cellStyle name="Input 3 3 31 2 5" xfId="22428"/>
    <cellStyle name="Input 3 3 31 2 6" xfId="22429"/>
    <cellStyle name="Input 3 3 31 3" xfId="22430"/>
    <cellStyle name="Input 3 3 31 3 2" xfId="58318"/>
    <cellStyle name="Input 3 3 31 3 3" xfId="58319"/>
    <cellStyle name="Input 3 3 31 4" xfId="22431"/>
    <cellStyle name="Input 3 3 31 4 2" xfId="58320"/>
    <cellStyle name="Input 3 3 31 4 3" xfId="58321"/>
    <cellStyle name="Input 3 3 31 5" xfId="22432"/>
    <cellStyle name="Input 3 3 31 5 2" xfId="58322"/>
    <cellStyle name="Input 3 3 31 5 3" xfId="58323"/>
    <cellStyle name="Input 3 3 31 6" xfId="22433"/>
    <cellStyle name="Input 3 3 31 6 2" xfId="58324"/>
    <cellStyle name="Input 3 3 31 6 3" xfId="58325"/>
    <cellStyle name="Input 3 3 31 7" xfId="22434"/>
    <cellStyle name="Input 3 3 31 8" xfId="58326"/>
    <cellStyle name="Input 3 3 32" xfId="22435"/>
    <cellStyle name="Input 3 3 32 2" xfId="22436"/>
    <cellStyle name="Input 3 3 32 2 2" xfId="22437"/>
    <cellStyle name="Input 3 3 32 2 3" xfId="22438"/>
    <cellStyle name="Input 3 3 32 2 4" xfId="22439"/>
    <cellStyle name="Input 3 3 32 2 5" xfId="22440"/>
    <cellStyle name="Input 3 3 32 2 6" xfId="22441"/>
    <cellStyle name="Input 3 3 32 3" xfId="22442"/>
    <cellStyle name="Input 3 3 32 3 2" xfId="58327"/>
    <cellStyle name="Input 3 3 32 3 3" xfId="58328"/>
    <cellStyle name="Input 3 3 32 4" xfId="22443"/>
    <cellStyle name="Input 3 3 32 4 2" xfId="58329"/>
    <cellStyle name="Input 3 3 32 4 3" xfId="58330"/>
    <cellStyle name="Input 3 3 32 5" xfId="22444"/>
    <cellStyle name="Input 3 3 32 5 2" xfId="58331"/>
    <cellStyle name="Input 3 3 32 5 3" xfId="58332"/>
    <cellStyle name="Input 3 3 32 6" xfId="22445"/>
    <cellStyle name="Input 3 3 32 6 2" xfId="58333"/>
    <cellStyle name="Input 3 3 32 6 3" xfId="58334"/>
    <cellStyle name="Input 3 3 32 7" xfId="22446"/>
    <cellStyle name="Input 3 3 32 8" xfId="58335"/>
    <cellStyle name="Input 3 3 33" xfId="22447"/>
    <cellStyle name="Input 3 3 33 2" xfId="22448"/>
    <cellStyle name="Input 3 3 33 2 2" xfId="22449"/>
    <cellStyle name="Input 3 3 33 2 3" xfId="22450"/>
    <cellStyle name="Input 3 3 33 2 4" xfId="22451"/>
    <cellStyle name="Input 3 3 33 2 5" xfId="22452"/>
    <cellStyle name="Input 3 3 33 2 6" xfId="22453"/>
    <cellStyle name="Input 3 3 33 3" xfId="22454"/>
    <cellStyle name="Input 3 3 33 3 2" xfId="58336"/>
    <cellStyle name="Input 3 3 33 3 3" xfId="58337"/>
    <cellStyle name="Input 3 3 33 4" xfId="22455"/>
    <cellStyle name="Input 3 3 33 4 2" xfId="58338"/>
    <cellStyle name="Input 3 3 33 4 3" xfId="58339"/>
    <cellStyle name="Input 3 3 33 5" xfId="22456"/>
    <cellStyle name="Input 3 3 33 5 2" xfId="58340"/>
    <cellStyle name="Input 3 3 33 5 3" xfId="58341"/>
    <cellStyle name="Input 3 3 33 6" xfId="22457"/>
    <cellStyle name="Input 3 3 33 6 2" xfId="58342"/>
    <cellStyle name="Input 3 3 33 6 3" xfId="58343"/>
    <cellStyle name="Input 3 3 33 7" xfId="22458"/>
    <cellStyle name="Input 3 3 33 8" xfId="58344"/>
    <cellStyle name="Input 3 3 34" xfId="22459"/>
    <cellStyle name="Input 3 3 34 2" xfId="22460"/>
    <cellStyle name="Input 3 3 34 2 2" xfId="22461"/>
    <cellStyle name="Input 3 3 34 2 3" xfId="22462"/>
    <cellStyle name="Input 3 3 34 2 4" xfId="22463"/>
    <cellStyle name="Input 3 3 34 2 5" xfId="22464"/>
    <cellStyle name="Input 3 3 34 2 6" xfId="22465"/>
    <cellStyle name="Input 3 3 34 3" xfId="22466"/>
    <cellStyle name="Input 3 3 34 3 2" xfId="58345"/>
    <cellStyle name="Input 3 3 34 3 3" xfId="58346"/>
    <cellStyle name="Input 3 3 34 4" xfId="22467"/>
    <cellStyle name="Input 3 3 34 4 2" xfId="58347"/>
    <cellStyle name="Input 3 3 34 4 3" xfId="58348"/>
    <cellStyle name="Input 3 3 34 5" xfId="22468"/>
    <cellStyle name="Input 3 3 34 5 2" xfId="58349"/>
    <cellStyle name="Input 3 3 34 5 3" xfId="58350"/>
    <cellStyle name="Input 3 3 34 6" xfId="22469"/>
    <cellStyle name="Input 3 3 34 6 2" xfId="58351"/>
    <cellStyle name="Input 3 3 34 6 3" xfId="58352"/>
    <cellStyle name="Input 3 3 34 7" xfId="22470"/>
    <cellStyle name="Input 3 3 34 8" xfId="58353"/>
    <cellStyle name="Input 3 3 35" xfId="22471"/>
    <cellStyle name="Input 3 3 35 2" xfId="22472"/>
    <cellStyle name="Input 3 3 35 2 2" xfId="22473"/>
    <cellStyle name="Input 3 3 35 2 3" xfId="22474"/>
    <cellStyle name="Input 3 3 35 2 4" xfId="22475"/>
    <cellStyle name="Input 3 3 35 2 5" xfId="22476"/>
    <cellStyle name="Input 3 3 35 2 6" xfId="22477"/>
    <cellStyle name="Input 3 3 35 3" xfId="22478"/>
    <cellStyle name="Input 3 3 35 3 2" xfId="58354"/>
    <cellStyle name="Input 3 3 35 3 3" xfId="58355"/>
    <cellStyle name="Input 3 3 35 4" xfId="22479"/>
    <cellStyle name="Input 3 3 35 4 2" xfId="58356"/>
    <cellStyle name="Input 3 3 35 4 3" xfId="58357"/>
    <cellStyle name="Input 3 3 35 5" xfId="22480"/>
    <cellStyle name="Input 3 3 35 5 2" xfId="58358"/>
    <cellStyle name="Input 3 3 35 5 3" xfId="58359"/>
    <cellStyle name="Input 3 3 35 6" xfId="22481"/>
    <cellStyle name="Input 3 3 35 6 2" xfId="58360"/>
    <cellStyle name="Input 3 3 35 6 3" xfId="58361"/>
    <cellStyle name="Input 3 3 35 7" xfId="58362"/>
    <cellStyle name="Input 3 3 35 8" xfId="58363"/>
    <cellStyle name="Input 3 3 36" xfId="22482"/>
    <cellStyle name="Input 3 3 36 2" xfId="22483"/>
    <cellStyle name="Input 3 3 36 3" xfId="22484"/>
    <cellStyle name="Input 3 3 36 4" xfId="22485"/>
    <cellStyle name="Input 3 3 36 5" xfId="22486"/>
    <cellStyle name="Input 3 3 36 6" xfId="22487"/>
    <cellStyle name="Input 3 3 37" xfId="22488"/>
    <cellStyle name="Input 3 3 37 2" xfId="22489"/>
    <cellStyle name="Input 3 3 37 3" xfId="22490"/>
    <cellStyle name="Input 3 3 37 4" xfId="22491"/>
    <cellStyle name="Input 3 3 37 5" xfId="22492"/>
    <cellStyle name="Input 3 3 37 6" xfId="22493"/>
    <cellStyle name="Input 3 3 38" xfId="22494"/>
    <cellStyle name="Input 3 3 38 2" xfId="58364"/>
    <cellStyle name="Input 3 3 38 3" xfId="58365"/>
    <cellStyle name="Input 3 3 39" xfId="22495"/>
    <cellStyle name="Input 3 3 39 2" xfId="58366"/>
    <cellStyle name="Input 3 3 39 3" xfId="58367"/>
    <cellStyle name="Input 3 3 4" xfId="22496"/>
    <cellStyle name="Input 3 3 4 2" xfId="22497"/>
    <cellStyle name="Input 3 3 4 2 2" xfId="22498"/>
    <cellStyle name="Input 3 3 4 2 3" xfId="22499"/>
    <cellStyle name="Input 3 3 4 2 4" xfId="22500"/>
    <cellStyle name="Input 3 3 4 2 5" xfId="22501"/>
    <cellStyle name="Input 3 3 4 2 6" xfId="22502"/>
    <cellStyle name="Input 3 3 4 3" xfId="22503"/>
    <cellStyle name="Input 3 3 4 3 2" xfId="58368"/>
    <cellStyle name="Input 3 3 4 3 3" xfId="58369"/>
    <cellStyle name="Input 3 3 4 4" xfId="22504"/>
    <cellStyle name="Input 3 3 4 4 2" xfId="58370"/>
    <cellStyle name="Input 3 3 4 4 3" xfId="58371"/>
    <cellStyle name="Input 3 3 4 5" xfId="22505"/>
    <cellStyle name="Input 3 3 4 5 2" xfId="58372"/>
    <cellStyle name="Input 3 3 4 5 3" xfId="58373"/>
    <cellStyle name="Input 3 3 4 6" xfId="22506"/>
    <cellStyle name="Input 3 3 4 6 2" xfId="58374"/>
    <cellStyle name="Input 3 3 4 6 3" xfId="58375"/>
    <cellStyle name="Input 3 3 4 7" xfId="22507"/>
    <cellStyle name="Input 3 3 4 8" xfId="58376"/>
    <cellStyle name="Input 3 3 40" xfId="58377"/>
    <cellStyle name="Input 3 3 40 2" xfId="58378"/>
    <cellStyle name="Input 3 3 40 3" xfId="58379"/>
    <cellStyle name="Input 3 3 41" xfId="58380"/>
    <cellStyle name="Input 3 3 42" xfId="58381"/>
    <cellStyle name="Input 3 3 5" xfId="22508"/>
    <cellStyle name="Input 3 3 5 2" xfId="22509"/>
    <cellStyle name="Input 3 3 5 2 2" xfId="22510"/>
    <cellStyle name="Input 3 3 5 2 3" xfId="22511"/>
    <cellStyle name="Input 3 3 5 2 4" xfId="22512"/>
    <cellStyle name="Input 3 3 5 2 5" xfId="22513"/>
    <cellStyle name="Input 3 3 5 2 6" xfId="22514"/>
    <cellStyle name="Input 3 3 5 3" xfId="22515"/>
    <cellStyle name="Input 3 3 5 3 2" xfId="58382"/>
    <cellStyle name="Input 3 3 5 3 3" xfId="58383"/>
    <cellStyle name="Input 3 3 5 4" xfId="22516"/>
    <cellStyle name="Input 3 3 5 4 2" xfId="58384"/>
    <cellStyle name="Input 3 3 5 4 3" xfId="58385"/>
    <cellStyle name="Input 3 3 5 5" xfId="22517"/>
    <cellStyle name="Input 3 3 5 5 2" xfId="58386"/>
    <cellStyle name="Input 3 3 5 5 3" xfId="58387"/>
    <cellStyle name="Input 3 3 5 6" xfId="22518"/>
    <cellStyle name="Input 3 3 5 6 2" xfId="58388"/>
    <cellStyle name="Input 3 3 5 6 3" xfId="58389"/>
    <cellStyle name="Input 3 3 5 7" xfId="22519"/>
    <cellStyle name="Input 3 3 5 8" xfId="58390"/>
    <cellStyle name="Input 3 3 6" xfId="22520"/>
    <cellStyle name="Input 3 3 6 2" xfId="22521"/>
    <cellStyle name="Input 3 3 6 2 2" xfId="22522"/>
    <cellStyle name="Input 3 3 6 2 3" xfId="22523"/>
    <cellStyle name="Input 3 3 6 2 4" xfId="22524"/>
    <cellStyle name="Input 3 3 6 2 5" xfId="22525"/>
    <cellStyle name="Input 3 3 6 2 6" xfId="22526"/>
    <cellStyle name="Input 3 3 6 3" xfId="22527"/>
    <cellStyle name="Input 3 3 6 3 2" xfId="58391"/>
    <cellStyle name="Input 3 3 6 3 3" xfId="58392"/>
    <cellStyle name="Input 3 3 6 4" xfId="22528"/>
    <cellStyle name="Input 3 3 6 4 2" xfId="58393"/>
    <cellStyle name="Input 3 3 6 4 3" xfId="58394"/>
    <cellStyle name="Input 3 3 6 5" xfId="22529"/>
    <cellStyle name="Input 3 3 6 5 2" xfId="58395"/>
    <cellStyle name="Input 3 3 6 5 3" xfId="58396"/>
    <cellStyle name="Input 3 3 6 6" xfId="22530"/>
    <cellStyle name="Input 3 3 6 6 2" xfId="58397"/>
    <cellStyle name="Input 3 3 6 6 3" xfId="58398"/>
    <cellStyle name="Input 3 3 6 7" xfId="22531"/>
    <cellStyle name="Input 3 3 6 8" xfId="58399"/>
    <cellStyle name="Input 3 3 7" xfId="22532"/>
    <cellStyle name="Input 3 3 7 2" xfId="22533"/>
    <cellStyle name="Input 3 3 7 2 2" xfId="22534"/>
    <cellStyle name="Input 3 3 7 2 3" xfId="22535"/>
    <cellStyle name="Input 3 3 7 2 4" xfId="22536"/>
    <cellStyle name="Input 3 3 7 2 5" xfId="22537"/>
    <cellStyle name="Input 3 3 7 2 6" xfId="22538"/>
    <cellStyle name="Input 3 3 7 3" xfId="22539"/>
    <cellStyle name="Input 3 3 7 3 2" xfId="58400"/>
    <cellStyle name="Input 3 3 7 3 3" xfId="58401"/>
    <cellStyle name="Input 3 3 7 4" xfId="22540"/>
    <cellStyle name="Input 3 3 7 4 2" xfId="58402"/>
    <cellStyle name="Input 3 3 7 4 3" xfId="58403"/>
    <cellStyle name="Input 3 3 7 5" xfId="22541"/>
    <cellStyle name="Input 3 3 7 5 2" xfId="58404"/>
    <cellStyle name="Input 3 3 7 5 3" xfId="58405"/>
    <cellStyle name="Input 3 3 7 6" xfId="22542"/>
    <cellStyle name="Input 3 3 7 6 2" xfId="58406"/>
    <cellStyle name="Input 3 3 7 6 3" xfId="58407"/>
    <cellStyle name="Input 3 3 7 7" xfId="22543"/>
    <cellStyle name="Input 3 3 7 8" xfId="58408"/>
    <cellStyle name="Input 3 3 8" xfId="22544"/>
    <cellStyle name="Input 3 3 8 2" xfId="22545"/>
    <cellStyle name="Input 3 3 8 2 2" xfId="22546"/>
    <cellStyle name="Input 3 3 8 2 3" xfId="22547"/>
    <cellStyle name="Input 3 3 8 2 4" xfId="22548"/>
    <cellStyle name="Input 3 3 8 2 5" xfId="22549"/>
    <cellStyle name="Input 3 3 8 2 6" xfId="22550"/>
    <cellStyle name="Input 3 3 8 3" xfId="22551"/>
    <cellStyle name="Input 3 3 8 3 2" xfId="58409"/>
    <cellStyle name="Input 3 3 8 3 3" xfId="58410"/>
    <cellStyle name="Input 3 3 8 4" xfId="22552"/>
    <cellStyle name="Input 3 3 8 4 2" xfId="58411"/>
    <cellStyle name="Input 3 3 8 4 3" xfId="58412"/>
    <cellStyle name="Input 3 3 8 5" xfId="22553"/>
    <cellStyle name="Input 3 3 8 5 2" xfId="58413"/>
    <cellStyle name="Input 3 3 8 5 3" xfId="58414"/>
    <cellStyle name="Input 3 3 8 6" xfId="22554"/>
    <cellStyle name="Input 3 3 8 6 2" xfId="58415"/>
    <cellStyle name="Input 3 3 8 6 3" xfId="58416"/>
    <cellStyle name="Input 3 3 8 7" xfId="22555"/>
    <cellStyle name="Input 3 3 8 8" xfId="58417"/>
    <cellStyle name="Input 3 3 9" xfId="22556"/>
    <cellStyle name="Input 3 3 9 2" xfId="22557"/>
    <cellStyle name="Input 3 3 9 2 2" xfId="22558"/>
    <cellStyle name="Input 3 3 9 2 3" xfId="22559"/>
    <cellStyle name="Input 3 3 9 2 4" xfId="22560"/>
    <cellStyle name="Input 3 3 9 2 5" xfId="22561"/>
    <cellStyle name="Input 3 3 9 2 6" xfId="22562"/>
    <cellStyle name="Input 3 3 9 3" xfId="22563"/>
    <cellStyle name="Input 3 3 9 3 2" xfId="58418"/>
    <cellStyle name="Input 3 3 9 3 3" xfId="58419"/>
    <cellStyle name="Input 3 3 9 4" xfId="22564"/>
    <cellStyle name="Input 3 3 9 4 2" xfId="58420"/>
    <cellStyle name="Input 3 3 9 4 3" xfId="58421"/>
    <cellStyle name="Input 3 3 9 5" xfId="22565"/>
    <cellStyle name="Input 3 3 9 5 2" xfId="58422"/>
    <cellStyle name="Input 3 3 9 5 3" xfId="58423"/>
    <cellStyle name="Input 3 3 9 6" xfId="22566"/>
    <cellStyle name="Input 3 3 9 6 2" xfId="58424"/>
    <cellStyle name="Input 3 3 9 6 3" xfId="58425"/>
    <cellStyle name="Input 3 3 9 7" xfId="22567"/>
    <cellStyle name="Input 3 3 9 8" xfId="58426"/>
    <cellStyle name="Input 3 30" xfId="22568"/>
    <cellStyle name="Input 3 30 2" xfId="22569"/>
    <cellStyle name="Input 3 30 2 2" xfId="22570"/>
    <cellStyle name="Input 3 30 2 3" xfId="22571"/>
    <cellStyle name="Input 3 30 2 4" xfId="22572"/>
    <cellStyle name="Input 3 30 2 5" xfId="22573"/>
    <cellStyle name="Input 3 30 2 6" xfId="22574"/>
    <cellStyle name="Input 3 30 3" xfId="22575"/>
    <cellStyle name="Input 3 30 3 2" xfId="58427"/>
    <cellStyle name="Input 3 30 3 3" xfId="58428"/>
    <cellStyle name="Input 3 30 4" xfId="22576"/>
    <cellStyle name="Input 3 30 4 2" xfId="58429"/>
    <cellStyle name="Input 3 30 4 3" xfId="58430"/>
    <cellStyle name="Input 3 30 5" xfId="22577"/>
    <cellStyle name="Input 3 30 5 2" xfId="58431"/>
    <cellStyle name="Input 3 30 5 3" xfId="58432"/>
    <cellStyle name="Input 3 30 6" xfId="22578"/>
    <cellStyle name="Input 3 30 6 2" xfId="58433"/>
    <cellStyle name="Input 3 30 6 3" xfId="58434"/>
    <cellStyle name="Input 3 30 7" xfId="22579"/>
    <cellStyle name="Input 3 30 8" xfId="58435"/>
    <cellStyle name="Input 3 31" xfId="22580"/>
    <cellStyle name="Input 3 31 2" xfId="22581"/>
    <cellStyle name="Input 3 31 2 2" xfId="22582"/>
    <cellStyle name="Input 3 31 2 3" xfId="22583"/>
    <cellStyle name="Input 3 31 2 4" xfId="22584"/>
    <cellStyle name="Input 3 31 2 5" xfId="22585"/>
    <cellStyle name="Input 3 31 2 6" xfId="22586"/>
    <cellStyle name="Input 3 31 3" xfId="22587"/>
    <cellStyle name="Input 3 31 3 2" xfId="58436"/>
    <cellStyle name="Input 3 31 3 3" xfId="58437"/>
    <cellStyle name="Input 3 31 4" xfId="22588"/>
    <cellStyle name="Input 3 31 4 2" xfId="58438"/>
    <cellStyle name="Input 3 31 4 3" xfId="58439"/>
    <cellStyle name="Input 3 31 5" xfId="22589"/>
    <cellStyle name="Input 3 31 5 2" xfId="58440"/>
    <cellStyle name="Input 3 31 5 3" xfId="58441"/>
    <cellStyle name="Input 3 31 6" xfId="22590"/>
    <cellStyle name="Input 3 31 6 2" xfId="58442"/>
    <cellStyle name="Input 3 31 6 3" xfId="58443"/>
    <cellStyle name="Input 3 31 7" xfId="22591"/>
    <cellStyle name="Input 3 31 8" xfId="58444"/>
    <cellStyle name="Input 3 32" xfId="22592"/>
    <cellStyle name="Input 3 32 2" xfId="22593"/>
    <cellStyle name="Input 3 32 2 2" xfId="22594"/>
    <cellStyle name="Input 3 32 2 3" xfId="22595"/>
    <cellStyle name="Input 3 32 2 4" xfId="22596"/>
    <cellStyle name="Input 3 32 2 5" xfId="22597"/>
    <cellStyle name="Input 3 32 2 6" xfId="22598"/>
    <cellStyle name="Input 3 32 3" xfId="22599"/>
    <cellStyle name="Input 3 32 3 2" xfId="58445"/>
    <cellStyle name="Input 3 32 3 3" xfId="58446"/>
    <cellStyle name="Input 3 32 4" xfId="22600"/>
    <cellStyle name="Input 3 32 4 2" xfId="58447"/>
    <cellStyle name="Input 3 32 4 3" xfId="58448"/>
    <cellStyle name="Input 3 32 5" xfId="22601"/>
    <cellStyle name="Input 3 32 5 2" xfId="58449"/>
    <cellStyle name="Input 3 32 5 3" xfId="58450"/>
    <cellStyle name="Input 3 32 6" xfId="22602"/>
    <cellStyle name="Input 3 32 6 2" xfId="58451"/>
    <cellStyle name="Input 3 32 6 3" xfId="58452"/>
    <cellStyle name="Input 3 32 7" xfId="22603"/>
    <cellStyle name="Input 3 32 8" xfId="58453"/>
    <cellStyle name="Input 3 33" xfId="22604"/>
    <cellStyle name="Input 3 33 2" xfId="22605"/>
    <cellStyle name="Input 3 33 2 2" xfId="22606"/>
    <cellStyle name="Input 3 33 2 3" xfId="22607"/>
    <cellStyle name="Input 3 33 2 4" xfId="22608"/>
    <cellStyle name="Input 3 33 2 5" xfId="22609"/>
    <cellStyle name="Input 3 33 2 6" xfId="22610"/>
    <cellStyle name="Input 3 33 3" xfId="22611"/>
    <cellStyle name="Input 3 33 3 2" xfId="58454"/>
    <cellStyle name="Input 3 33 3 3" xfId="58455"/>
    <cellStyle name="Input 3 33 4" xfId="22612"/>
    <cellStyle name="Input 3 33 4 2" xfId="58456"/>
    <cellStyle name="Input 3 33 4 3" xfId="58457"/>
    <cellStyle name="Input 3 33 5" xfId="22613"/>
    <cellStyle name="Input 3 33 5 2" xfId="58458"/>
    <cellStyle name="Input 3 33 5 3" xfId="58459"/>
    <cellStyle name="Input 3 33 6" xfId="22614"/>
    <cellStyle name="Input 3 33 6 2" xfId="58460"/>
    <cellStyle name="Input 3 33 6 3" xfId="58461"/>
    <cellStyle name="Input 3 33 7" xfId="22615"/>
    <cellStyle name="Input 3 33 8" xfId="58462"/>
    <cellStyle name="Input 3 34" xfId="22616"/>
    <cellStyle name="Input 3 34 2" xfId="22617"/>
    <cellStyle name="Input 3 34 2 2" xfId="22618"/>
    <cellStyle name="Input 3 34 2 3" xfId="22619"/>
    <cellStyle name="Input 3 34 2 4" xfId="22620"/>
    <cellStyle name="Input 3 34 2 5" xfId="22621"/>
    <cellStyle name="Input 3 34 2 6" xfId="22622"/>
    <cellStyle name="Input 3 34 3" xfId="22623"/>
    <cellStyle name="Input 3 34 3 2" xfId="58463"/>
    <cellStyle name="Input 3 34 3 3" xfId="58464"/>
    <cellStyle name="Input 3 34 4" xfId="22624"/>
    <cellStyle name="Input 3 34 4 2" xfId="58465"/>
    <cellStyle name="Input 3 34 4 3" xfId="58466"/>
    <cellStyle name="Input 3 34 5" xfId="22625"/>
    <cellStyle name="Input 3 34 5 2" xfId="58467"/>
    <cellStyle name="Input 3 34 5 3" xfId="58468"/>
    <cellStyle name="Input 3 34 6" xfId="22626"/>
    <cellStyle name="Input 3 34 6 2" xfId="58469"/>
    <cellStyle name="Input 3 34 6 3" xfId="58470"/>
    <cellStyle name="Input 3 34 7" xfId="22627"/>
    <cellStyle name="Input 3 34 8" xfId="58471"/>
    <cellStyle name="Input 3 35" xfId="22628"/>
    <cellStyle name="Input 3 35 2" xfId="22629"/>
    <cellStyle name="Input 3 35 2 2" xfId="22630"/>
    <cellStyle name="Input 3 35 2 3" xfId="22631"/>
    <cellStyle name="Input 3 35 2 4" xfId="22632"/>
    <cellStyle name="Input 3 35 2 5" xfId="22633"/>
    <cellStyle name="Input 3 35 2 6" xfId="22634"/>
    <cellStyle name="Input 3 35 3" xfId="22635"/>
    <cellStyle name="Input 3 35 3 2" xfId="58472"/>
    <cellStyle name="Input 3 35 3 3" xfId="58473"/>
    <cellStyle name="Input 3 35 4" xfId="22636"/>
    <cellStyle name="Input 3 35 4 2" xfId="58474"/>
    <cellStyle name="Input 3 35 4 3" xfId="58475"/>
    <cellStyle name="Input 3 35 5" xfId="22637"/>
    <cellStyle name="Input 3 35 5 2" xfId="58476"/>
    <cellStyle name="Input 3 35 5 3" xfId="58477"/>
    <cellStyle name="Input 3 35 6" xfId="22638"/>
    <cellStyle name="Input 3 35 6 2" xfId="58478"/>
    <cellStyle name="Input 3 35 6 3" xfId="58479"/>
    <cellStyle name="Input 3 35 7" xfId="22639"/>
    <cellStyle name="Input 3 35 8" xfId="58480"/>
    <cellStyle name="Input 3 36" xfId="22640"/>
    <cellStyle name="Input 3 36 2" xfId="22641"/>
    <cellStyle name="Input 3 36 2 2" xfId="22642"/>
    <cellStyle name="Input 3 36 2 3" xfId="22643"/>
    <cellStyle name="Input 3 36 2 4" xfId="22644"/>
    <cellStyle name="Input 3 36 2 5" xfId="22645"/>
    <cellStyle name="Input 3 36 2 6" xfId="22646"/>
    <cellStyle name="Input 3 36 3" xfId="22647"/>
    <cellStyle name="Input 3 36 3 2" xfId="58481"/>
    <cellStyle name="Input 3 36 3 3" xfId="58482"/>
    <cellStyle name="Input 3 36 4" xfId="22648"/>
    <cellStyle name="Input 3 36 4 2" xfId="58483"/>
    <cellStyle name="Input 3 36 4 3" xfId="58484"/>
    <cellStyle name="Input 3 36 5" xfId="22649"/>
    <cellStyle name="Input 3 36 5 2" xfId="58485"/>
    <cellStyle name="Input 3 36 5 3" xfId="58486"/>
    <cellStyle name="Input 3 36 6" xfId="22650"/>
    <cellStyle name="Input 3 36 6 2" xfId="58487"/>
    <cellStyle name="Input 3 36 6 3" xfId="58488"/>
    <cellStyle name="Input 3 36 7" xfId="22651"/>
    <cellStyle name="Input 3 36 8" xfId="58489"/>
    <cellStyle name="Input 3 37" xfId="22652"/>
    <cellStyle name="Input 3 37 2" xfId="22653"/>
    <cellStyle name="Input 3 37 2 2" xfId="22654"/>
    <cellStyle name="Input 3 37 2 3" xfId="22655"/>
    <cellStyle name="Input 3 37 2 4" xfId="22656"/>
    <cellStyle name="Input 3 37 2 5" xfId="22657"/>
    <cellStyle name="Input 3 37 2 6" xfId="22658"/>
    <cellStyle name="Input 3 37 3" xfId="22659"/>
    <cellStyle name="Input 3 37 3 2" xfId="58490"/>
    <cellStyle name="Input 3 37 3 3" xfId="58491"/>
    <cellStyle name="Input 3 37 4" xfId="22660"/>
    <cellStyle name="Input 3 37 4 2" xfId="58492"/>
    <cellStyle name="Input 3 37 4 3" xfId="58493"/>
    <cellStyle name="Input 3 37 5" xfId="22661"/>
    <cellStyle name="Input 3 37 5 2" xfId="58494"/>
    <cellStyle name="Input 3 37 5 3" xfId="58495"/>
    <cellStyle name="Input 3 37 6" xfId="22662"/>
    <cellStyle name="Input 3 37 6 2" xfId="58496"/>
    <cellStyle name="Input 3 37 6 3" xfId="58497"/>
    <cellStyle name="Input 3 37 7" xfId="22663"/>
    <cellStyle name="Input 3 37 8" xfId="58498"/>
    <cellStyle name="Input 3 38" xfId="22664"/>
    <cellStyle name="Input 3 38 2" xfId="22665"/>
    <cellStyle name="Input 3 38 2 2" xfId="22666"/>
    <cellStyle name="Input 3 38 2 3" xfId="22667"/>
    <cellStyle name="Input 3 38 2 4" xfId="22668"/>
    <cellStyle name="Input 3 38 2 5" xfId="22669"/>
    <cellStyle name="Input 3 38 2 6" xfId="22670"/>
    <cellStyle name="Input 3 38 3" xfId="22671"/>
    <cellStyle name="Input 3 38 3 2" xfId="58499"/>
    <cellStyle name="Input 3 38 3 3" xfId="58500"/>
    <cellStyle name="Input 3 38 4" xfId="22672"/>
    <cellStyle name="Input 3 38 4 2" xfId="58501"/>
    <cellStyle name="Input 3 38 4 3" xfId="58502"/>
    <cellStyle name="Input 3 38 5" xfId="22673"/>
    <cellStyle name="Input 3 38 5 2" xfId="58503"/>
    <cellStyle name="Input 3 38 5 3" xfId="58504"/>
    <cellStyle name="Input 3 38 6" xfId="22674"/>
    <cellStyle name="Input 3 38 6 2" xfId="58505"/>
    <cellStyle name="Input 3 38 6 3" xfId="58506"/>
    <cellStyle name="Input 3 38 7" xfId="58507"/>
    <cellStyle name="Input 3 38 8" xfId="58508"/>
    <cellStyle name="Input 3 39" xfId="22675"/>
    <cellStyle name="Input 3 39 2" xfId="58509"/>
    <cellStyle name="Input 3 39 3" xfId="58510"/>
    <cellStyle name="Input 3 4" xfId="22676"/>
    <cellStyle name="Input 3 4 10" xfId="22677"/>
    <cellStyle name="Input 3 4 10 2" xfId="22678"/>
    <cellStyle name="Input 3 4 10 2 2" xfId="22679"/>
    <cellStyle name="Input 3 4 10 2 3" xfId="22680"/>
    <cellStyle name="Input 3 4 10 2 4" xfId="22681"/>
    <cellStyle name="Input 3 4 10 2 5" xfId="22682"/>
    <cellStyle name="Input 3 4 10 2 6" xfId="22683"/>
    <cellStyle name="Input 3 4 10 3" xfId="22684"/>
    <cellStyle name="Input 3 4 10 3 2" xfId="58511"/>
    <cellStyle name="Input 3 4 10 3 3" xfId="58512"/>
    <cellStyle name="Input 3 4 10 4" xfId="22685"/>
    <cellStyle name="Input 3 4 10 4 2" xfId="58513"/>
    <cellStyle name="Input 3 4 10 4 3" xfId="58514"/>
    <cellStyle name="Input 3 4 10 5" xfId="22686"/>
    <cellStyle name="Input 3 4 10 5 2" xfId="58515"/>
    <cellStyle name="Input 3 4 10 5 3" xfId="58516"/>
    <cellStyle name="Input 3 4 10 6" xfId="22687"/>
    <cellStyle name="Input 3 4 10 6 2" xfId="58517"/>
    <cellStyle name="Input 3 4 10 6 3" xfId="58518"/>
    <cellStyle name="Input 3 4 10 7" xfId="22688"/>
    <cellStyle name="Input 3 4 10 8" xfId="58519"/>
    <cellStyle name="Input 3 4 11" xfId="22689"/>
    <cellStyle name="Input 3 4 11 2" xfId="22690"/>
    <cellStyle name="Input 3 4 11 2 2" xfId="22691"/>
    <cellStyle name="Input 3 4 11 2 3" xfId="22692"/>
    <cellStyle name="Input 3 4 11 2 4" xfId="22693"/>
    <cellStyle name="Input 3 4 11 2 5" xfId="22694"/>
    <cellStyle name="Input 3 4 11 2 6" xfId="22695"/>
    <cellStyle name="Input 3 4 11 3" xfId="22696"/>
    <cellStyle name="Input 3 4 11 3 2" xfId="58520"/>
    <cellStyle name="Input 3 4 11 3 3" xfId="58521"/>
    <cellStyle name="Input 3 4 11 4" xfId="22697"/>
    <cellStyle name="Input 3 4 11 4 2" xfId="58522"/>
    <cellStyle name="Input 3 4 11 4 3" xfId="58523"/>
    <cellStyle name="Input 3 4 11 5" xfId="22698"/>
    <cellStyle name="Input 3 4 11 5 2" xfId="58524"/>
    <cellStyle name="Input 3 4 11 5 3" xfId="58525"/>
    <cellStyle name="Input 3 4 11 6" xfId="22699"/>
    <cellStyle name="Input 3 4 11 6 2" xfId="58526"/>
    <cellStyle name="Input 3 4 11 6 3" xfId="58527"/>
    <cellStyle name="Input 3 4 11 7" xfId="22700"/>
    <cellStyle name="Input 3 4 11 8" xfId="58528"/>
    <cellStyle name="Input 3 4 12" xfId="22701"/>
    <cellStyle name="Input 3 4 12 2" xfId="22702"/>
    <cellStyle name="Input 3 4 12 2 2" xfId="22703"/>
    <cellStyle name="Input 3 4 12 2 3" xfId="22704"/>
    <cellStyle name="Input 3 4 12 2 4" xfId="22705"/>
    <cellStyle name="Input 3 4 12 2 5" xfId="22706"/>
    <cellStyle name="Input 3 4 12 2 6" xfId="22707"/>
    <cellStyle name="Input 3 4 12 3" xfId="22708"/>
    <cellStyle name="Input 3 4 12 3 2" xfId="58529"/>
    <cellStyle name="Input 3 4 12 3 3" xfId="58530"/>
    <cellStyle name="Input 3 4 12 4" xfId="22709"/>
    <cellStyle name="Input 3 4 12 4 2" xfId="58531"/>
    <cellStyle name="Input 3 4 12 4 3" xfId="58532"/>
    <cellStyle name="Input 3 4 12 5" xfId="22710"/>
    <cellStyle name="Input 3 4 12 5 2" xfId="58533"/>
    <cellStyle name="Input 3 4 12 5 3" xfId="58534"/>
    <cellStyle name="Input 3 4 12 6" xfId="22711"/>
    <cellStyle name="Input 3 4 12 6 2" xfId="58535"/>
    <cellStyle name="Input 3 4 12 6 3" xfId="58536"/>
    <cellStyle name="Input 3 4 12 7" xfId="22712"/>
    <cellStyle name="Input 3 4 12 8" xfId="58537"/>
    <cellStyle name="Input 3 4 13" xfId="22713"/>
    <cellStyle name="Input 3 4 13 2" xfId="22714"/>
    <cellStyle name="Input 3 4 13 2 2" xfId="22715"/>
    <cellStyle name="Input 3 4 13 2 3" xfId="22716"/>
    <cellStyle name="Input 3 4 13 2 4" xfId="22717"/>
    <cellStyle name="Input 3 4 13 2 5" xfId="22718"/>
    <cellStyle name="Input 3 4 13 2 6" xfId="22719"/>
    <cellStyle name="Input 3 4 13 3" xfId="22720"/>
    <cellStyle name="Input 3 4 13 3 2" xfId="58538"/>
    <cellStyle name="Input 3 4 13 3 3" xfId="58539"/>
    <cellStyle name="Input 3 4 13 4" xfId="22721"/>
    <cellStyle name="Input 3 4 13 4 2" xfId="58540"/>
    <cellStyle name="Input 3 4 13 4 3" xfId="58541"/>
    <cellStyle name="Input 3 4 13 5" xfId="22722"/>
    <cellStyle name="Input 3 4 13 5 2" xfId="58542"/>
    <cellStyle name="Input 3 4 13 5 3" xfId="58543"/>
    <cellStyle name="Input 3 4 13 6" xfId="22723"/>
    <cellStyle name="Input 3 4 13 6 2" xfId="58544"/>
    <cellStyle name="Input 3 4 13 6 3" xfId="58545"/>
    <cellStyle name="Input 3 4 13 7" xfId="22724"/>
    <cellStyle name="Input 3 4 13 8" xfId="58546"/>
    <cellStyle name="Input 3 4 14" xfId="22725"/>
    <cellStyle name="Input 3 4 14 2" xfId="22726"/>
    <cellStyle name="Input 3 4 14 2 2" xfId="22727"/>
    <cellStyle name="Input 3 4 14 2 3" xfId="22728"/>
    <cellStyle name="Input 3 4 14 2 4" xfId="22729"/>
    <cellStyle name="Input 3 4 14 2 5" xfId="22730"/>
    <cellStyle name="Input 3 4 14 2 6" xfId="22731"/>
    <cellStyle name="Input 3 4 14 3" xfId="22732"/>
    <cellStyle name="Input 3 4 14 3 2" xfId="58547"/>
    <cellStyle name="Input 3 4 14 3 3" xfId="58548"/>
    <cellStyle name="Input 3 4 14 4" xfId="22733"/>
    <cellStyle name="Input 3 4 14 4 2" xfId="58549"/>
    <cellStyle name="Input 3 4 14 4 3" xfId="58550"/>
    <cellStyle name="Input 3 4 14 5" xfId="22734"/>
    <cellStyle name="Input 3 4 14 5 2" xfId="58551"/>
    <cellStyle name="Input 3 4 14 5 3" xfId="58552"/>
    <cellStyle name="Input 3 4 14 6" xfId="22735"/>
    <cellStyle name="Input 3 4 14 6 2" xfId="58553"/>
    <cellStyle name="Input 3 4 14 6 3" xfId="58554"/>
    <cellStyle name="Input 3 4 14 7" xfId="22736"/>
    <cellStyle name="Input 3 4 14 8" xfId="58555"/>
    <cellStyle name="Input 3 4 15" xfId="22737"/>
    <cellStyle name="Input 3 4 15 2" xfId="22738"/>
    <cellStyle name="Input 3 4 15 2 2" xfId="22739"/>
    <cellStyle name="Input 3 4 15 2 3" xfId="22740"/>
    <cellStyle name="Input 3 4 15 2 4" xfId="22741"/>
    <cellStyle name="Input 3 4 15 2 5" xfId="22742"/>
    <cellStyle name="Input 3 4 15 2 6" xfId="22743"/>
    <cellStyle name="Input 3 4 15 3" xfId="22744"/>
    <cellStyle name="Input 3 4 15 3 2" xfId="58556"/>
    <cellStyle name="Input 3 4 15 3 3" xfId="58557"/>
    <cellStyle name="Input 3 4 15 4" xfId="22745"/>
    <cellStyle name="Input 3 4 15 4 2" xfId="58558"/>
    <cellStyle name="Input 3 4 15 4 3" xfId="58559"/>
    <cellStyle name="Input 3 4 15 5" xfId="22746"/>
    <cellStyle name="Input 3 4 15 5 2" xfId="58560"/>
    <cellStyle name="Input 3 4 15 5 3" xfId="58561"/>
    <cellStyle name="Input 3 4 15 6" xfId="22747"/>
    <cellStyle name="Input 3 4 15 6 2" xfId="58562"/>
    <cellStyle name="Input 3 4 15 6 3" xfId="58563"/>
    <cellStyle name="Input 3 4 15 7" xfId="22748"/>
    <cellStyle name="Input 3 4 15 8" xfId="58564"/>
    <cellStyle name="Input 3 4 16" xfId="22749"/>
    <cellStyle name="Input 3 4 16 2" xfId="22750"/>
    <cellStyle name="Input 3 4 16 2 2" xfId="22751"/>
    <cellStyle name="Input 3 4 16 2 3" xfId="22752"/>
    <cellStyle name="Input 3 4 16 2 4" xfId="22753"/>
    <cellStyle name="Input 3 4 16 2 5" xfId="22754"/>
    <cellStyle name="Input 3 4 16 2 6" xfId="22755"/>
    <cellStyle name="Input 3 4 16 3" xfId="22756"/>
    <cellStyle name="Input 3 4 16 3 2" xfId="58565"/>
    <cellStyle name="Input 3 4 16 3 3" xfId="58566"/>
    <cellStyle name="Input 3 4 16 4" xfId="22757"/>
    <cellStyle name="Input 3 4 16 4 2" xfId="58567"/>
    <cellStyle name="Input 3 4 16 4 3" xfId="58568"/>
    <cellStyle name="Input 3 4 16 5" xfId="22758"/>
    <cellStyle name="Input 3 4 16 5 2" xfId="58569"/>
    <cellStyle name="Input 3 4 16 5 3" xfId="58570"/>
    <cellStyle name="Input 3 4 16 6" xfId="22759"/>
    <cellStyle name="Input 3 4 16 6 2" xfId="58571"/>
    <cellStyle name="Input 3 4 16 6 3" xfId="58572"/>
    <cellStyle name="Input 3 4 16 7" xfId="22760"/>
    <cellStyle name="Input 3 4 16 8" xfId="58573"/>
    <cellStyle name="Input 3 4 17" xfId="22761"/>
    <cellStyle name="Input 3 4 17 2" xfId="22762"/>
    <cellStyle name="Input 3 4 17 2 2" xfId="22763"/>
    <cellStyle name="Input 3 4 17 2 3" xfId="22764"/>
    <cellStyle name="Input 3 4 17 2 4" xfId="22765"/>
    <cellStyle name="Input 3 4 17 2 5" xfId="22766"/>
    <cellStyle name="Input 3 4 17 2 6" xfId="22767"/>
    <cellStyle name="Input 3 4 17 3" xfId="22768"/>
    <cellStyle name="Input 3 4 17 3 2" xfId="58574"/>
    <cellStyle name="Input 3 4 17 3 3" xfId="58575"/>
    <cellStyle name="Input 3 4 17 4" xfId="22769"/>
    <cellStyle name="Input 3 4 17 4 2" xfId="58576"/>
    <cellStyle name="Input 3 4 17 4 3" xfId="58577"/>
    <cellStyle name="Input 3 4 17 5" xfId="22770"/>
    <cellStyle name="Input 3 4 17 5 2" xfId="58578"/>
    <cellStyle name="Input 3 4 17 5 3" xfId="58579"/>
    <cellStyle name="Input 3 4 17 6" xfId="22771"/>
    <cellStyle name="Input 3 4 17 6 2" xfId="58580"/>
    <cellStyle name="Input 3 4 17 6 3" xfId="58581"/>
    <cellStyle name="Input 3 4 17 7" xfId="22772"/>
    <cellStyle name="Input 3 4 17 8" xfId="58582"/>
    <cellStyle name="Input 3 4 18" xfId="22773"/>
    <cellStyle name="Input 3 4 18 2" xfId="22774"/>
    <cellStyle name="Input 3 4 18 2 2" xfId="22775"/>
    <cellStyle name="Input 3 4 18 2 3" xfId="22776"/>
    <cellStyle name="Input 3 4 18 2 4" xfId="22777"/>
    <cellStyle name="Input 3 4 18 2 5" xfId="22778"/>
    <cellStyle name="Input 3 4 18 2 6" xfId="22779"/>
    <cellStyle name="Input 3 4 18 3" xfId="22780"/>
    <cellStyle name="Input 3 4 18 3 2" xfId="58583"/>
    <cellStyle name="Input 3 4 18 3 3" xfId="58584"/>
    <cellStyle name="Input 3 4 18 4" xfId="22781"/>
    <cellStyle name="Input 3 4 18 4 2" xfId="58585"/>
    <cellStyle name="Input 3 4 18 4 3" xfId="58586"/>
    <cellStyle name="Input 3 4 18 5" xfId="22782"/>
    <cellStyle name="Input 3 4 18 5 2" xfId="58587"/>
    <cellStyle name="Input 3 4 18 5 3" xfId="58588"/>
    <cellStyle name="Input 3 4 18 6" xfId="22783"/>
    <cellStyle name="Input 3 4 18 6 2" xfId="58589"/>
    <cellStyle name="Input 3 4 18 6 3" xfId="58590"/>
    <cellStyle name="Input 3 4 18 7" xfId="22784"/>
    <cellStyle name="Input 3 4 18 8" xfId="58591"/>
    <cellStyle name="Input 3 4 19" xfId="22785"/>
    <cellStyle name="Input 3 4 19 2" xfId="22786"/>
    <cellStyle name="Input 3 4 19 2 2" xfId="22787"/>
    <cellStyle name="Input 3 4 19 2 3" xfId="22788"/>
    <cellStyle name="Input 3 4 19 2 4" xfId="22789"/>
    <cellStyle name="Input 3 4 19 2 5" xfId="22790"/>
    <cellStyle name="Input 3 4 19 2 6" xfId="22791"/>
    <cellStyle name="Input 3 4 19 3" xfId="22792"/>
    <cellStyle name="Input 3 4 19 3 2" xfId="58592"/>
    <cellStyle name="Input 3 4 19 3 3" xfId="58593"/>
    <cellStyle name="Input 3 4 19 4" xfId="22793"/>
    <cellStyle name="Input 3 4 19 4 2" xfId="58594"/>
    <cellStyle name="Input 3 4 19 4 3" xfId="58595"/>
    <cellStyle name="Input 3 4 19 5" xfId="22794"/>
    <cellStyle name="Input 3 4 19 5 2" xfId="58596"/>
    <cellStyle name="Input 3 4 19 5 3" xfId="58597"/>
    <cellStyle name="Input 3 4 19 6" xfId="22795"/>
    <cellStyle name="Input 3 4 19 6 2" xfId="58598"/>
    <cellStyle name="Input 3 4 19 6 3" xfId="58599"/>
    <cellStyle name="Input 3 4 19 7" xfId="22796"/>
    <cellStyle name="Input 3 4 19 8" xfId="58600"/>
    <cellStyle name="Input 3 4 2" xfId="22797"/>
    <cellStyle name="Input 3 4 2 2" xfId="22798"/>
    <cellStyle name="Input 3 4 2 2 2" xfId="22799"/>
    <cellStyle name="Input 3 4 2 2 3" xfId="22800"/>
    <cellStyle name="Input 3 4 2 2 4" xfId="22801"/>
    <cellStyle name="Input 3 4 2 2 5" xfId="22802"/>
    <cellStyle name="Input 3 4 2 2 6" xfId="22803"/>
    <cellStyle name="Input 3 4 2 3" xfId="22804"/>
    <cellStyle name="Input 3 4 2 3 2" xfId="58601"/>
    <cellStyle name="Input 3 4 2 3 3" xfId="58602"/>
    <cellStyle name="Input 3 4 2 4" xfId="22805"/>
    <cellStyle name="Input 3 4 2 4 2" xfId="58603"/>
    <cellStyle name="Input 3 4 2 4 3" xfId="58604"/>
    <cellStyle name="Input 3 4 2 5" xfId="22806"/>
    <cellStyle name="Input 3 4 2 5 2" xfId="58605"/>
    <cellStyle name="Input 3 4 2 5 3" xfId="58606"/>
    <cellStyle name="Input 3 4 2 6" xfId="22807"/>
    <cellStyle name="Input 3 4 2 6 2" xfId="58607"/>
    <cellStyle name="Input 3 4 2 6 3" xfId="58608"/>
    <cellStyle name="Input 3 4 2 7" xfId="22808"/>
    <cellStyle name="Input 3 4 2 8" xfId="58609"/>
    <cellStyle name="Input 3 4 20" xfId="22809"/>
    <cellStyle name="Input 3 4 20 2" xfId="22810"/>
    <cellStyle name="Input 3 4 20 2 2" xfId="22811"/>
    <cellStyle name="Input 3 4 20 2 3" xfId="22812"/>
    <cellStyle name="Input 3 4 20 2 4" xfId="22813"/>
    <cellStyle name="Input 3 4 20 2 5" xfId="22814"/>
    <cellStyle name="Input 3 4 20 2 6" xfId="22815"/>
    <cellStyle name="Input 3 4 20 3" xfId="22816"/>
    <cellStyle name="Input 3 4 20 3 2" xfId="58610"/>
    <cellStyle name="Input 3 4 20 3 3" xfId="58611"/>
    <cellStyle name="Input 3 4 20 4" xfId="22817"/>
    <cellStyle name="Input 3 4 20 4 2" xfId="58612"/>
    <cellStyle name="Input 3 4 20 4 3" xfId="58613"/>
    <cellStyle name="Input 3 4 20 5" xfId="22818"/>
    <cellStyle name="Input 3 4 20 5 2" xfId="58614"/>
    <cellStyle name="Input 3 4 20 5 3" xfId="58615"/>
    <cellStyle name="Input 3 4 20 6" xfId="22819"/>
    <cellStyle name="Input 3 4 20 6 2" xfId="58616"/>
    <cellStyle name="Input 3 4 20 6 3" xfId="58617"/>
    <cellStyle name="Input 3 4 20 7" xfId="22820"/>
    <cellStyle name="Input 3 4 20 8" xfId="58618"/>
    <cellStyle name="Input 3 4 21" xfId="22821"/>
    <cellStyle name="Input 3 4 21 2" xfId="22822"/>
    <cellStyle name="Input 3 4 21 2 2" xfId="22823"/>
    <cellStyle name="Input 3 4 21 2 3" xfId="22824"/>
    <cellStyle name="Input 3 4 21 2 4" xfId="22825"/>
    <cellStyle name="Input 3 4 21 2 5" xfId="22826"/>
    <cellStyle name="Input 3 4 21 2 6" xfId="22827"/>
    <cellStyle name="Input 3 4 21 3" xfId="22828"/>
    <cellStyle name="Input 3 4 21 3 2" xfId="58619"/>
    <cellStyle name="Input 3 4 21 3 3" xfId="58620"/>
    <cellStyle name="Input 3 4 21 4" xfId="22829"/>
    <cellStyle name="Input 3 4 21 4 2" xfId="58621"/>
    <cellStyle name="Input 3 4 21 4 3" xfId="58622"/>
    <cellStyle name="Input 3 4 21 5" xfId="22830"/>
    <cellStyle name="Input 3 4 21 5 2" xfId="58623"/>
    <cellStyle name="Input 3 4 21 5 3" xfId="58624"/>
    <cellStyle name="Input 3 4 21 6" xfId="22831"/>
    <cellStyle name="Input 3 4 21 6 2" xfId="58625"/>
    <cellStyle name="Input 3 4 21 6 3" xfId="58626"/>
    <cellStyle name="Input 3 4 21 7" xfId="22832"/>
    <cellStyle name="Input 3 4 21 8" xfId="58627"/>
    <cellStyle name="Input 3 4 22" xfId="22833"/>
    <cellStyle name="Input 3 4 22 2" xfId="22834"/>
    <cellStyle name="Input 3 4 22 2 2" xfId="22835"/>
    <cellStyle name="Input 3 4 22 2 3" xfId="22836"/>
    <cellStyle name="Input 3 4 22 2 4" xfId="22837"/>
    <cellStyle name="Input 3 4 22 2 5" xfId="22838"/>
    <cellStyle name="Input 3 4 22 2 6" xfId="22839"/>
    <cellStyle name="Input 3 4 22 3" xfId="22840"/>
    <cellStyle name="Input 3 4 22 3 2" xfId="58628"/>
    <cellStyle name="Input 3 4 22 3 3" xfId="58629"/>
    <cellStyle name="Input 3 4 22 4" xfId="22841"/>
    <cellStyle name="Input 3 4 22 4 2" xfId="58630"/>
    <cellStyle name="Input 3 4 22 4 3" xfId="58631"/>
    <cellStyle name="Input 3 4 22 5" xfId="22842"/>
    <cellStyle name="Input 3 4 22 5 2" xfId="58632"/>
    <cellStyle name="Input 3 4 22 5 3" xfId="58633"/>
    <cellStyle name="Input 3 4 22 6" xfId="22843"/>
    <cellStyle name="Input 3 4 22 6 2" xfId="58634"/>
    <cellStyle name="Input 3 4 22 6 3" xfId="58635"/>
    <cellStyle name="Input 3 4 22 7" xfId="22844"/>
    <cellStyle name="Input 3 4 22 8" xfId="58636"/>
    <cellStyle name="Input 3 4 23" xfId="22845"/>
    <cellStyle name="Input 3 4 23 2" xfId="22846"/>
    <cellStyle name="Input 3 4 23 2 2" xfId="22847"/>
    <cellStyle name="Input 3 4 23 2 3" xfId="22848"/>
    <cellStyle name="Input 3 4 23 2 4" xfId="22849"/>
    <cellStyle name="Input 3 4 23 2 5" xfId="22850"/>
    <cellStyle name="Input 3 4 23 2 6" xfId="22851"/>
    <cellStyle name="Input 3 4 23 3" xfId="22852"/>
    <cellStyle name="Input 3 4 23 3 2" xfId="58637"/>
    <cellStyle name="Input 3 4 23 3 3" xfId="58638"/>
    <cellStyle name="Input 3 4 23 4" xfId="22853"/>
    <cellStyle name="Input 3 4 23 4 2" xfId="58639"/>
    <cellStyle name="Input 3 4 23 4 3" xfId="58640"/>
    <cellStyle name="Input 3 4 23 5" xfId="22854"/>
    <cellStyle name="Input 3 4 23 5 2" xfId="58641"/>
    <cellStyle name="Input 3 4 23 5 3" xfId="58642"/>
    <cellStyle name="Input 3 4 23 6" xfId="22855"/>
    <cellStyle name="Input 3 4 23 6 2" xfId="58643"/>
    <cellStyle name="Input 3 4 23 6 3" xfId="58644"/>
    <cellStyle name="Input 3 4 23 7" xfId="22856"/>
    <cellStyle name="Input 3 4 23 8" xfId="58645"/>
    <cellStyle name="Input 3 4 24" xfId="22857"/>
    <cellStyle name="Input 3 4 24 2" xfId="22858"/>
    <cellStyle name="Input 3 4 24 2 2" xfId="22859"/>
    <cellStyle name="Input 3 4 24 2 3" xfId="22860"/>
    <cellStyle name="Input 3 4 24 2 4" xfId="22861"/>
    <cellStyle name="Input 3 4 24 2 5" xfId="22862"/>
    <cellStyle name="Input 3 4 24 2 6" xfId="22863"/>
    <cellStyle name="Input 3 4 24 3" xfId="22864"/>
    <cellStyle name="Input 3 4 24 3 2" xfId="58646"/>
    <cellStyle name="Input 3 4 24 3 3" xfId="58647"/>
    <cellStyle name="Input 3 4 24 4" xfId="22865"/>
    <cellStyle name="Input 3 4 24 4 2" xfId="58648"/>
    <cellStyle name="Input 3 4 24 4 3" xfId="58649"/>
    <cellStyle name="Input 3 4 24 5" xfId="22866"/>
    <cellStyle name="Input 3 4 24 5 2" xfId="58650"/>
    <cellStyle name="Input 3 4 24 5 3" xfId="58651"/>
    <cellStyle name="Input 3 4 24 6" xfId="22867"/>
    <cellStyle name="Input 3 4 24 6 2" xfId="58652"/>
    <cellStyle name="Input 3 4 24 6 3" xfId="58653"/>
    <cellStyle name="Input 3 4 24 7" xfId="22868"/>
    <cellStyle name="Input 3 4 24 8" xfId="58654"/>
    <cellStyle name="Input 3 4 25" xfId="22869"/>
    <cellStyle name="Input 3 4 25 2" xfId="22870"/>
    <cellStyle name="Input 3 4 25 2 2" xfId="22871"/>
    <cellStyle name="Input 3 4 25 2 3" xfId="22872"/>
    <cellStyle name="Input 3 4 25 2 4" xfId="22873"/>
    <cellStyle name="Input 3 4 25 2 5" xfId="22874"/>
    <cellStyle name="Input 3 4 25 2 6" xfId="22875"/>
    <cellStyle name="Input 3 4 25 3" xfId="22876"/>
    <cellStyle name="Input 3 4 25 3 2" xfId="58655"/>
    <cellStyle name="Input 3 4 25 3 3" xfId="58656"/>
    <cellStyle name="Input 3 4 25 4" xfId="22877"/>
    <cellStyle name="Input 3 4 25 4 2" xfId="58657"/>
    <cellStyle name="Input 3 4 25 4 3" xfId="58658"/>
    <cellStyle name="Input 3 4 25 5" xfId="22878"/>
    <cellStyle name="Input 3 4 25 5 2" xfId="58659"/>
    <cellStyle name="Input 3 4 25 5 3" xfId="58660"/>
    <cellStyle name="Input 3 4 25 6" xfId="22879"/>
    <cellStyle name="Input 3 4 25 6 2" xfId="58661"/>
    <cellStyle name="Input 3 4 25 6 3" xfId="58662"/>
    <cellStyle name="Input 3 4 25 7" xfId="22880"/>
    <cellStyle name="Input 3 4 25 8" xfId="58663"/>
    <cellStyle name="Input 3 4 26" xfId="22881"/>
    <cellStyle name="Input 3 4 26 2" xfId="22882"/>
    <cellStyle name="Input 3 4 26 2 2" xfId="22883"/>
    <cellStyle name="Input 3 4 26 2 3" xfId="22884"/>
    <cellStyle name="Input 3 4 26 2 4" xfId="22885"/>
    <cellStyle name="Input 3 4 26 2 5" xfId="22886"/>
    <cellStyle name="Input 3 4 26 2 6" xfId="22887"/>
    <cellStyle name="Input 3 4 26 3" xfId="22888"/>
    <cellStyle name="Input 3 4 26 3 2" xfId="58664"/>
    <cellStyle name="Input 3 4 26 3 3" xfId="58665"/>
    <cellStyle name="Input 3 4 26 4" xfId="22889"/>
    <cellStyle name="Input 3 4 26 4 2" xfId="58666"/>
    <cellStyle name="Input 3 4 26 4 3" xfId="58667"/>
    <cellStyle name="Input 3 4 26 5" xfId="22890"/>
    <cellStyle name="Input 3 4 26 5 2" xfId="58668"/>
    <cellStyle name="Input 3 4 26 5 3" xfId="58669"/>
    <cellStyle name="Input 3 4 26 6" xfId="22891"/>
    <cellStyle name="Input 3 4 26 6 2" xfId="58670"/>
    <cellStyle name="Input 3 4 26 6 3" xfId="58671"/>
    <cellStyle name="Input 3 4 26 7" xfId="22892"/>
    <cellStyle name="Input 3 4 26 8" xfId="58672"/>
    <cellStyle name="Input 3 4 27" xfId="22893"/>
    <cellStyle name="Input 3 4 27 2" xfId="22894"/>
    <cellStyle name="Input 3 4 27 2 2" xfId="22895"/>
    <cellStyle name="Input 3 4 27 2 3" xfId="22896"/>
    <cellStyle name="Input 3 4 27 2 4" xfId="22897"/>
    <cellStyle name="Input 3 4 27 2 5" xfId="22898"/>
    <cellStyle name="Input 3 4 27 2 6" xfId="22899"/>
    <cellStyle name="Input 3 4 27 3" xfId="22900"/>
    <cellStyle name="Input 3 4 27 3 2" xfId="58673"/>
    <cellStyle name="Input 3 4 27 3 3" xfId="58674"/>
    <cellStyle name="Input 3 4 27 4" xfId="22901"/>
    <cellStyle name="Input 3 4 27 4 2" xfId="58675"/>
    <cellStyle name="Input 3 4 27 4 3" xfId="58676"/>
    <cellStyle name="Input 3 4 27 5" xfId="22902"/>
    <cellStyle name="Input 3 4 27 5 2" xfId="58677"/>
    <cellStyle name="Input 3 4 27 5 3" xfId="58678"/>
    <cellStyle name="Input 3 4 27 6" xfId="22903"/>
    <cellStyle name="Input 3 4 27 6 2" xfId="58679"/>
    <cellStyle name="Input 3 4 27 6 3" xfId="58680"/>
    <cellStyle name="Input 3 4 27 7" xfId="22904"/>
    <cellStyle name="Input 3 4 27 8" xfId="58681"/>
    <cellStyle name="Input 3 4 28" xfId="22905"/>
    <cellStyle name="Input 3 4 28 2" xfId="22906"/>
    <cellStyle name="Input 3 4 28 2 2" xfId="22907"/>
    <cellStyle name="Input 3 4 28 2 3" xfId="22908"/>
    <cellStyle name="Input 3 4 28 2 4" xfId="22909"/>
    <cellStyle name="Input 3 4 28 2 5" xfId="22910"/>
    <cellStyle name="Input 3 4 28 2 6" xfId="22911"/>
    <cellStyle name="Input 3 4 28 3" xfId="22912"/>
    <cellStyle name="Input 3 4 28 3 2" xfId="58682"/>
    <cellStyle name="Input 3 4 28 3 3" xfId="58683"/>
    <cellStyle name="Input 3 4 28 4" xfId="22913"/>
    <cellStyle name="Input 3 4 28 4 2" xfId="58684"/>
    <cellStyle name="Input 3 4 28 4 3" xfId="58685"/>
    <cellStyle name="Input 3 4 28 5" xfId="22914"/>
    <cellStyle name="Input 3 4 28 5 2" xfId="58686"/>
    <cellStyle name="Input 3 4 28 5 3" xfId="58687"/>
    <cellStyle name="Input 3 4 28 6" xfId="22915"/>
    <cellStyle name="Input 3 4 28 6 2" xfId="58688"/>
    <cellStyle name="Input 3 4 28 6 3" xfId="58689"/>
    <cellStyle name="Input 3 4 28 7" xfId="22916"/>
    <cellStyle name="Input 3 4 28 8" xfId="58690"/>
    <cellStyle name="Input 3 4 29" xfId="22917"/>
    <cellStyle name="Input 3 4 29 2" xfId="22918"/>
    <cellStyle name="Input 3 4 29 2 2" xfId="22919"/>
    <cellStyle name="Input 3 4 29 2 3" xfId="22920"/>
    <cellStyle name="Input 3 4 29 2 4" xfId="22921"/>
    <cellStyle name="Input 3 4 29 2 5" xfId="22922"/>
    <cellStyle name="Input 3 4 29 2 6" xfId="22923"/>
    <cellStyle name="Input 3 4 29 3" xfId="22924"/>
    <cellStyle name="Input 3 4 29 3 2" xfId="58691"/>
    <cellStyle name="Input 3 4 29 3 3" xfId="58692"/>
    <cellStyle name="Input 3 4 29 4" xfId="22925"/>
    <cellStyle name="Input 3 4 29 4 2" xfId="58693"/>
    <cellStyle name="Input 3 4 29 4 3" xfId="58694"/>
    <cellStyle name="Input 3 4 29 5" xfId="22926"/>
    <cellStyle name="Input 3 4 29 5 2" xfId="58695"/>
    <cellStyle name="Input 3 4 29 5 3" xfId="58696"/>
    <cellStyle name="Input 3 4 29 6" xfId="22927"/>
    <cellStyle name="Input 3 4 29 6 2" xfId="58697"/>
    <cellStyle name="Input 3 4 29 6 3" xfId="58698"/>
    <cellStyle name="Input 3 4 29 7" xfId="22928"/>
    <cellStyle name="Input 3 4 29 8" xfId="58699"/>
    <cellStyle name="Input 3 4 3" xfId="22929"/>
    <cellStyle name="Input 3 4 3 2" xfId="22930"/>
    <cellStyle name="Input 3 4 3 2 2" xfId="22931"/>
    <cellStyle name="Input 3 4 3 2 3" xfId="22932"/>
    <cellStyle name="Input 3 4 3 2 4" xfId="22933"/>
    <cellStyle name="Input 3 4 3 2 5" xfId="22934"/>
    <cellStyle name="Input 3 4 3 2 6" xfId="22935"/>
    <cellStyle name="Input 3 4 3 3" xfId="22936"/>
    <cellStyle name="Input 3 4 3 3 2" xfId="58700"/>
    <cellStyle name="Input 3 4 3 3 3" xfId="58701"/>
    <cellStyle name="Input 3 4 3 4" xfId="22937"/>
    <cellStyle name="Input 3 4 3 4 2" xfId="58702"/>
    <cellStyle name="Input 3 4 3 4 3" xfId="58703"/>
    <cellStyle name="Input 3 4 3 5" xfId="22938"/>
    <cellStyle name="Input 3 4 3 5 2" xfId="58704"/>
    <cellStyle name="Input 3 4 3 5 3" xfId="58705"/>
    <cellStyle name="Input 3 4 3 6" xfId="22939"/>
    <cellStyle name="Input 3 4 3 6 2" xfId="58706"/>
    <cellStyle name="Input 3 4 3 6 3" xfId="58707"/>
    <cellStyle name="Input 3 4 3 7" xfId="22940"/>
    <cellStyle name="Input 3 4 3 8" xfId="58708"/>
    <cellStyle name="Input 3 4 30" xfId="22941"/>
    <cellStyle name="Input 3 4 30 2" xfId="22942"/>
    <cellStyle name="Input 3 4 30 2 2" xfId="22943"/>
    <cellStyle name="Input 3 4 30 2 3" xfId="22944"/>
    <cellStyle name="Input 3 4 30 2 4" xfId="22945"/>
    <cellStyle name="Input 3 4 30 2 5" xfId="22946"/>
    <cellStyle name="Input 3 4 30 2 6" xfId="22947"/>
    <cellStyle name="Input 3 4 30 3" xfId="22948"/>
    <cellStyle name="Input 3 4 30 3 2" xfId="58709"/>
    <cellStyle name="Input 3 4 30 3 3" xfId="58710"/>
    <cellStyle name="Input 3 4 30 4" xfId="22949"/>
    <cellStyle name="Input 3 4 30 4 2" xfId="58711"/>
    <cellStyle name="Input 3 4 30 4 3" xfId="58712"/>
    <cellStyle name="Input 3 4 30 5" xfId="22950"/>
    <cellStyle name="Input 3 4 30 5 2" xfId="58713"/>
    <cellStyle name="Input 3 4 30 5 3" xfId="58714"/>
    <cellStyle name="Input 3 4 30 6" xfId="22951"/>
    <cellStyle name="Input 3 4 30 6 2" xfId="58715"/>
    <cellStyle name="Input 3 4 30 6 3" xfId="58716"/>
    <cellStyle name="Input 3 4 30 7" xfId="22952"/>
    <cellStyle name="Input 3 4 30 8" xfId="58717"/>
    <cellStyle name="Input 3 4 31" xfId="22953"/>
    <cellStyle name="Input 3 4 31 2" xfId="22954"/>
    <cellStyle name="Input 3 4 31 2 2" xfId="22955"/>
    <cellStyle name="Input 3 4 31 2 3" xfId="22956"/>
    <cellStyle name="Input 3 4 31 2 4" xfId="22957"/>
    <cellStyle name="Input 3 4 31 2 5" xfId="22958"/>
    <cellStyle name="Input 3 4 31 2 6" xfId="22959"/>
    <cellStyle name="Input 3 4 31 3" xfId="22960"/>
    <cellStyle name="Input 3 4 31 3 2" xfId="58718"/>
    <cellStyle name="Input 3 4 31 3 3" xfId="58719"/>
    <cellStyle name="Input 3 4 31 4" xfId="22961"/>
    <cellStyle name="Input 3 4 31 4 2" xfId="58720"/>
    <cellStyle name="Input 3 4 31 4 3" xfId="58721"/>
    <cellStyle name="Input 3 4 31 5" xfId="22962"/>
    <cellStyle name="Input 3 4 31 5 2" xfId="58722"/>
    <cellStyle name="Input 3 4 31 5 3" xfId="58723"/>
    <cellStyle name="Input 3 4 31 6" xfId="22963"/>
    <cellStyle name="Input 3 4 31 6 2" xfId="58724"/>
    <cellStyle name="Input 3 4 31 6 3" xfId="58725"/>
    <cellStyle name="Input 3 4 31 7" xfId="22964"/>
    <cellStyle name="Input 3 4 31 8" xfId="58726"/>
    <cellStyle name="Input 3 4 32" xfId="22965"/>
    <cellStyle name="Input 3 4 32 2" xfId="22966"/>
    <cellStyle name="Input 3 4 32 2 2" xfId="22967"/>
    <cellStyle name="Input 3 4 32 2 3" xfId="22968"/>
    <cellStyle name="Input 3 4 32 2 4" xfId="22969"/>
    <cellStyle name="Input 3 4 32 2 5" xfId="22970"/>
    <cellStyle name="Input 3 4 32 2 6" xfId="22971"/>
    <cellStyle name="Input 3 4 32 3" xfId="22972"/>
    <cellStyle name="Input 3 4 32 3 2" xfId="58727"/>
    <cellStyle name="Input 3 4 32 3 3" xfId="58728"/>
    <cellStyle name="Input 3 4 32 4" xfId="22973"/>
    <cellStyle name="Input 3 4 32 4 2" xfId="58729"/>
    <cellStyle name="Input 3 4 32 4 3" xfId="58730"/>
    <cellStyle name="Input 3 4 32 5" xfId="22974"/>
    <cellStyle name="Input 3 4 32 5 2" xfId="58731"/>
    <cellStyle name="Input 3 4 32 5 3" xfId="58732"/>
    <cellStyle name="Input 3 4 32 6" xfId="22975"/>
    <cellStyle name="Input 3 4 32 6 2" xfId="58733"/>
    <cellStyle name="Input 3 4 32 6 3" xfId="58734"/>
    <cellStyle name="Input 3 4 32 7" xfId="22976"/>
    <cellStyle name="Input 3 4 32 8" xfId="58735"/>
    <cellStyle name="Input 3 4 33" xfId="22977"/>
    <cellStyle name="Input 3 4 33 2" xfId="22978"/>
    <cellStyle name="Input 3 4 33 2 2" xfId="22979"/>
    <cellStyle name="Input 3 4 33 2 3" xfId="22980"/>
    <cellStyle name="Input 3 4 33 2 4" xfId="22981"/>
    <cellStyle name="Input 3 4 33 2 5" xfId="22982"/>
    <cellStyle name="Input 3 4 33 2 6" xfId="22983"/>
    <cellStyle name="Input 3 4 33 3" xfId="22984"/>
    <cellStyle name="Input 3 4 33 3 2" xfId="58736"/>
    <cellStyle name="Input 3 4 33 3 3" xfId="58737"/>
    <cellStyle name="Input 3 4 33 4" xfId="22985"/>
    <cellStyle name="Input 3 4 33 4 2" xfId="58738"/>
    <cellStyle name="Input 3 4 33 4 3" xfId="58739"/>
    <cellStyle name="Input 3 4 33 5" xfId="22986"/>
    <cellStyle name="Input 3 4 33 5 2" xfId="58740"/>
    <cellStyle name="Input 3 4 33 5 3" xfId="58741"/>
    <cellStyle name="Input 3 4 33 6" xfId="22987"/>
    <cellStyle name="Input 3 4 33 6 2" xfId="58742"/>
    <cellStyle name="Input 3 4 33 6 3" xfId="58743"/>
    <cellStyle name="Input 3 4 33 7" xfId="22988"/>
    <cellStyle name="Input 3 4 33 8" xfId="58744"/>
    <cellStyle name="Input 3 4 34" xfId="22989"/>
    <cellStyle name="Input 3 4 34 2" xfId="22990"/>
    <cellStyle name="Input 3 4 34 2 2" xfId="22991"/>
    <cellStyle name="Input 3 4 34 2 3" xfId="22992"/>
    <cellStyle name="Input 3 4 34 2 4" xfId="22993"/>
    <cellStyle name="Input 3 4 34 2 5" xfId="22994"/>
    <cellStyle name="Input 3 4 34 2 6" xfId="22995"/>
    <cellStyle name="Input 3 4 34 3" xfId="22996"/>
    <cellStyle name="Input 3 4 34 3 2" xfId="58745"/>
    <cellStyle name="Input 3 4 34 3 3" xfId="58746"/>
    <cellStyle name="Input 3 4 34 4" xfId="22997"/>
    <cellStyle name="Input 3 4 34 4 2" xfId="58747"/>
    <cellStyle name="Input 3 4 34 4 3" xfId="58748"/>
    <cellStyle name="Input 3 4 34 5" xfId="22998"/>
    <cellStyle name="Input 3 4 34 5 2" xfId="58749"/>
    <cellStyle name="Input 3 4 34 5 3" xfId="58750"/>
    <cellStyle name="Input 3 4 34 6" xfId="22999"/>
    <cellStyle name="Input 3 4 34 6 2" xfId="58751"/>
    <cellStyle name="Input 3 4 34 6 3" xfId="58752"/>
    <cellStyle name="Input 3 4 34 7" xfId="58753"/>
    <cellStyle name="Input 3 4 34 8" xfId="58754"/>
    <cellStyle name="Input 3 4 35" xfId="23000"/>
    <cellStyle name="Input 3 4 35 2" xfId="23001"/>
    <cellStyle name="Input 3 4 35 3" xfId="23002"/>
    <cellStyle name="Input 3 4 35 4" xfId="23003"/>
    <cellStyle name="Input 3 4 35 5" xfId="23004"/>
    <cellStyle name="Input 3 4 35 6" xfId="23005"/>
    <cellStyle name="Input 3 4 36" xfId="23006"/>
    <cellStyle name="Input 3 4 36 2" xfId="23007"/>
    <cellStyle name="Input 3 4 36 3" xfId="23008"/>
    <cellStyle name="Input 3 4 36 4" xfId="23009"/>
    <cellStyle name="Input 3 4 36 5" xfId="23010"/>
    <cellStyle name="Input 3 4 36 6" xfId="23011"/>
    <cellStyle name="Input 3 4 37" xfId="23012"/>
    <cellStyle name="Input 3 4 37 2" xfId="58755"/>
    <cellStyle name="Input 3 4 37 3" xfId="58756"/>
    <cellStyle name="Input 3 4 38" xfId="23013"/>
    <cellStyle name="Input 3 4 38 2" xfId="58757"/>
    <cellStyle name="Input 3 4 38 3" xfId="58758"/>
    <cellStyle name="Input 3 4 39" xfId="23014"/>
    <cellStyle name="Input 3 4 39 2" xfId="58759"/>
    <cellStyle name="Input 3 4 39 3" xfId="58760"/>
    <cellStyle name="Input 3 4 4" xfId="23015"/>
    <cellStyle name="Input 3 4 4 2" xfId="23016"/>
    <cellStyle name="Input 3 4 4 2 2" xfId="23017"/>
    <cellStyle name="Input 3 4 4 2 3" xfId="23018"/>
    <cellStyle name="Input 3 4 4 2 4" xfId="23019"/>
    <cellStyle name="Input 3 4 4 2 5" xfId="23020"/>
    <cellStyle name="Input 3 4 4 2 6" xfId="23021"/>
    <cellStyle name="Input 3 4 4 3" xfId="23022"/>
    <cellStyle name="Input 3 4 4 3 2" xfId="58761"/>
    <cellStyle name="Input 3 4 4 3 3" xfId="58762"/>
    <cellStyle name="Input 3 4 4 4" xfId="23023"/>
    <cellStyle name="Input 3 4 4 4 2" xfId="58763"/>
    <cellStyle name="Input 3 4 4 4 3" xfId="58764"/>
    <cellStyle name="Input 3 4 4 5" xfId="23024"/>
    <cellStyle name="Input 3 4 4 5 2" xfId="58765"/>
    <cellStyle name="Input 3 4 4 5 3" xfId="58766"/>
    <cellStyle name="Input 3 4 4 6" xfId="23025"/>
    <cellStyle name="Input 3 4 4 6 2" xfId="58767"/>
    <cellStyle name="Input 3 4 4 6 3" xfId="58768"/>
    <cellStyle name="Input 3 4 4 7" xfId="23026"/>
    <cellStyle name="Input 3 4 4 8" xfId="58769"/>
    <cellStyle name="Input 3 4 40" xfId="23027"/>
    <cellStyle name="Input 3 4 41" xfId="58770"/>
    <cellStyle name="Input 3 4 5" xfId="23028"/>
    <cellStyle name="Input 3 4 5 2" xfId="23029"/>
    <cellStyle name="Input 3 4 5 2 2" xfId="23030"/>
    <cellStyle name="Input 3 4 5 2 3" xfId="23031"/>
    <cellStyle name="Input 3 4 5 2 4" xfId="23032"/>
    <cellStyle name="Input 3 4 5 2 5" xfId="23033"/>
    <cellStyle name="Input 3 4 5 2 6" xfId="23034"/>
    <cellStyle name="Input 3 4 5 3" xfId="23035"/>
    <cellStyle name="Input 3 4 5 3 2" xfId="58771"/>
    <cellStyle name="Input 3 4 5 3 3" xfId="58772"/>
    <cellStyle name="Input 3 4 5 4" xfId="23036"/>
    <cellStyle name="Input 3 4 5 4 2" xfId="58773"/>
    <cellStyle name="Input 3 4 5 4 3" xfId="58774"/>
    <cellStyle name="Input 3 4 5 5" xfId="23037"/>
    <cellStyle name="Input 3 4 5 5 2" xfId="58775"/>
    <cellStyle name="Input 3 4 5 5 3" xfId="58776"/>
    <cellStyle name="Input 3 4 5 6" xfId="23038"/>
    <cellStyle name="Input 3 4 5 6 2" xfId="58777"/>
    <cellStyle name="Input 3 4 5 6 3" xfId="58778"/>
    <cellStyle name="Input 3 4 5 7" xfId="23039"/>
    <cellStyle name="Input 3 4 5 8" xfId="58779"/>
    <cellStyle name="Input 3 4 6" xfId="23040"/>
    <cellStyle name="Input 3 4 6 2" xfId="23041"/>
    <cellStyle name="Input 3 4 6 2 2" xfId="23042"/>
    <cellStyle name="Input 3 4 6 2 3" xfId="23043"/>
    <cellStyle name="Input 3 4 6 2 4" xfId="23044"/>
    <cellStyle name="Input 3 4 6 2 5" xfId="23045"/>
    <cellStyle name="Input 3 4 6 2 6" xfId="23046"/>
    <cellStyle name="Input 3 4 6 3" xfId="23047"/>
    <cellStyle name="Input 3 4 6 3 2" xfId="58780"/>
    <cellStyle name="Input 3 4 6 3 3" xfId="58781"/>
    <cellStyle name="Input 3 4 6 4" xfId="23048"/>
    <cellStyle name="Input 3 4 6 4 2" xfId="58782"/>
    <cellStyle name="Input 3 4 6 4 3" xfId="58783"/>
    <cellStyle name="Input 3 4 6 5" xfId="23049"/>
    <cellStyle name="Input 3 4 6 5 2" xfId="58784"/>
    <cellStyle name="Input 3 4 6 5 3" xfId="58785"/>
    <cellStyle name="Input 3 4 6 6" xfId="23050"/>
    <cellStyle name="Input 3 4 6 6 2" xfId="58786"/>
    <cellStyle name="Input 3 4 6 6 3" xfId="58787"/>
    <cellStyle name="Input 3 4 6 7" xfId="23051"/>
    <cellStyle name="Input 3 4 6 8" xfId="58788"/>
    <cellStyle name="Input 3 4 7" xfId="23052"/>
    <cellStyle name="Input 3 4 7 2" xfId="23053"/>
    <cellStyle name="Input 3 4 7 2 2" xfId="23054"/>
    <cellStyle name="Input 3 4 7 2 3" xfId="23055"/>
    <cellStyle name="Input 3 4 7 2 4" xfId="23056"/>
    <cellStyle name="Input 3 4 7 2 5" xfId="23057"/>
    <cellStyle name="Input 3 4 7 2 6" xfId="23058"/>
    <cellStyle name="Input 3 4 7 3" xfId="23059"/>
    <cellStyle name="Input 3 4 7 3 2" xfId="58789"/>
    <cellStyle name="Input 3 4 7 3 3" xfId="58790"/>
    <cellStyle name="Input 3 4 7 4" xfId="23060"/>
    <cellStyle name="Input 3 4 7 4 2" xfId="58791"/>
    <cellStyle name="Input 3 4 7 4 3" xfId="58792"/>
    <cellStyle name="Input 3 4 7 5" xfId="23061"/>
    <cellStyle name="Input 3 4 7 5 2" xfId="58793"/>
    <cellStyle name="Input 3 4 7 5 3" xfId="58794"/>
    <cellStyle name="Input 3 4 7 6" xfId="23062"/>
    <cellStyle name="Input 3 4 7 6 2" xfId="58795"/>
    <cellStyle name="Input 3 4 7 6 3" xfId="58796"/>
    <cellStyle name="Input 3 4 7 7" xfId="23063"/>
    <cellStyle name="Input 3 4 7 8" xfId="58797"/>
    <cellStyle name="Input 3 4 8" xfId="23064"/>
    <cellStyle name="Input 3 4 8 2" xfId="23065"/>
    <cellStyle name="Input 3 4 8 2 2" xfId="23066"/>
    <cellStyle name="Input 3 4 8 2 3" xfId="23067"/>
    <cellStyle name="Input 3 4 8 2 4" xfId="23068"/>
    <cellStyle name="Input 3 4 8 2 5" xfId="23069"/>
    <cellStyle name="Input 3 4 8 2 6" xfId="23070"/>
    <cellStyle name="Input 3 4 8 3" xfId="23071"/>
    <cellStyle name="Input 3 4 8 3 2" xfId="58798"/>
    <cellStyle name="Input 3 4 8 3 3" xfId="58799"/>
    <cellStyle name="Input 3 4 8 4" xfId="23072"/>
    <cellStyle name="Input 3 4 8 4 2" xfId="58800"/>
    <cellStyle name="Input 3 4 8 4 3" xfId="58801"/>
    <cellStyle name="Input 3 4 8 5" xfId="23073"/>
    <cellStyle name="Input 3 4 8 5 2" xfId="58802"/>
    <cellStyle name="Input 3 4 8 5 3" xfId="58803"/>
    <cellStyle name="Input 3 4 8 6" xfId="23074"/>
    <cellStyle name="Input 3 4 8 6 2" xfId="58804"/>
    <cellStyle name="Input 3 4 8 6 3" xfId="58805"/>
    <cellStyle name="Input 3 4 8 7" xfId="23075"/>
    <cellStyle name="Input 3 4 8 8" xfId="58806"/>
    <cellStyle name="Input 3 4 9" xfId="23076"/>
    <cellStyle name="Input 3 4 9 2" xfId="23077"/>
    <cellStyle name="Input 3 4 9 2 2" xfId="23078"/>
    <cellStyle name="Input 3 4 9 2 3" xfId="23079"/>
    <cellStyle name="Input 3 4 9 2 4" xfId="23080"/>
    <cellStyle name="Input 3 4 9 2 5" xfId="23081"/>
    <cellStyle name="Input 3 4 9 2 6" xfId="23082"/>
    <cellStyle name="Input 3 4 9 3" xfId="23083"/>
    <cellStyle name="Input 3 4 9 3 2" xfId="58807"/>
    <cellStyle name="Input 3 4 9 3 3" xfId="58808"/>
    <cellStyle name="Input 3 4 9 4" xfId="23084"/>
    <cellStyle name="Input 3 4 9 4 2" xfId="58809"/>
    <cellStyle name="Input 3 4 9 4 3" xfId="58810"/>
    <cellStyle name="Input 3 4 9 5" xfId="23085"/>
    <cellStyle name="Input 3 4 9 5 2" xfId="58811"/>
    <cellStyle name="Input 3 4 9 5 3" xfId="58812"/>
    <cellStyle name="Input 3 4 9 6" xfId="23086"/>
    <cellStyle name="Input 3 4 9 6 2" xfId="58813"/>
    <cellStyle name="Input 3 4 9 6 3" xfId="58814"/>
    <cellStyle name="Input 3 4 9 7" xfId="23087"/>
    <cellStyle name="Input 3 4 9 8" xfId="58815"/>
    <cellStyle name="Input 3 40" xfId="23088"/>
    <cellStyle name="Input 3 40 2" xfId="23089"/>
    <cellStyle name="Input 3 40 3" xfId="23090"/>
    <cellStyle name="Input 3 40 4" xfId="23091"/>
    <cellStyle name="Input 3 40 5" xfId="23092"/>
    <cellStyle name="Input 3 40 6" xfId="23093"/>
    <cellStyle name="Input 3 41" xfId="23094"/>
    <cellStyle name="Input 3 5" xfId="23095"/>
    <cellStyle name="Input 3 5 10" xfId="23096"/>
    <cellStyle name="Input 3 5 10 2" xfId="23097"/>
    <cellStyle name="Input 3 5 10 2 2" xfId="23098"/>
    <cellStyle name="Input 3 5 10 2 3" xfId="23099"/>
    <cellStyle name="Input 3 5 10 2 4" xfId="23100"/>
    <cellStyle name="Input 3 5 10 2 5" xfId="23101"/>
    <cellStyle name="Input 3 5 10 2 6" xfId="23102"/>
    <cellStyle name="Input 3 5 10 3" xfId="23103"/>
    <cellStyle name="Input 3 5 10 3 2" xfId="58816"/>
    <cellStyle name="Input 3 5 10 3 3" xfId="58817"/>
    <cellStyle name="Input 3 5 10 4" xfId="23104"/>
    <cellStyle name="Input 3 5 10 4 2" xfId="58818"/>
    <cellStyle name="Input 3 5 10 4 3" xfId="58819"/>
    <cellStyle name="Input 3 5 10 5" xfId="23105"/>
    <cellStyle name="Input 3 5 10 5 2" xfId="58820"/>
    <cellStyle name="Input 3 5 10 5 3" xfId="58821"/>
    <cellStyle name="Input 3 5 10 6" xfId="23106"/>
    <cellStyle name="Input 3 5 10 6 2" xfId="58822"/>
    <cellStyle name="Input 3 5 10 6 3" xfId="58823"/>
    <cellStyle name="Input 3 5 10 7" xfId="23107"/>
    <cellStyle name="Input 3 5 10 8" xfId="58824"/>
    <cellStyle name="Input 3 5 11" xfId="23108"/>
    <cellStyle name="Input 3 5 11 2" xfId="23109"/>
    <cellStyle name="Input 3 5 11 2 2" xfId="23110"/>
    <cellStyle name="Input 3 5 11 2 3" xfId="23111"/>
    <cellStyle name="Input 3 5 11 2 4" xfId="23112"/>
    <cellStyle name="Input 3 5 11 2 5" xfId="23113"/>
    <cellStyle name="Input 3 5 11 2 6" xfId="23114"/>
    <cellStyle name="Input 3 5 11 3" xfId="23115"/>
    <cellStyle name="Input 3 5 11 3 2" xfId="58825"/>
    <cellStyle name="Input 3 5 11 3 3" xfId="58826"/>
    <cellStyle name="Input 3 5 11 4" xfId="23116"/>
    <cellStyle name="Input 3 5 11 4 2" xfId="58827"/>
    <cellStyle name="Input 3 5 11 4 3" xfId="58828"/>
    <cellStyle name="Input 3 5 11 5" xfId="23117"/>
    <cellStyle name="Input 3 5 11 5 2" xfId="58829"/>
    <cellStyle name="Input 3 5 11 5 3" xfId="58830"/>
    <cellStyle name="Input 3 5 11 6" xfId="23118"/>
    <cellStyle name="Input 3 5 11 6 2" xfId="58831"/>
    <cellStyle name="Input 3 5 11 6 3" xfId="58832"/>
    <cellStyle name="Input 3 5 11 7" xfId="23119"/>
    <cellStyle name="Input 3 5 11 8" xfId="58833"/>
    <cellStyle name="Input 3 5 12" xfId="23120"/>
    <cellStyle name="Input 3 5 12 2" xfId="23121"/>
    <cellStyle name="Input 3 5 12 2 2" xfId="23122"/>
    <cellStyle name="Input 3 5 12 2 3" xfId="23123"/>
    <cellStyle name="Input 3 5 12 2 4" xfId="23124"/>
    <cellStyle name="Input 3 5 12 2 5" xfId="23125"/>
    <cellStyle name="Input 3 5 12 2 6" xfId="23126"/>
    <cellStyle name="Input 3 5 12 3" xfId="23127"/>
    <cellStyle name="Input 3 5 12 3 2" xfId="58834"/>
    <cellStyle name="Input 3 5 12 3 3" xfId="58835"/>
    <cellStyle name="Input 3 5 12 4" xfId="23128"/>
    <cellStyle name="Input 3 5 12 4 2" xfId="58836"/>
    <cellStyle name="Input 3 5 12 4 3" xfId="58837"/>
    <cellStyle name="Input 3 5 12 5" xfId="23129"/>
    <cellStyle name="Input 3 5 12 5 2" xfId="58838"/>
    <cellStyle name="Input 3 5 12 5 3" xfId="58839"/>
    <cellStyle name="Input 3 5 12 6" xfId="23130"/>
    <cellStyle name="Input 3 5 12 6 2" xfId="58840"/>
    <cellStyle name="Input 3 5 12 6 3" xfId="58841"/>
    <cellStyle name="Input 3 5 12 7" xfId="23131"/>
    <cellStyle name="Input 3 5 12 8" xfId="58842"/>
    <cellStyle name="Input 3 5 13" xfId="23132"/>
    <cellStyle name="Input 3 5 13 2" xfId="23133"/>
    <cellStyle name="Input 3 5 13 2 2" xfId="23134"/>
    <cellStyle name="Input 3 5 13 2 3" xfId="23135"/>
    <cellStyle name="Input 3 5 13 2 4" xfId="23136"/>
    <cellStyle name="Input 3 5 13 2 5" xfId="23137"/>
    <cellStyle name="Input 3 5 13 2 6" xfId="23138"/>
    <cellStyle name="Input 3 5 13 3" xfId="23139"/>
    <cellStyle name="Input 3 5 13 3 2" xfId="58843"/>
    <cellStyle name="Input 3 5 13 3 3" xfId="58844"/>
    <cellStyle name="Input 3 5 13 4" xfId="23140"/>
    <cellStyle name="Input 3 5 13 4 2" xfId="58845"/>
    <cellStyle name="Input 3 5 13 4 3" xfId="58846"/>
    <cellStyle name="Input 3 5 13 5" xfId="23141"/>
    <cellStyle name="Input 3 5 13 5 2" xfId="58847"/>
    <cellStyle name="Input 3 5 13 5 3" xfId="58848"/>
    <cellStyle name="Input 3 5 13 6" xfId="23142"/>
    <cellStyle name="Input 3 5 13 6 2" xfId="58849"/>
    <cellStyle name="Input 3 5 13 6 3" xfId="58850"/>
    <cellStyle name="Input 3 5 13 7" xfId="23143"/>
    <cellStyle name="Input 3 5 13 8" xfId="58851"/>
    <cellStyle name="Input 3 5 14" xfId="23144"/>
    <cellStyle name="Input 3 5 14 2" xfId="23145"/>
    <cellStyle name="Input 3 5 14 2 2" xfId="23146"/>
    <cellStyle name="Input 3 5 14 2 3" xfId="23147"/>
    <cellStyle name="Input 3 5 14 2 4" xfId="23148"/>
    <cellStyle name="Input 3 5 14 2 5" xfId="23149"/>
    <cellStyle name="Input 3 5 14 2 6" xfId="23150"/>
    <cellStyle name="Input 3 5 14 3" xfId="23151"/>
    <cellStyle name="Input 3 5 14 3 2" xfId="58852"/>
    <cellStyle name="Input 3 5 14 3 3" xfId="58853"/>
    <cellStyle name="Input 3 5 14 4" xfId="23152"/>
    <cellStyle name="Input 3 5 14 4 2" xfId="58854"/>
    <cellStyle name="Input 3 5 14 4 3" xfId="58855"/>
    <cellStyle name="Input 3 5 14 5" xfId="23153"/>
    <cellStyle name="Input 3 5 14 5 2" xfId="58856"/>
    <cellStyle name="Input 3 5 14 5 3" xfId="58857"/>
    <cellStyle name="Input 3 5 14 6" xfId="23154"/>
    <cellStyle name="Input 3 5 14 6 2" xfId="58858"/>
    <cellStyle name="Input 3 5 14 6 3" xfId="58859"/>
    <cellStyle name="Input 3 5 14 7" xfId="23155"/>
    <cellStyle name="Input 3 5 14 8" xfId="58860"/>
    <cellStyle name="Input 3 5 15" xfId="23156"/>
    <cellStyle name="Input 3 5 15 2" xfId="23157"/>
    <cellStyle name="Input 3 5 15 2 2" xfId="23158"/>
    <cellStyle name="Input 3 5 15 2 3" xfId="23159"/>
    <cellStyle name="Input 3 5 15 2 4" xfId="23160"/>
    <cellStyle name="Input 3 5 15 2 5" xfId="23161"/>
    <cellStyle name="Input 3 5 15 2 6" xfId="23162"/>
    <cellStyle name="Input 3 5 15 3" xfId="23163"/>
    <cellStyle name="Input 3 5 15 3 2" xfId="58861"/>
    <cellStyle name="Input 3 5 15 3 3" xfId="58862"/>
    <cellStyle name="Input 3 5 15 4" xfId="23164"/>
    <cellStyle name="Input 3 5 15 4 2" xfId="58863"/>
    <cellStyle name="Input 3 5 15 4 3" xfId="58864"/>
    <cellStyle name="Input 3 5 15 5" xfId="23165"/>
    <cellStyle name="Input 3 5 15 5 2" xfId="58865"/>
    <cellStyle name="Input 3 5 15 5 3" xfId="58866"/>
    <cellStyle name="Input 3 5 15 6" xfId="23166"/>
    <cellStyle name="Input 3 5 15 6 2" xfId="58867"/>
    <cellStyle name="Input 3 5 15 6 3" xfId="58868"/>
    <cellStyle name="Input 3 5 15 7" xfId="23167"/>
    <cellStyle name="Input 3 5 15 8" xfId="58869"/>
    <cellStyle name="Input 3 5 16" xfId="23168"/>
    <cellStyle name="Input 3 5 16 2" xfId="23169"/>
    <cellStyle name="Input 3 5 16 2 2" xfId="23170"/>
    <cellStyle name="Input 3 5 16 2 3" xfId="23171"/>
    <cellStyle name="Input 3 5 16 2 4" xfId="23172"/>
    <cellStyle name="Input 3 5 16 2 5" xfId="23173"/>
    <cellStyle name="Input 3 5 16 2 6" xfId="23174"/>
    <cellStyle name="Input 3 5 16 3" xfId="23175"/>
    <cellStyle name="Input 3 5 16 3 2" xfId="58870"/>
    <cellStyle name="Input 3 5 16 3 3" xfId="58871"/>
    <cellStyle name="Input 3 5 16 4" xfId="23176"/>
    <cellStyle name="Input 3 5 16 4 2" xfId="58872"/>
    <cellStyle name="Input 3 5 16 4 3" xfId="58873"/>
    <cellStyle name="Input 3 5 16 5" xfId="23177"/>
    <cellStyle name="Input 3 5 16 5 2" xfId="58874"/>
    <cellStyle name="Input 3 5 16 5 3" xfId="58875"/>
    <cellStyle name="Input 3 5 16 6" xfId="23178"/>
    <cellStyle name="Input 3 5 16 6 2" xfId="58876"/>
    <cellStyle name="Input 3 5 16 6 3" xfId="58877"/>
    <cellStyle name="Input 3 5 16 7" xfId="23179"/>
    <cellStyle name="Input 3 5 16 8" xfId="58878"/>
    <cellStyle name="Input 3 5 17" xfId="23180"/>
    <cellStyle name="Input 3 5 17 2" xfId="23181"/>
    <cellStyle name="Input 3 5 17 2 2" xfId="23182"/>
    <cellStyle name="Input 3 5 17 2 3" xfId="23183"/>
    <cellStyle name="Input 3 5 17 2 4" xfId="23184"/>
    <cellStyle name="Input 3 5 17 2 5" xfId="23185"/>
    <cellStyle name="Input 3 5 17 2 6" xfId="23186"/>
    <cellStyle name="Input 3 5 17 3" xfId="23187"/>
    <cellStyle name="Input 3 5 17 3 2" xfId="58879"/>
    <cellStyle name="Input 3 5 17 3 3" xfId="58880"/>
    <cellStyle name="Input 3 5 17 4" xfId="23188"/>
    <cellStyle name="Input 3 5 17 4 2" xfId="58881"/>
    <cellStyle name="Input 3 5 17 4 3" xfId="58882"/>
    <cellStyle name="Input 3 5 17 5" xfId="23189"/>
    <cellStyle name="Input 3 5 17 5 2" xfId="58883"/>
    <cellStyle name="Input 3 5 17 5 3" xfId="58884"/>
    <cellStyle name="Input 3 5 17 6" xfId="23190"/>
    <cellStyle name="Input 3 5 17 6 2" xfId="58885"/>
    <cellStyle name="Input 3 5 17 6 3" xfId="58886"/>
    <cellStyle name="Input 3 5 17 7" xfId="23191"/>
    <cellStyle name="Input 3 5 17 8" xfId="58887"/>
    <cellStyle name="Input 3 5 18" xfId="23192"/>
    <cellStyle name="Input 3 5 18 2" xfId="23193"/>
    <cellStyle name="Input 3 5 18 2 2" xfId="23194"/>
    <cellStyle name="Input 3 5 18 2 3" xfId="23195"/>
    <cellStyle name="Input 3 5 18 2 4" xfId="23196"/>
    <cellStyle name="Input 3 5 18 2 5" xfId="23197"/>
    <cellStyle name="Input 3 5 18 2 6" xfId="23198"/>
    <cellStyle name="Input 3 5 18 3" xfId="23199"/>
    <cellStyle name="Input 3 5 18 3 2" xfId="58888"/>
    <cellStyle name="Input 3 5 18 3 3" xfId="58889"/>
    <cellStyle name="Input 3 5 18 4" xfId="23200"/>
    <cellStyle name="Input 3 5 18 4 2" xfId="58890"/>
    <cellStyle name="Input 3 5 18 4 3" xfId="58891"/>
    <cellStyle name="Input 3 5 18 5" xfId="23201"/>
    <cellStyle name="Input 3 5 18 5 2" xfId="58892"/>
    <cellStyle name="Input 3 5 18 5 3" xfId="58893"/>
    <cellStyle name="Input 3 5 18 6" xfId="23202"/>
    <cellStyle name="Input 3 5 18 6 2" xfId="58894"/>
    <cellStyle name="Input 3 5 18 6 3" xfId="58895"/>
    <cellStyle name="Input 3 5 18 7" xfId="23203"/>
    <cellStyle name="Input 3 5 18 8" xfId="58896"/>
    <cellStyle name="Input 3 5 19" xfId="23204"/>
    <cellStyle name="Input 3 5 19 2" xfId="23205"/>
    <cellStyle name="Input 3 5 19 2 2" xfId="23206"/>
    <cellStyle name="Input 3 5 19 2 3" xfId="23207"/>
    <cellStyle name="Input 3 5 19 2 4" xfId="23208"/>
    <cellStyle name="Input 3 5 19 2 5" xfId="23209"/>
    <cellStyle name="Input 3 5 19 2 6" xfId="23210"/>
    <cellStyle name="Input 3 5 19 3" xfId="23211"/>
    <cellStyle name="Input 3 5 19 3 2" xfId="58897"/>
    <cellStyle name="Input 3 5 19 3 3" xfId="58898"/>
    <cellStyle name="Input 3 5 19 4" xfId="23212"/>
    <cellStyle name="Input 3 5 19 4 2" xfId="58899"/>
    <cellStyle name="Input 3 5 19 4 3" xfId="58900"/>
    <cellStyle name="Input 3 5 19 5" xfId="23213"/>
    <cellStyle name="Input 3 5 19 5 2" xfId="58901"/>
    <cellStyle name="Input 3 5 19 5 3" xfId="58902"/>
    <cellStyle name="Input 3 5 19 6" xfId="23214"/>
    <cellStyle name="Input 3 5 19 6 2" xfId="58903"/>
    <cellStyle name="Input 3 5 19 6 3" xfId="58904"/>
    <cellStyle name="Input 3 5 19 7" xfId="23215"/>
    <cellStyle name="Input 3 5 19 8" xfId="58905"/>
    <cellStyle name="Input 3 5 2" xfId="23216"/>
    <cellStyle name="Input 3 5 2 2" xfId="23217"/>
    <cellStyle name="Input 3 5 2 2 2" xfId="23218"/>
    <cellStyle name="Input 3 5 2 2 3" xfId="23219"/>
    <cellStyle name="Input 3 5 2 2 4" xfId="23220"/>
    <cellStyle name="Input 3 5 2 2 5" xfId="23221"/>
    <cellStyle name="Input 3 5 2 2 6" xfId="23222"/>
    <cellStyle name="Input 3 5 2 3" xfId="23223"/>
    <cellStyle name="Input 3 5 2 3 2" xfId="58906"/>
    <cellStyle name="Input 3 5 2 3 3" xfId="58907"/>
    <cellStyle name="Input 3 5 2 4" xfId="23224"/>
    <cellStyle name="Input 3 5 2 4 2" xfId="58908"/>
    <cellStyle name="Input 3 5 2 4 3" xfId="58909"/>
    <cellStyle name="Input 3 5 2 5" xfId="23225"/>
    <cellStyle name="Input 3 5 2 5 2" xfId="58910"/>
    <cellStyle name="Input 3 5 2 5 3" xfId="58911"/>
    <cellStyle name="Input 3 5 2 6" xfId="23226"/>
    <cellStyle name="Input 3 5 2 6 2" xfId="58912"/>
    <cellStyle name="Input 3 5 2 6 3" xfId="58913"/>
    <cellStyle name="Input 3 5 2 7" xfId="23227"/>
    <cellStyle name="Input 3 5 2 8" xfId="58914"/>
    <cellStyle name="Input 3 5 20" xfId="23228"/>
    <cellStyle name="Input 3 5 20 2" xfId="23229"/>
    <cellStyle name="Input 3 5 20 2 2" xfId="23230"/>
    <cellStyle name="Input 3 5 20 2 3" xfId="23231"/>
    <cellStyle name="Input 3 5 20 2 4" xfId="23232"/>
    <cellStyle name="Input 3 5 20 2 5" xfId="23233"/>
    <cellStyle name="Input 3 5 20 2 6" xfId="23234"/>
    <cellStyle name="Input 3 5 20 3" xfId="23235"/>
    <cellStyle name="Input 3 5 20 3 2" xfId="58915"/>
    <cellStyle name="Input 3 5 20 3 3" xfId="58916"/>
    <cellStyle name="Input 3 5 20 4" xfId="23236"/>
    <cellStyle name="Input 3 5 20 4 2" xfId="58917"/>
    <cellStyle name="Input 3 5 20 4 3" xfId="58918"/>
    <cellStyle name="Input 3 5 20 5" xfId="23237"/>
    <cellStyle name="Input 3 5 20 5 2" xfId="58919"/>
    <cellStyle name="Input 3 5 20 5 3" xfId="58920"/>
    <cellStyle name="Input 3 5 20 6" xfId="23238"/>
    <cellStyle name="Input 3 5 20 6 2" xfId="58921"/>
    <cellStyle name="Input 3 5 20 6 3" xfId="58922"/>
    <cellStyle name="Input 3 5 20 7" xfId="23239"/>
    <cellStyle name="Input 3 5 20 8" xfId="58923"/>
    <cellStyle name="Input 3 5 21" xfId="23240"/>
    <cellStyle name="Input 3 5 21 2" xfId="23241"/>
    <cellStyle name="Input 3 5 21 2 2" xfId="23242"/>
    <cellStyle name="Input 3 5 21 2 3" xfId="23243"/>
    <cellStyle name="Input 3 5 21 2 4" xfId="23244"/>
    <cellStyle name="Input 3 5 21 2 5" xfId="23245"/>
    <cellStyle name="Input 3 5 21 2 6" xfId="23246"/>
    <cellStyle name="Input 3 5 21 3" xfId="23247"/>
    <cellStyle name="Input 3 5 21 3 2" xfId="58924"/>
    <cellStyle name="Input 3 5 21 3 3" xfId="58925"/>
    <cellStyle name="Input 3 5 21 4" xfId="23248"/>
    <cellStyle name="Input 3 5 21 4 2" xfId="58926"/>
    <cellStyle name="Input 3 5 21 4 3" xfId="58927"/>
    <cellStyle name="Input 3 5 21 5" xfId="23249"/>
    <cellStyle name="Input 3 5 21 5 2" xfId="58928"/>
    <cellStyle name="Input 3 5 21 5 3" xfId="58929"/>
    <cellStyle name="Input 3 5 21 6" xfId="23250"/>
    <cellStyle name="Input 3 5 21 6 2" xfId="58930"/>
    <cellStyle name="Input 3 5 21 6 3" xfId="58931"/>
    <cellStyle name="Input 3 5 21 7" xfId="23251"/>
    <cellStyle name="Input 3 5 21 8" xfId="58932"/>
    <cellStyle name="Input 3 5 22" xfId="23252"/>
    <cellStyle name="Input 3 5 22 2" xfId="23253"/>
    <cellStyle name="Input 3 5 22 2 2" xfId="23254"/>
    <cellStyle name="Input 3 5 22 2 3" xfId="23255"/>
    <cellStyle name="Input 3 5 22 2 4" xfId="23256"/>
    <cellStyle name="Input 3 5 22 2 5" xfId="23257"/>
    <cellStyle name="Input 3 5 22 2 6" xfId="23258"/>
    <cellStyle name="Input 3 5 22 3" xfId="23259"/>
    <cellStyle name="Input 3 5 22 3 2" xfId="58933"/>
    <cellStyle name="Input 3 5 22 3 3" xfId="58934"/>
    <cellStyle name="Input 3 5 22 4" xfId="23260"/>
    <cellStyle name="Input 3 5 22 4 2" xfId="58935"/>
    <cellStyle name="Input 3 5 22 4 3" xfId="58936"/>
    <cellStyle name="Input 3 5 22 5" xfId="23261"/>
    <cellStyle name="Input 3 5 22 5 2" xfId="58937"/>
    <cellStyle name="Input 3 5 22 5 3" xfId="58938"/>
    <cellStyle name="Input 3 5 22 6" xfId="23262"/>
    <cellStyle name="Input 3 5 22 6 2" xfId="58939"/>
    <cellStyle name="Input 3 5 22 6 3" xfId="58940"/>
    <cellStyle name="Input 3 5 22 7" xfId="23263"/>
    <cellStyle name="Input 3 5 22 8" xfId="58941"/>
    <cellStyle name="Input 3 5 23" xfId="23264"/>
    <cellStyle name="Input 3 5 23 2" xfId="23265"/>
    <cellStyle name="Input 3 5 23 2 2" xfId="23266"/>
    <cellStyle name="Input 3 5 23 2 3" xfId="23267"/>
    <cellStyle name="Input 3 5 23 2 4" xfId="23268"/>
    <cellStyle name="Input 3 5 23 2 5" xfId="23269"/>
    <cellStyle name="Input 3 5 23 2 6" xfId="23270"/>
    <cellStyle name="Input 3 5 23 3" xfId="23271"/>
    <cellStyle name="Input 3 5 23 3 2" xfId="58942"/>
    <cellStyle name="Input 3 5 23 3 3" xfId="58943"/>
    <cellStyle name="Input 3 5 23 4" xfId="23272"/>
    <cellStyle name="Input 3 5 23 4 2" xfId="58944"/>
    <cellStyle name="Input 3 5 23 4 3" xfId="58945"/>
    <cellStyle name="Input 3 5 23 5" xfId="23273"/>
    <cellStyle name="Input 3 5 23 5 2" xfId="58946"/>
    <cellStyle name="Input 3 5 23 5 3" xfId="58947"/>
    <cellStyle name="Input 3 5 23 6" xfId="23274"/>
    <cellStyle name="Input 3 5 23 6 2" xfId="58948"/>
    <cellStyle name="Input 3 5 23 6 3" xfId="58949"/>
    <cellStyle name="Input 3 5 23 7" xfId="23275"/>
    <cellStyle name="Input 3 5 23 8" xfId="58950"/>
    <cellStyle name="Input 3 5 24" xfId="23276"/>
    <cellStyle name="Input 3 5 24 2" xfId="23277"/>
    <cellStyle name="Input 3 5 24 2 2" xfId="23278"/>
    <cellStyle name="Input 3 5 24 2 3" xfId="23279"/>
    <cellStyle name="Input 3 5 24 2 4" xfId="23280"/>
    <cellStyle name="Input 3 5 24 2 5" xfId="23281"/>
    <cellStyle name="Input 3 5 24 2 6" xfId="23282"/>
    <cellStyle name="Input 3 5 24 3" xfId="23283"/>
    <cellStyle name="Input 3 5 24 3 2" xfId="58951"/>
    <cellStyle name="Input 3 5 24 3 3" xfId="58952"/>
    <cellStyle name="Input 3 5 24 4" xfId="23284"/>
    <cellStyle name="Input 3 5 24 4 2" xfId="58953"/>
    <cellStyle name="Input 3 5 24 4 3" xfId="58954"/>
    <cellStyle name="Input 3 5 24 5" xfId="23285"/>
    <cellStyle name="Input 3 5 24 5 2" xfId="58955"/>
    <cellStyle name="Input 3 5 24 5 3" xfId="58956"/>
    <cellStyle name="Input 3 5 24 6" xfId="23286"/>
    <cellStyle name="Input 3 5 24 6 2" xfId="58957"/>
    <cellStyle name="Input 3 5 24 6 3" xfId="58958"/>
    <cellStyle name="Input 3 5 24 7" xfId="23287"/>
    <cellStyle name="Input 3 5 24 8" xfId="58959"/>
    <cellStyle name="Input 3 5 25" xfId="23288"/>
    <cellStyle name="Input 3 5 25 2" xfId="23289"/>
    <cellStyle name="Input 3 5 25 2 2" xfId="23290"/>
    <cellStyle name="Input 3 5 25 2 3" xfId="23291"/>
    <cellStyle name="Input 3 5 25 2 4" xfId="23292"/>
    <cellStyle name="Input 3 5 25 2 5" xfId="23293"/>
    <cellStyle name="Input 3 5 25 2 6" xfId="23294"/>
    <cellStyle name="Input 3 5 25 3" xfId="23295"/>
    <cellStyle name="Input 3 5 25 3 2" xfId="58960"/>
    <cellStyle name="Input 3 5 25 3 3" xfId="58961"/>
    <cellStyle name="Input 3 5 25 4" xfId="23296"/>
    <cellStyle name="Input 3 5 25 4 2" xfId="58962"/>
    <cellStyle name="Input 3 5 25 4 3" xfId="58963"/>
    <cellStyle name="Input 3 5 25 5" xfId="23297"/>
    <cellStyle name="Input 3 5 25 5 2" xfId="58964"/>
    <cellStyle name="Input 3 5 25 5 3" xfId="58965"/>
    <cellStyle name="Input 3 5 25 6" xfId="23298"/>
    <cellStyle name="Input 3 5 25 6 2" xfId="58966"/>
    <cellStyle name="Input 3 5 25 6 3" xfId="58967"/>
    <cellStyle name="Input 3 5 25 7" xfId="23299"/>
    <cellStyle name="Input 3 5 25 8" xfId="58968"/>
    <cellStyle name="Input 3 5 26" xfId="23300"/>
    <cellStyle name="Input 3 5 26 2" xfId="23301"/>
    <cellStyle name="Input 3 5 26 2 2" xfId="23302"/>
    <cellStyle name="Input 3 5 26 2 3" xfId="23303"/>
    <cellStyle name="Input 3 5 26 2 4" xfId="23304"/>
    <cellStyle name="Input 3 5 26 2 5" xfId="23305"/>
    <cellStyle name="Input 3 5 26 2 6" xfId="23306"/>
    <cellStyle name="Input 3 5 26 3" xfId="23307"/>
    <cellStyle name="Input 3 5 26 3 2" xfId="58969"/>
    <cellStyle name="Input 3 5 26 3 3" xfId="58970"/>
    <cellStyle name="Input 3 5 26 4" xfId="23308"/>
    <cellStyle name="Input 3 5 26 4 2" xfId="58971"/>
    <cellStyle name="Input 3 5 26 4 3" xfId="58972"/>
    <cellStyle name="Input 3 5 26 5" xfId="23309"/>
    <cellStyle name="Input 3 5 26 5 2" xfId="58973"/>
    <cellStyle name="Input 3 5 26 5 3" xfId="58974"/>
    <cellStyle name="Input 3 5 26 6" xfId="23310"/>
    <cellStyle name="Input 3 5 26 6 2" xfId="58975"/>
    <cellStyle name="Input 3 5 26 6 3" xfId="58976"/>
    <cellStyle name="Input 3 5 26 7" xfId="23311"/>
    <cellStyle name="Input 3 5 26 8" xfId="58977"/>
    <cellStyle name="Input 3 5 27" xfId="23312"/>
    <cellStyle name="Input 3 5 27 2" xfId="23313"/>
    <cellStyle name="Input 3 5 27 2 2" xfId="23314"/>
    <cellStyle name="Input 3 5 27 2 3" xfId="23315"/>
    <cellStyle name="Input 3 5 27 2 4" xfId="23316"/>
    <cellStyle name="Input 3 5 27 2 5" xfId="23317"/>
    <cellStyle name="Input 3 5 27 2 6" xfId="23318"/>
    <cellStyle name="Input 3 5 27 3" xfId="23319"/>
    <cellStyle name="Input 3 5 27 3 2" xfId="58978"/>
    <cellStyle name="Input 3 5 27 3 3" xfId="58979"/>
    <cellStyle name="Input 3 5 27 4" xfId="23320"/>
    <cellStyle name="Input 3 5 27 4 2" xfId="58980"/>
    <cellStyle name="Input 3 5 27 4 3" xfId="58981"/>
    <cellStyle name="Input 3 5 27 5" xfId="23321"/>
    <cellStyle name="Input 3 5 27 5 2" xfId="58982"/>
    <cellStyle name="Input 3 5 27 5 3" xfId="58983"/>
    <cellStyle name="Input 3 5 27 6" xfId="23322"/>
    <cellStyle name="Input 3 5 27 6 2" xfId="58984"/>
    <cellStyle name="Input 3 5 27 6 3" xfId="58985"/>
    <cellStyle name="Input 3 5 27 7" xfId="23323"/>
    <cellStyle name="Input 3 5 27 8" xfId="58986"/>
    <cellStyle name="Input 3 5 28" xfId="23324"/>
    <cellStyle name="Input 3 5 28 2" xfId="23325"/>
    <cellStyle name="Input 3 5 28 2 2" xfId="23326"/>
    <cellStyle name="Input 3 5 28 2 3" xfId="23327"/>
    <cellStyle name="Input 3 5 28 2 4" xfId="23328"/>
    <cellStyle name="Input 3 5 28 2 5" xfId="23329"/>
    <cellStyle name="Input 3 5 28 2 6" xfId="23330"/>
    <cellStyle name="Input 3 5 28 3" xfId="23331"/>
    <cellStyle name="Input 3 5 28 3 2" xfId="58987"/>
    <cellStyle name="Input 3 5 28 3 3" xfId="58988"/>
    <cellStyle name="Input 3 5 28 4" xfId="23332"/>
    <cellStyle name="Input 3 5 28 4 2" xfId="58989"/>
    <cellStyle name="Input 3 5 28 4 3" xfId="58990"/>
    <cellStyle name="Input 3 5 28 5" xfId="23333"/>
    <cellStyle name="Input 3 5 28 5 2" xfId="58991"/>
    <cellStyle name="Input 3 5 28 5 3" xfId="58992"/>
    <cellStyle name="Input 3 5 28 6" xfId="23334"/>
    <cellStyle name="Input 3 5 28 6 2" xfId="58993"/>
    <cellStyle name="Input 3 5 28 6 3" xfId="58994"/>
    <cellStyle name="Input 3 5 28 7" xfId="23335"/>
    <cellStyle name="Input 3 5 28 8" xfId="58995"/>
    <cellStyle name="Input 3 5 29" xfId="23336"/>
    <cellStyle name="Input 3 5 29 2" xfId="23337"/>
    <cellStyle name="Input 3 5 29 2 2" xfId="23338"/>
    <cellStyle name="Input 3 5 29 2 3" xfId="23339"/>
    <cellStyle name="Input 3 5 29 2 4" xfId="23340"/>
    <cellStyle name="Input 3 5 29 2 5" xfId="23341"/>
    <cellStyle name="Input 3 5 29 2 6" xfId="23342"/>
    <cellStyle name="Input 3 5 29 3" xfId="23343"/>
    <cellStyle name="Input 3 5 29 3 2" xfId="58996"/>
    <cellStyle name="Input 3 5 29 3 3" xfId="58997"/>
    <cellStyle name="Input 3 5 29 4" xfId="23344"/>
    <cellStyle name="Input 3 5 29 4 2" xfId="58998"/>
    <cellStyle name="Input 3 5 29 4 3" xfId="58999"/>
    <cellStyle name="Input 3 5 29 5" xfId="23345"/>
    <cellStyle name="Input 3 5 29 5 2" xfId="59000"/>
    <cellStyle name="Input 3 5 29 5 3" xfId="59001"/>
    <cellStyle name="Input 3 5 29 6" xfId="23346"/>
    <cellStyle name="Input 3 5 29 6 2" xfId="59002"/>
    <cellStyle name="Input 3 5 29 6 3" xfId="59003"/>
    <cellStyle name="Input 3 5 29 7" xfId="23347"/>
    <cellStyle name="Input 3 5 29 8" xfId="59004"/>
    <cellStyle name="Input 3 5 3" xfId="23348"/>
    <cellStyle name="Input 3 5 3 2" xfId="23349"/>
    <cellStyle name="Input 3 5 3 2 2" xfId="23350"/>
    <cellStyle name="Input 3 5 3 2 3" xfId="23351"/>
    <cellStyle name="Input 3 5 3 2 4" xfId="23352"/>
    <cellStyle name="Input 3 5 3 2 5" xfId="23353"/>
    <cellStyle name="Input 3 5 3 2 6" xfId="23354"/>
    <cellStyle name="Input 3 5 3 3" xfId="23355"/>
    <cellStyle name="Input 3 5 3 3 2" xfId="59005"/>
    <cellStyle name="Input 3 5 3 3 3" xfId="59006"/>
    <cellStyle name="Input 3 5 3 4" xfId="23356"/>
    <cellStyle name="Input 3 5 3 4 2" xfId="59007"/>
    <cellStyle name="Input 3 5 3 4 3" xfId="59008"/>
    <cellStyle name="Input 3 5 3 5" xfId="23357"/>
    <cellStyle name="Input 3 5 3 5 2" xfId="59009"/>
    <cellStyle name="Input 3 5 3 5 3" xfId="59010"/>
    <cellStyle name="Input 3 5 3 6" xfId="23358"/>
    <cellStyle name="Input 3 5 3 6 2" xfId="59011"/>
    <cellStyle name="Input 3 5 3 6 3" xfId="59012"/>
    <cellStyle name="Input 3 5 3 7" xfId="23359"/>
    <cellStyle name="Input 3 5 3 8" xfId="59013"/>
    <cellStyle name="Input 3 5 30" xfId="23360"/>
    <cellStyle name="Input 3 5 30 2" xfId="23361"/>
    <cellStyle name="Input 3 5 30 2 2" xfId="23362"/>
    <cellStyle name="Input 3 5 30 2 3" xfId="23363"/>
    <cellStyle name="Input 3 5 30 2 4" xfId="23364"/>
    <cellStyle name="Input 3 5 30 2 5" xfId="23365"/>
    <cellStyle name="Input 3 5 30 2 6" xfId="23366"/>
    <cellStyle name="Input 3 5 30 3" xfId="23367"/>
    <cellStyle name="Input 3 5 30 3 2" xfId="59014"/>
    <cellStyle name="Input 3 5 30 3 3" xfId="59015"/>
    <cellStyle name="Input 3 5 30 4" xfId="23368"/>
    <cellStyle name="Input 3 5 30 4 2" xfId="59016"/>
    <cellStyle name="Input 3 5 30 4 3" xfId="59017"/>
    <cellStyle name="Input 3 5 30 5" xfId="23369"/>
    <cellStyle name="Input 3 5 30 5 2" xfId="59018"/>
    <cellStyle name="Input 3 5 30 5 3" xfId="59019"/>
    <cellStyle name="Input 3 5 30 6" xfId="23370"/>
    <cellStyle name="Input 3 5 30 6 2" xfId="59020"/>
    <cellStyle name="Input 3 5 30 6 3" xfId="59021"/>
    <cellStyle name="Input 3 5 30 7" xfId="23371"/>
    <cellStyle name="Input 3 5 30 8" xfId="59022"/>
    <cellStyle name="Input 3 5 31" xfId="23372"/>
    <cellStyle name="Input 3 5 31 2" xfId="23373"/>
    <cellStyle name="Input 3 5 31 2 2" xfId="23374"/>
    <cellStyle name="Input 3 5 31 2 3" xfId="23375"/>
    <cellStyle name="Input 3 5 31 2 4" xfId="23376"/>
    <cellStyle name="Input 3 5 31 2 5" xfId="23377"/>
    <cellStyle name="Input 3 5 31 2 6" xfId="23378"/>
    <cellStyle name="Input 3 5 31 3" xfId="23379"/>
    <cellStyle name="Input 3 5 31 3 2" xfId="59023"/>
    <cellStyle name="Input 3 5 31 3 3" xfId="59024"/>
    <cellStyle name="Input 3 5 31 4" xfId="23380"/>
    <cellStyle name="Input 3 5 31 4 2" xfId="59025"/>
    <cellStyle name="Input 3 5 31 4 3" xfId="59026"/>
    <cellStyle name="Input 3 5 31 5" xfId="23381"/>
    <cellStyle name="Input 3 5 31 5 2" xfId="59027"/>
    <cellStyle name="Input 3 5 31 5 3" xfId="59028"/>
    <cellStyle name="Input 3 5 31 6" xfId="23382"/>
    <cellStyle name="Input 3 5 31 6 2" xfId="59029"/>
    <cellStyle name="Input 3 5 31 6 3" xfId="59030"/>
    <cellStyle name="Input 3 5 31 7" xfId="23383"/>
    <cellStyle name="Input 3 5 31 8" xfId="59031"/>
    <cellStyle name="Input 3 5 32" xfId="23384"/>
    <cellStyle name="Input 3 5 32 2" xfId="23385"/>
    <cellStyle name="Input 3 5 32 2 2" xfId="23386"/>
    <cellStyle name="Input 3 5 32 2 3" xfId="23387"/>
    <cellStyle name="Input 3 5 32 2 4" xfId="23388"/>
    <cellStyle name="Input 3 5 32 2 5" xfId="23389"/>
    <cellStyle name="Input 3 5 32 2 6" xfId="23390"/>
    <cellStyle name="Input 3 5 32 3" xfId="23391"/>
    <cellStyle name="Input 3 5 32 3 2" xfId="59032"/>
    <cellStyle name="Input 3 5 32 3 3" xfId="59033"/>
    <cellStyle name="Input 3 5 32 4" xfId="23392"/>
    <cellStyle name="Input 3 5 32 4 2" xfId="59034"/>
    <cellStyle name="Input 3 5 32 4 3" xfId="59035"/>
    <cellStyle name="Input 3 5 32 5" xfId="23393"/>
    <cellStyle name="Input 3 5 32 5 2" xfId="59036"/>
    <cellStyle name="Input 3 5 32 5 3" xfId="59037"/>
    <cellStyle name="Input 3 5 32 6" xfId="23394"/>
    <cellStyle name="Input 3 5 32 6 2" xfId="59038"/>
    <cellStyle name="Input 3 5 32 6 3" xfId="59039"/>
    <cellStyle name="Input 3 5 32 7" xfId="23395"/>
    <cellStyle name="Input 3 5 32 8" xfId="59040"/>
    <cellStyle name="Input 3 5 33" xfId="23396"/>
    <cellStyle name="Input 3 5 33 2" xfId="23397"/>
    <cellStyle name="Input 3 5 33 2 2" xfId="23398"/>
    <cellStyle name="Input 3 5 33 2 3" xfId="23399"/>
    <cellStyle name="Input 3 5 33 2 4" xfId="23400"/>
    <cellStyle name="Input 3 5 33 2 5" xfId="23401"/>
    <cellStyle name="Input 3 5 33 2 6" xfId="23402"/>
    <cellStyle name="Input 3 5 33 3" xfId="23403"/>
    <cellStyle name="Input 3 5 33 3 2" xfId="59041"/>
    <cellStyle name="Input 3 5 33 3 3" xfId="59042"/>
    <cellStyle name="Input 3 5 33 4" xfId="23404"/>
    <cellStyle name="Input 3 5 33 4 2" xfId="59043"/>
    <cellStyle name="Input 3 5 33 4 3" xfId="59044"/>
    <cellStyle name="Input 3 5 33 5" xfId="23405"/>
    <cellStyle name="Input 3 5 33 5 2" xfId="59045"/>
    <cellStyle name="Input 3 5 33 5 3" xfId="59046"/>
    <cellStyle name="Input 3 5 33 6" xfId="23406"/>
    <cellStyle name="Input 3 5 33 6 2" xfId="59047"/>
    <cellStyle name="Input 3 5 33 6 3" xfId="59048"/>
    <cellStyle name="Input 3 5 33 7" xfId="23407"/>
    <cellStyle name="Input 3 5 33 8" xfId="59049"/>
    <cellStyle name="Input 3 5 34" xfId="23408"/>
    <cellStyle name="Input 3 5 34 2" xfId="23409"/>
    <cellStyle name="Input 3 5 34 2 2" xfId="23410"/>
    <cellStyle name="Input 3 5 34 2 3" xfId="23411"/>
    <cellStyle name="Input 3 5 34 2 4" xfId="23412"/>
    <cellStyle name="Input 3 5 34 2 5" xfId="23413"/>
    <cellStyle name="Input 3 5 34 2 6" xfId="23414"/>
    <cellStyle name="Input 3 5 34 3" xfId="23415"/>
    <cellStyle name="Input 3 5 34 3 2" xfId="59050"/>
    <cellStyle name="Input 3 5 34 3 3" xfId="59051"/>
    <cellStyle name="Input 3 5 34 4" xfId="23416"/>
    <cellStyle name="Input 3 5 34 4 2" xfId="59052"/>
    <cellStyle name="Input 3 5 34 4 3" xfId="59053"/>
    <cellStyle name="Input 3 5 34 5" xfId="23417"/>
    <cellStyle name="Input 3 5 34 5 2" xfId="59054"/>
    <cellStyle name="Input 3 5 34 5 3" xfId="59055"/>
    <cellStyle name="Input 3 5 34 6" xfId="23418"/>
    <cellStyle name="Input 3 5 34 6 2" xfId="59056"/>
    <cellStyle name="Input 3 5 34 6 3" xfId="59057"/>
    <cellStyle name="Input 3 5 34 7" xfId="59058"/>
    <cellStyle name="Input 3 5 34 8" xfId="59059"/>
    <cellStyle name="Input 3 5 35" xfId="23419"/>
    <cellStyle name="Input 3 5 35 2" xfId="23420"/>
    <cellStyle name="Input 3 5 35 3" xfId="23421"/>
    <cellStyle name="Input 3 5 35 4" xfId="23422"/>
    <cellStyle name="Input 3 5 35 5" xfId="23423"/>
    <cellStyle name="Input 3 5 35 6" xfId="23424"/>
    <cellStyle name="Input 3 5 36" xfId="23425"/>
    <cellStyle name="Input 3 5 36 2" xfId="59060"/>
    <cellStyle name="Input 3 5 36 3" xfId="59061"/>
    <cellStyle name="Input 3 5 37" xfId="23426"/>
    <cellStyle name="Input 3 5 37 2" xfId="59062"/>
    <cellStyle name="Input 3 5 37 3" xfId="59063"/>
    <cellStyle name="Input 3 5 38" xfId="23427"/>
    <cellStyle name="Input 3 5 38 2" xfId="59064"/>
    <cellStyle name="Input 3 5 38 3" xfId="59065"/>
    <cellStyle name="Input 3 5 39" xfId="23428"/>
    <cellStyle name="Input 3 5 39 2" xfId="59066"/>
    <cellStyle name="Input 3 5 39 3" xfId="59067"/>
    <cellStyle name="Input 3 5 4" xfId="23429"/>
    <cellStyle name="Input 3 5 4 2" xfId="23430"/>
    <cellStyle name="Input 3 5 4 2 2" xfId="23431"/>
    <cellStyle name="Input 3 5 4 2 3" xfId="23432"/>
    <cellStyle name="Input 3 5 4 2 4" xfId="23433"/>
    <cellStyle name="Input 3 5 4 2 5" xfId="23434"/>
    <cellStyle name="Input 3 5 4 2 6" xfId="23435"/>
    <cellStyle name="Input 3 5 4 3" xfId="23436"/>
    <cellStyle name="Input 3 5 4 3 2" xfId="59068"/>
    <cellStyle name="Input 3 5 4 3 3" xfId="59069"/>
    <cellStyle name="Input 3 5 4 4" xfId="23437"/>
    <cellStyle name="Input 3 5 4 4 2" xfId="59070"/>
    <cellStyle name="Input 3 5 4 4 3" xfId="59071"/>
    <cellStyle name="Input 3 5 4 5" xfId="23438"/>
    <cellStyle name="Input 3 5 4 5 2" xfId="59072"/>
    <cellStyle name="Input 3 5 4 5 3" xfId="59073"/>
    <cellStyle name="Input 3 5 4 6" xfId="23439"/>
    <cellStyle name="Input 3 5 4 6 2" xfId="59074"/>
    <cellStyle name="Input 3 5 4 6 3" xfId="59075"/>
    <cellStyle name="Input 3 5 4 7" xfId="23440"/>
    <cellStyle name="Input 3 5 4 8" xfId="59076"/>
    <cellStyle name="Input 3 5 40" xfId="59077"/>
    <cellStyle name="Input 3 5 41" xfId="59078"/>
    <cellStyle name="Input 3 5 5" xfId="23441"/>
    <cellStyle name="Input 3 5 5 2" xfId="23442"/>
    <cellStyle name="Input 3 5 5 2 2" xfId="23443"/>
    <cellStyle name="Input 3 5 5 2 3" xfId="23444"/>
    <cellStyle name="Input 3 5 5 2 4" xfId="23445"/>
    <cellStyle name="Input 3 5 5 2 5" xfId="23446"/>
    <cellStyle name="Input 3 5 5 2 6" xfId="23447"/>
    <cellStyle name="Input 3 5 5 3" xfId="23448"/>
    <cellStyle name="Input 3 5 5 3 2" xfId="59079"/>
    <cellStyle name="Input 3 5 5 3 3" xfId="59080"/>
    <cellStyle name="Input 3 5 5 4" xfId="23449"/>
    <cellStyle name="Input 3 5 5 4 2" xfId="59081"/>
    <cellStyle name="Input 3 5 5 4 3" xfId="59082"/>
    <cellStyle name="Input 3 5 5 5" xfId="23450"/>
    <cellStyle name="Input 3 5 5 5 2" xfId="59083"/>
    <cellStyle name="Input 3 5 5 5 3" xfId="59084"/>
    <cellStyle name="Input 3 5 5 6" xfId="23451"/>
    <cellStyle name="Input 3 5 5 6 2" xfId="59085"/>
    <cellStyle name="Input 3 5 5 6 3" xfId="59086"/>
    <cellStyle name="Input 3 5 5 7" xfId="23452"/>
    <cellStyle name="Input 3 5 5 8" xfId="59087"/>
    <cellStyle name="Input 3 5 6" xfId="23453"/>
    <cellStyle name="Input 3 5 6 2" xfId="23454"/>
    <cellStyle name="Input 3 5 6 2 2" xfId="23455"/>
    <cellStyle name="Input 3 5 6 2 3" xfId="23456"/>
    <cellStyle name="Input 3 5 6 2 4" xfId="23457"/>
    <cellStyle name="Input 3 5 6 2 5" xfId="23458"/>
    <cellStyle name="Input 3 5 6 2 6" xfId="23459"/>
    <cellStyle name="Input 3 5 6 3" xfId="23460"/>
    <cellStyle name="Input 3 5 6 3 2" xfId="59088"/>
    <cellStyle name="Input 3 5 6 3 3" xfId="59089"/>
    <cellStyle name="Input 3 5 6 4" xfId="23461"/>
    <cellStyle name="Input 3 5 6 4 2" xfId="59090"/>
    <cellStyle name="Input 3 5 6 4 3" xfId="59091"/>
    <cellStyle name="Input 3 5 6 5" xfId="23462"/>
    <cellStyle name="Input 3 5 6 5 2" xfId="59092"/>
    <cellStyle name="Input 3 5 6 5 3" xfId="59093"/>
    <cellStyle name="Input 3 5 6 6" xfId="23463"/>
    <cellStyle name="Input 3 5 6 6 2" xfId="59094"/>
    <cellStyle name="Input 3 5 6 6 3" xfId="59095"/>
    <cellStyle name="Input 3 5 6 7" xfId="23464"/>
    <cellStyle name="Input 3 5 6 8" xfId="59096"/>
    <cellStyle name="Input 3 5 7" xfId="23465"/>
    <cellStyle name="Input 3 5 7 2" xfId="23466"/>
    <cellStyle name="Input 3 5 7 2 2" xfId="23467"/>
    <cellStyle name="Input 3 5 7 2 3" xfId="23468"/>
    <cellStyle name="Input 3 5 7 2 4" xfId="23469"/>
    <cellStyle name="Input 3 5 7 2 5" xfId="23470"/>
    <cellStyle name="Input 3 5 7 2 6" xfId="23471"/>
    <cellStyle name="Input 3 5 7 3" xfId="23472"/>
    <cellStyle name="Input 3 5 7 3 2" xfId="59097"/>
    <cellStyle name="Input 3 5 7 3 3" xfId="59098"/>
    <cellStyle name="Input 3 5 7 4" xfId="23473"/>
    <cellStyle name="Input 3 5 7 4 2" xfId="59099"/>
    <cellStyle name="Input 3 5 7 4 3" xfId="59100"/>
    <cellStyle name="Input 3 5 7 5" xfId="23474"/>
    <cellStyle name="Input 3 5 7 5 2" xfId="59101"/>
    <cellStyle name="Input 3 5 7 5 3" xfId="59102"/>
    <cellStyle name="Input 3 5 7 6" xfId="23475"/>
    <cellStyle name="Input 3 5 7 6 2" xfId="59103"/>
    <cellStyle name="Input 3 5 7 6 3" xfId="59104"/>
    <cellStyle name="Input 3 5 7 7" xfId="23476"/>
    <cellStyle name="Input 3 5 7 8" xfId="59105"/>
    <cellStyle name="Input 3 5 8" xfId="23477"/>
    <cellStyle name="Input 3 5 8 2" xfId="23478"/>
    <cellStyle name="Input 3 5 8 2 2" xfId="23479"/>
    <cellStyle name="Input 3 5 8 2 3" xfId="23480"/>
    <cellStyle name="Input 3 5 8 2 4" xfId="23481"/>
    <cellStyle name="Input 3 5 8 2 5" xfId="23482"/>
    <cellStyle name="Input 3 5 8 2 6" xfId="23483"/>
    <cellStyle name="Input 3 5 8 3" xfId="23484"/>
    <cellStyle name="Input 3 5 8 3 2" xfId="59106"/>
    <cellStyle name="Input 3 5 8 3 3" xfId="59107"/>
    <cellStyle name="Input 3 5 8 4" xfId="23485"/>
    <cellStyle name="Input 3 5 8 4 2" xfId="59108"/>
    <cellStyle name="Input 3 5 8 4 3" xfId="59109"/>
    <cellStyle name="Input 3 5 8 5" xfId="23486"/>
    <cellStyle name="Input 3 5 8 5 2" xfId="59110"/>
    <cellStyle name="Input 3 5 8 5 3" xfId="59111"/>
    <cellStyle name="Input 3 5 8 6" xfId="23487"/>
    <cellStyle name="Input 3 5 8 6 2" xfId="59112"/>
    <cellStyle name="Input 3 5 8 6 3" xfId="59113"/>
    <cellStyle name="Input 3 5 8 7" xfId="23488"/>
    <cellStyle name="Input 3 5 8 8" xfId="59114"/>
    <cellStyle name="Input 3 5 9" xfId="23489"/>
    <cellStyle name="Input 3 5 9 2" xfId="23490"/>
    <cellStyle name="Input 3 5 9 2 2" xfId="23491"/>
    <cellStyle name="Input 3 5 9 2 3" xfId="23492"/>
    <cellStyle name="Input 3 5 9 2 4" xfId="23493"/>
    <cellStyle name="Input 3 5 9 2 5" xfId="23494"/>
    <cellStyle name="Input 3 5 9 2 6" xfId="23495"/>
    <cellStyle name="Input 3 5 9 3" xfId="23496"/>
    <cellStyle name="Input 3 5 9 3 2" xfId="59115"/>
    <cellStyle name="Input 3 5 9 3 3" xfId="59116"/>
    <cellStyle name="Input 3 5 9 4" xfId="23497"/>
    <cellStyle name="Input 3 5 9 4 2" xfId="59117"/>
    <cellStyle name="Input 3 5 9 4 3" xfId="59118"/>
    <cellStyle name="Input 3 5 9 5" xfId="23498"/>
    <cellStyle name="Input 3 5 9 5 2" xfId="59119"/>
    <cellStyle name="Input 3 5 9 5 3" xfId="59120"/>
    <cellStyle name="Input 3 5 9 6" xfId="23499"/>
    <cellStyle name="Input 3 5 9 6 2" xfId="59121"/>
    <cellStyle name="Input 3 5 9 6 3" xfId="59122"/>
    <cellStyle name="Input 3 5 9 7" xfId="23500"/>
    <cellStyle name="Input 3 5 9 8" xfId="59123"/>
    <cellStyle name="Input 3 6" xfId="23501"/>
    <cellStyle name="Input 3 6 2" xfId="23502"/>
    <cellStyle name="Input 3 6 2 2" xfId="23503"/>
    <cellStyle name="Input 3 6 2 3" xfId="23504"/>
    <cellStyle name="Input 3 6 2 4" xfId="23505"/>
    <cellStyle name="Input 3 6 2 5" xfId="23506"/>
    <cellStyle name="Input 3 6 2 6" xfId="23507"/>
    <cellStyle name="Input 3 6 3" xfId="23508"/>
    <cellStyle name="Input 3 6 3 2" xfId="59124"/>
    <cellStyle name="Input 3 6 3 3" xfId="59125"/>
    <cellStyle name="Input 3 6 4" xfId="23509"/>
    <cellStyle name="Input 3 6 4 2" xfId="59126"/>
    <cellStyle name="Input 3 6 4 3" xfId="59127"/>
    <cellStyle name="Input 3 6 5" xfId="23510"/>
    <cellStyle name="Input 3 6 5 2" xfId="59128"/>
    <cellStyle name="Input 3 6 5 3" xfId="59129"/>
    <cellStyle name="Input 3 6 6" xfId="23511"/>
    <cellStyle name="Input 3 6 6 2" xfId="59130"/>
    <cellStyle name="Input 3 6 6 3" xfId="59131"/>
    <cellStyle name="Input 3 6 7" xfId="23512"/>
    <cellStyle name="Input 3 6 8" xfId="59132"/>
    <cellStyle name="Input 3 7" xfId="23513"/>
    <cellStyle name="Input 3 7 2" xfId="23514"/>
    <cellStyle name="Input 3 7 2 2" xfId="23515"/>
    <cellStyle name="Input 3 7 2 3" xfId="23516"/>
    <cellStyle name="Input 3 7 2 4" xfId="23517"/>
    <cellStyle name="Input 3 7 2 5" xfId="23518"/>
    <cellStyle name="Input 3 7 2 6" xfId="23519"/>
    <cellStyle name="Input 3 7 3" xfId="23520"/>
    <cellStyle name="Input 3 7 3 2" xfId="59133"/>
    <cellStyle name="Input 3 7 3 3" xfId="59134"/>
    <cellStyle name="Input 3 7 4" xfId="23521"/>
    <cellStyle name="Input 3 7 4 2" xfId="59135"/>
    <cellStyle name="Input 3 7 4 3" xfId="59136"/>
    <cellStyle name="Input 3 7 5" xfId="23522"/>
    <cellStyle name="Input 3 7 5 2" xfId="59137"/>
    <cellStyle name="Input 3 7 5 3" xfId="59138"/>
    <cellStyle name="Input 3 7 6" xfId="23523"/>
    <cellStyle name="Input 3 7 6 2" xfId="59139"/>
    <cellStyle name="Input 3 7 6 3" xfId="59140"/>
    <cellStyle name="Input 3 7 7" xfId="23524"/>
    <cellStyle name="Input 3 7 8" xfId="59141"/>
    <cellStyle name="Input 3 8" xfId="23525"/>
    <cellStyle name="Input 3 8 2" xfId="23526"/>
    <cellStyle name="Input 3 8 2 2" xfId="23527"/>
    <cellStyle name="Input 3 8 2 3" xfId="23528"/>
    <cellStyle name="Input 3 8 2 4" xfId="23529"/>
    <cellStyle name="Input 3 8 2 5" xfId="23530"/>
    <cellStyle name="Input 3 8 2 6" xfId="23531"/>
    <cellStyle name="Input 3 8 3" xfId="23532"/>
    <cellStyle name="Input 3 8 3 2" xfId="59142"/>
    <cellStyle name="Input 3 8 3 3" xfId="59143"/>
    <cellStyle name="Input 3 8 4" xfId="23533"/>
    <cellStyle name="Input 3 8 4 2" xfId="59144"/>
    <cellStyle name="Input 3 8 4 3" xfId="59145"/>
    <cellStyle name="Input 3 8 5" xfId="23534"/>
    <cellStyle name="Input 3 8 5 2" xfId="59146"/>
    <cellStyle name="Input 3 8 5 3" xfId="59147"/>
    <cellStyle name="Input 3 8 6" xfId="23535"/>
    <cellStyle name="Input 3 8 6 2" xfId="59148"/>
    <cellStyle name="Input 3 8 6 3" xfId="59149"/>
    <cellStyle name="Input 3 8 7" xfId="23536"/>
    <cellStyle name="Input 3 8 8" xfId="59150"/>
    <cellStyle name="Input 3 9" xfId="23537"/>
    <cellStyle name="Input 3 9 2" xfId="23538"/>
    <cellStyle name="Input 3 9 2 2" xfId="23539"/>
    <cellStyle name="Input 3 9 2 3" xfId="23540"/>
    <cellStyle name="Input 3 9 2 4" xfId="23541"/>
    <cellStyle name="Input 3 9 2 5" xfId="23542"/>
    <cellStyle name="Input 3 9 2 6" xfId="23543"/>
    <cellStyle name="Input 3 9 3" xfId="23544"/>
    <cellStyle name="Input 3 9 3 2" xfId="59151"/>
    <cellStyle name="Input 3 9 3 3" xfId="59152"/>
    <cellStyle name="Input 3 9 4" xfId="23545"/>
    <cellStyle name="Input 3 9 4 2" xfId="59153"/>
    <cellStyle name="Input 3 9 4 3" xfId="59154"/>
    <cellStyle name="Input 3 9 5" xfId="23546"/>
    <cellStyle name="Input 3 9 5 2" xfId="59155"/>
    <cellStyle name="Input 3 9 5 3" xfId="59156"/>
    <cellStyle name="Input 3 9 6" xfId="23547"/>
    <cellStyle name="Input 3 9 6 2" xfId="59157"/>
    <cellStyle name="Input 3 9 6 3" xfId="59158"/>
    <cellStyle name="Input 3 9 7" xfId="23548"/>
    <cellStyle name="Input 3 9 8" xfId="59159"/>
    <cellStyle name="Input 4" xfId="23549"/>
    <cellStyle name="Input 4 10" xfId="23550"/>
    <cellStyle name="Input 4 10 2" xfId="23551"/>
    <cellStyle name="Input 4 10 2 2" xfId="23552"/>
    <cellStyle name="Input 4 10 2 3" xfId="23553"/>
    <cellStyle name="Input 4 10 2 4" xfId="23554"/>
    <cellStyle name="Input 4 10 2 5" xfId="23555"/>
    <cellStyle name="Input 4 10 2 6" xfId="23556"/>
    <cellStyle name="Input 4 10 3" xfId="23557"/>
    <cellStyle name="Input 4 10 3 2" xfId="59160"/>
    <cellStyle name="Input 4 10 3 3" xfId="59161"/>
    <cellStyle name="Input 4 10 4" xfId="23558"/>
    <cellStyle name="Input 4 10 4 2" xfId="59162"/>
    <cellStyle name="Input 4 10 4 3" xfId="59163"/>
    <cellStyle name="Input 4 10 5" xfId="23559"/>
    <cellStyle name="Input 4 10 5 2" xfId="59164"/>
    <cellStyle name="Input 4 10 5 3" xfId="59165"/>
    <cellStyle name="Input 4 10 6" xfId="23560"/>
    <cellStyle name="Input 4 10 6 2" xfId="59166"/>
    <cellStyle name="Input 4 10 6 3" xfId="59167"/>
    <cellStyle name="Input 4 10 7" xfId="23561"/>
    <cellStyle name="Input 4 10 8" xfId="59168"/>
    <cellStyle name="Input 4 11" xfId="23562"/>
    <cellStyle name="Input 4 11 2" xfId="23563"/>
    <cellStyle name="Input 4 11 2 2" xfId="23564"/>
    <cellStyle name="Input 4 11 2 3" xfId="23565"/>
    <cellStyle name="Input 4 11 2 4" xfId="23566"/>
    <cellStyle name="Input 4 11 2 5" xfId="23567"/>
    <cellStyle name="Input 4 11 2 6" xfId="23568"/>
    <cellStyle name="Input 4 11 3" xfId="23569"/>
    <cellStyle name="Input 4 11 3 2" xfId="59169"/>
    <cellStyle name="Input 4 11 3 3" xfId="59170"/>
    <cellStyle name="Input 4 11 4" xfId="23570"/>
    <cellStyle name="Input 4 11 4 2" xfId="59171"/>
    <cellStyle name="Input 4 11 4 3" xfId="59172"/>
    <cellStyle name="Input 4 11 5" xfId="23571"/>
    <cellStyle name="Input 4 11 5 2" xfId="59173"/>
    <cellStyle name="Input 4 11 5 3" xfId="59174"/>
    <cellStyle name="Input 4 11 6" xfId="23572"/>
    <cellStyle name="Input 4 11 6 2" xfId="59175"/>
    <cellStyle name="Input 4 11 6 3" xfId="59176"/>
    <cellStyle name="Input 4 11 7" xfId="23573"/>
    <cellStyle name="Input 4 11 8" xfId="59177"/>
    <cellStyle name="Input 4 12" xfId="23574"/>
    <cellStyle name="Input 4 12 2" xfId="23575"/>
    <cellStyle name="Input 4 12 2 2" xfId="23576"/>
    <cellStyle name="Input 4 12 2 3" xfId="23577"/>
    <cellStyle name="Input 4 12 2 4" xfId="23578"/>
    <cellStyle name="Input 4 12 2 5" xfId="23579"/>
    <cellStyle name="Input 4 12 2 6" xfId="23580"/>
    <cellStyle name="Input 4 12 3" xfId="23581"/>
    <cellStyle name="Input 4 12 3 2" xfId="59178"/>
    <cellStyle name="Input 4 12 3 3" xfId="59179"/>
    <cellStyle name="Input 4 12 4" xfId="23582"/>
    <cellStyle name="Input 4 12 4 2" xfId="59180"/>
    <cellStyle name="Input 4 12 4 3" xfId="59181"/>
    <cellStyle name="Input 4 12 5" xfId="23583"/>
    <cellStyle name="Input 4 12 5 2" xfId="59182"/>
    <cellStyle name="Input 4 12 5 3" xfId="59183"/>
    <cellStyle name="Input 4 12 6" xfId="23584"/>
    <cellStyle name="Input 4 12 6 2" xfId="59184"/>
    <cellStyle name="Input 4 12 6 3" xfId="59185"/>
    <cellStyle name="Input 4 12 7" xfId="23585"/>
    <cellStyle name="Input 4 12 8" xfId="59186"/>
    <cellStyle name="Input 4 13" xfId="23586"/>
    <cellStyle name="Input 4 13 2" xfId="23587"/>
    <cellStyle name="Input 4 13 2 2" xfId="23588"/>
    <cellStyle name="Input 4 13 2 3" xfId="23589"/>
    <cellStyle name="Input 4 13 2 4" xfId="23590"/>
    <cellStyle name="Input 4 13 2 5" xfId="23591"/>
    <cellStyle name="Input 4 13 2 6" xfId="23592"/>
    <cellStyle name="Input 4 13 3" xfId="23593"/>
    <cellStyle name="Input 4 13 3 2" xfId="59187"/>
    <cellStyle name="Input 4 13 3 3" xfId="59188"/>
    <cellStyle name="Input 4 13 4" xfId="23594"/>
    <cellStyle name="Input 4 13 4 2" xfId="59189"/>
    <cellStyle name="Input 4 13 4 3" xfId="59190"/>
    <cellStyle name="Input 4 13 5" xfId="23595"/>
    <cellStyle name="Input 4 13 5 2" xfId="59191"/>
    <cellStyle name="Input 4 13 5 3" xfId="59192"/>
    <cellStyle name="Input 4 13 6" xfId="23596"/>
    <cellStyle name="Input 4 13 6 2" xfId="59193"/>
    <cellStyle name="Input 4 13 6 3" xfId="59194"/>
    <cellStyle name="Input 4 13 7" xfId="23597"/>
    <cellStyle name="Input 4 13 8" xfId="59195"/>
    <cellStyle name="Input 4 14" xfId="23598"/>
    <cellStyle name="Input 4 14 2" xfId="23599"/>
    <cellStyle name="Input 4 14 2 2" xfId="23600"/>
    <cellStyle name="Input 4 14 2 3" xfId="23601"/>
    <cellStyle name="Input 4 14 2 4" xfId="23602"/>
    <cellStyle name="Input 4 14 2 5" xfId="23603"/>
    <cellStyle name="Input 4 14 2 6" xfId="23604"/>
    <cellStyle name="Input 4 14 3" xfId="23605"/>
    <cellStyle name="Input 4 14 3 2" xfId="59196"/>
    <cellStyle name="Input 4 14 3 3" xfId="59197"/>
    <cellStyle name="Input 4 14 4" xfId="23606"/>
    <cellStyle name="Input 4 14 4 2" xfId="59198"/>
    <cellStyle name="Input 4 14 4 3" xfId="59199"/>
    <cellStyle name="Input 4 14 5" xfId="23607"/>
    <cellStyle name="Input 4 14 5 2" xfId="59200"/>
    <cellStyle name="Input 4 14 5 3" xfId="59201"/>
    <cellStyle name="Input 4 14 6" xfId="23608"/>
    <cellStyle name="Input 4 14 6 2" xfId="59202"/>
    <cellStyle name="Input 4 14 6 3" xfId="59203"/>
    <cellStyle name="Input 4 14 7" xfId="23609"/>
    <cellStyle name="Input 4 14 8" xfId="59204"/>
    <cellStyle name="Input 4 15" xfId="23610"/>
    <cellStyle name="Input 4 15 2" xfId="23611"/>
    <cellStyle name="Input 4 15 2 2" xfId="23612"/>
    <cellStyle name="Input 4 15 2 3" xfId="23613"/>
    <cellStyle name="Input 4 15 2 4" xfId="23614"/>
    <cellStyle name="Input 4 15 2 5" xfId="23615"/>
    <cellStyle name="Input 4 15 2 6" xfId="23616"/>
    <cellStyle name="Input 4 15 3" xfId="23617"/>
    <cellStyle name="Input 4 15 3 2" xfId="59205"/>
    <cellStyle name="Input 4 15 3 3" xfId="59206"/>
    <cellStyle name="Input 4 15 4" xfId="23618"/>
    <cellStyle name="Input 4 15 4 2" xfId="59207"/>
    <cellStyle name="Input 4 15 4 3" xfId="59208"/>
    <cellStyle name="Input 4 15 5" xfId="23619"/>
    <cellStyle name="Input 4 15 5 2" xfId="59209"/>
    <cellStyle name="Input 4 15 5 3" xfId="59210"/>
    <cellStyle name="Input 4 15 6" xfId="23620"/>
    <cellStyle name="Input 4 15 6 2" xfId="59211"/>
    <cellStyle name="Input 4 15 6 3" xfId="59212"/>
    <cellStyle name="Input 4 15 7" xfId="23621"/>
    <cellStyle name="Input 4 15 8" xfId="59213"/>
    <cellStyle name="Input 4 16" xfId="23622"/>
    <cellStyle name="Input 4 16 2" xfId="23623"/>
    <cellStyle name="Input 4 16 2 2" xfId="23624"/>
    <cellStyle name="Input 4 16 2 3" xfId="23625"/>
    <cellStyle name="Input 4 16 2 4" xfId="23626"/>
    <cellStyle name="Input 4 16 2 5" xfId="23627"/>
    <cellStyle name="Input 4 16 2 6" xfId="23628"/>
    <cellStyle name="Input 4 16 3" xfId="23629"/>
    <cellStyle name="Input 4 16 3 2" xfId="59214"/>
    <cellStyle name="Input 4 16 3 3" xfId="59215"/>
    <cellStyle name="Input 4 16 4" xfId="23630"/>
    <cellStyle name="Input 4 16 4 2" xfId="59216"/>
    <cellStyle name="Input 4 16 4 3" xfId="59217"/>
    <cellStyle name="Input 4 16 5" xfId="23631"/>
    <cellStyle name="Input 4 16 5 2" xfId="59218"/>
    <cellStyle name="Input 4 16 5 3" xfId="59219"/>
    <cellStyle name="Input 4 16 6" xfId="23632"/>
    <cellStyle name="Input 4 16 6 2" xfId="59220"/>
    <cellStyle name="Input 4 16 6 3" xfId="59221"/>
    <cellStyle name="Input 4 16 7" xfId="23633"/>
    <cellStyle name="Input 4 16 8" xfId="59222"/>
    <cellStyle name="Input 4 17" xfId="23634"/>
    <cellStyle name="Input 4 17 2" xfId="23635"/>
    <cellStyle name="Input 4 17 2 2" xfId="23636"/>
    <cellStyle name="Input 4 17 2 3" xfId="23637"/>
    <cellStyle name="Input 4 17 2 4" xfId="23638"/>
    <cellStyle name="Input 4 17 2 5" xfId="23639"/>
    <cellStyle name="Input 4 17 2 6" xfId="23640"/>
    <cellStyle name="Input 4 17 3" xfId="23641"/>
    <cellStyle name="Input 4 17 3 2" xfId="59223"/>
    <cellStyle name="Input 4 17 3 3" xfId="59224"/>
    <cellStyle name="Input 4 17 4" xfId="23642"/>
    <cellStyle name="Input 4 17 4 2" xfId="59225"/>
    <cellStyle name="Input 4 17 4 3" xfId="59226"/>
    <cellStyle name="Input 4 17 5" xfId="23643"/>
    <cellStyle name="Input 4 17 5 2" xfId="59227"/>
    <cellStyle name="Input 4 17 5 3" xfId="59228"/>
    <cellStyle name="Input 4 17 6" xfId="23644"/>
    <cellStyle name="Input 4 17 6 2" xfId="59229"/>
    <cellStyle name="Input 4 17 6 3" xfId="59230"/>
    <cellStyle name="Input 4 17 7" xfId="23645"/>
    <cellStyle name="Input 4 17 8" xfId="59231"/>
    <cellStyle name="Input 4 18" xfId="23646"/>
    <cellStyle name="Input 4 18 2" xfId="23647"/>
    <cellStyle name="Input 4 18 2 2" xfId="23648"/>
    <cellStyle name="Input 4 18 2 3" xfId="23649"/>
    <cellStyle name="Input 4 18 2 4" xfId="23650"/>
    <cellStyle name="Input 4 18 2 5" xfId="23651"/>
    <cellStyle name="Input 4 18 2 6" xfId="23652"/>
    <cellStyle name="Input 4 18 3" xfId="23653"/>
    <cellStyle name="Input 4 18 3 2" xfId="59232"/>
    <cellStyle name="Input 4 18 3 3" xfId="59233"/>
    <cellStyle name="Input 4 18 4" xfId="23654"/>
    <cellStyle name="Input 4 18 4 2" xfId="59234"/>
    <cellStyle name="Input 4 18 4 3" xfId="59235"/>
    <cellStyle name="Input 4 18 5" xfId="23655"/>
    <cellStyle name="Input 4 18 5 2" xfId="59236"/>
    <cellStyle name="Input 4 18 5 3" xfId="59237"/>
    <cellStyle name="Input 4 18 6" xfId="23656"/>
    <cellStyle name="Input 4 18 6 2" xfId="59238"/>
    <cellStyle name="Input 4 18 6 3" xfId="59239"/>
    <cellStyle name="Input 4 18 7" xfId="23657"/>
    <cellStyle name="Input 4 18 8" xfId="59240"/>
    <cellStyle name="Input 4 19" xfId="23658"/>
    <cellStyle name="Input 4 19 2" xfId="23659"/>
    <cellStyle name="Input 4 19 2 2" xfId="23660"/>
    <cellStyle name="Input 4 19 2 3" xfId="23661"/>
    <cellStyle name="Input 4 19 2 4" xfId="23662"/>
    <cellStyle name="Input 4 19 2 5" xfId="23663"/>
    <cellStyle name="Input 4 19 2 6" xfId="23664"/>
    <cellStyle name="Input 4 19 3" xfId="23665"/>
    <cellStyle name="Input 4 19 3 2" xfId="59241"/>
    <cellStyle name="Input 4 19 3 3" xfId="59242"/>
    <cellStyle name="Input 4 19 4" xfId="23666"/>
    <cellStyle name="Input 4 19 4 2" xfId="59243"/>
    <cellStyle name="Input 4 19 4 3" xfId="59244"/>
    <cellStyle name="Input 4 19 5" xfId="23667"/>
    <cellStyle name="Input 4 19 5 2" xfId="59245"/>
    <cellStyle name="Input 4 19 5 3" xfId="59246"/>
    <cellStyle name="Input 4 19 6" xfId="23668"/>
    <cellStyle name="Input 4 19 6 2" xfId="59247"/>
    <cellStyle name="Input 4 19 6 3" xfId="59248"/>
    <cellStyle name="Input 4 19 7" xfId="23669"/>
    <cellStyle name="Input 4 19 8" xfId="59249"/>
    <cellStyle name="Input 4 2" xfId="23670"/>
    <cellStyle name="Input 4 2 10" xfId="23671"/>
    <cellStyle name="Input 4 2 10 2" xfId="23672"/>
    <cellStyle name="Input 4 2 10 2 2" xfId="23673"/>
    <cellStyle name="Input 4 2 10 2 3" xfId="23674"/>
    <cellStyle name="Input 4 2 10 2 4" xfId="23675"/>
    <cellStyle name="Input 4 2 10 2 5" xfId="23676"/>
    <cellStyle name="Input 4 2 10 2 6" xfId="23677"/>
    <cellStyle name="Input 4 2 10 3" xfId="23678"/>
    <cellStyle name="Input 4 2 10 3 2" xfId="59250"/>
    <cellStyle name="Input 4 2 10 3 3" xfId="59251"/>
    <cellStyle name="Input 4 2 10 4" xfId="23679"/>
    <cellStyle name="Input 4 2 10 4 2" xfId="59252"/>
    <cellStyle name="Input 4 2 10 4 3" xfId="59253"/>
    <cellStyle name="Input 4 2 10 5" xfId="23680"/>
    <cellStyle name="Input 4 2 10 5 2" xfId="59254"/>
    <cellStyle name="Input 4 2 10 5 3" xfId="59255"/>
    <cellStyle name="Input 4 2 10 6" xfId="23681"/>
    <cellStyle name="Input 4 2 10 6 2" xfId="59256"/>
    <cellStyle name="Input 4 2 10 6 3" xfId="59257"/>
    <cellStyle name="Input 4 2 10 7" xfId="23682"/>
    <cellStyle name="Input 4 2 10 8" xfId="59258"/>
    <cellStyle name="Input 4 2 11" xfId="23683"/>
    <cellStyle name="Input 4 2 11 2" xfId="23684"/>
    <cellStyle name="Input 4 2 11 2 2" xfId="23685"/>
    <cellStyle name="Input 4 2 11 2 3" xfId="23686"/>
    <cellStyle name="Input 4 2 11 2 4" xfId="23687"/>
    <cellStyle name="Input 4 2 11 2 5" xfId="23688"/>
    <cellStyle name="Input 4 2 11 2 6" xfId="23689"/>
    <cellStyle name="Input 4 2 11 3" xfId="23690"/>
    <cellStyle name="Input 4 2 11 3 2" xfId="59259"/>
    <cellStyle name="Input 4 2 11 3 3" xfId="59260"/>
    <cellStyle name="Input 4 2 11 4" xfId="23691"/>
    <cellStyle name="Input 4 2 11 4 2" xfId="59261"/>
    <cellStyle name="Input 4 2 11 4 3" xfId="59262"/>
    <cellStyle name="Input 4 2 11 5" xfId="23692"/>
    <cellStyle name="Input 4 2 11 5 2" xfId="59263"/>
    <cellStyle name="Input 4 2 11 5 3" xfId="59264"/>
    <cellStyle name="Input 4 2 11 6" xfId="23693"/>
    <cellStyle name="Input 4 2 11 6 2" xfId="59265"/>
    <cellStyle name="Input 4 2 11 6 3" xfId="59266"/>
    <cellStyle name="Input 4 2 11 7" xfId="23694"/>
    <cellStyle name="Input 4 2 11 8" xfId="59267"/>
    <cellStyle name="Input 4 2 12" xfId="23695"/>
    <cellStyle name="Input 4 2 12 2" xfId="23696"/>
    <cellStyle name="Input 4 2 12 2 2" xfId="23697"/>
    <cellStyle name="Input 4 2 12 2 3" xfId="23698"/>
    <cellStyle name="Input 4 2 12 2 4" xfId="23699"/>
    <cellStyle name="Input 4 2 12 2 5" xfId="23700"/>
    <cellStyle name="Input 4 2 12 2 6" xfId="23701"/>
    <cellStyle name="Input 4 2 12 3" xfId="23702"/>
    <cellStyle name="Input 4 2 12 3 2" xfId="59268"/>
    <cellStyle name="Input 4 2 12 3 3" xfId="59269"/>
    <cellStyle name="Input 4 2 12 4" xfId="23703"/>
    <cellStyle name="Input 4 2 12 4 2" xfId="59270"/>
    <cellStyle name="Input 4 2 12 4 3" xfId="59271"/>
    <cellStyle name="Input 4 2 12 5" xfId="23704"/>
    <cellStyle name="Input 4 2 12 5 2" xfId="59272"/>
    <cellStyle name="Input 4 2 12 5 3" xfId="59273"/>
    <cellStyle name="Input 4 2 12 6" xfId="23705"/>
    <cellStyle name="Input 4 2 12 6 2" xfId="59274"/>
    <cellStyle name="Input 4 2 12 6 3" xfId="59275"/>
    <cellStyle name="Input 4 2 12 7" xfId="23706"/>
    <cellStyle name="Input 4 2 12 8" xfId="59276"/>
    <cellStyle name="Input 4 2 13" xfId="23707"/>
    <cellStyle name="Input 4 2 13 2" xfId="23708"/>
    <cellStyle name="Input 4 2 13 2 2" xfId="23709"/>
    <cellStyle name="Input 4 2 13 2 3" xfId="23710"/>
    <cellStyle name="Input 4 2 13 2 4" xfId="23711"/>
    <cellStyle name="Input 4 2 13 2 5" xfId="23712"/>
    <cellStyle name="Input 4 2 13 2 6" xfId="23713"/>
    <cellStyle name="Input 4 2 13 3" xfId="23714"/>
    <cellStyle name="Input 4 2 13 3 2" xfId="59277"/>
    <cellStyle name="Input 4 2 13 3 3" xfId="59278"/>
    <cellStyle name="Input 4 2 13 4" xfId="23715"/>
    <cellStyle name="Input 4 2 13 4 2" xfId="59279"/>
    <cellStyle name="Input 4 2 13 4 3" xfId="59280"/>
    <cellStyle name="Input 4 2 13 5" xfId="23716"/>
    <cellStyle name="Input 4 2 13 5 2" xfId="59281"/>
    <cellStyle name="Input 4 2 13 5 3" xfId="59282"/>
    <cellStyle name="Input 4 2 13 6" xfId="23717"/>
    <cellStyle name="Input 4 2 13 6 2" xfId="59283"/>
    <cellStyle name="Input 4 2 13 6 3" xfId="59284"/>
    <cellStyle name="Input 4 2 13 7" xfId="23718"/>
    <cellStyle name="Input 4 2 13 8" xfId="59285"/>
    <cellStyle name="Input 4 2 14" xfId="23719"/>
    <cellStyle name="Input 4 2 14 2" xfId="23720"/>
    <cellStyle name="Input 4 2 14 2 2" xfId="23721"/>
    <cellStyle name="Input 4 2 14 2 3" xfId="23722"/>
    <cellStyle name="Input 4 2 14 2 4" xfId="23723"/>
    <cellStyle name="Input 4 2 14 2 5" xfId="23724"/>
    <cellStyle name="Input 4 2 14 2 6" xfId="23725"/>
    <cellStyle name="Input 4 2 14 3" xfId="23726"/>
    <cellStyle name="Input 4 2 14 3 2" xfId="59286"/>
    <cellStyle name="Input 4 2 14 3 3" xfId="59287"/>
    <cellStyle name="Input 4 2 14 4" xfId="23727"/>
    <cellStyle name="Input 4 2 14 4 2" xfId="59288"/>
    <cellStyle name="Input 4 2 14 4 3" xfId="59289"/>
    <cellStyle name="Input 4 2 14 5" xfId="23728"/>
    <cellStyle name="Input 4 2 14 5 2" xfId="59290"/>
    <cellStyle name="Input 4 2 14 5 3" xfId="59291"/>
    <cellStyle name="Input 4 2 14 6" xfId="23729"/>
    <cellStyle name="Input 4 2 14 6 2" xfId="59292"/>
    <cellStyle name="Input 4 2 14 6 3" xfId="59293"/>
    <cellStyle name="Input 4 2 14 7" xfId="23730"/>
    <cellStyle name="Input 4 2 14 8" xfId="59294"/>
    <cellStyle name="Input 4 2 15" xfId="23731"/>
    <cellStyle name="Input 4 2 15 2" xfId="23732"/>
    <cellStyle name="Input 4 2 15 2 2" xfId="23733"/>
    <cellStyle name="Input 4 2 15 2 3" xfId="23734"/>
    <cellStyle name="Input 4 2 15 2 4" xfId="23735"/>
    <cellStyle name="Input 4 2 15 2 5" xfId="23736"/>
    <cellStyle name="Input 4 2 15 2 6" xfId="23737"/>
    <cellStyle name="Input 4 2 15 3" xfId="23738"/>
    <cellStyle name="Input 4 2 15 3 2" xfId="59295"/>
    <cellStyle name="Input 4 2 15 3 3" xfId="59296"/>
    <cellStyle name="Input 4 2 15 4" xfId="23739"/>
    <cellStyle name="Input 4 2 15 4 2" xfId="59297"/>
    <cellStyle name="Input 4 2 15 4 3" xfId="59298"/>
    <cellStyle name="Input 4 2 15 5" xfId="23740"/>
    <cellStyle name="Input 4 2 15 5 2" xfId="59299"/>
    <cellStyle name="Input 4 2 15 5 3" xfId="59300"/>
    <cellStyle name="Input 4 2 15 6" xfId="23741"/>
    <cellStyle name="Input 4 2 15 6 2" xfId="59301"/>
    <cellStyle name="Input 4 2 15 6 3" xfId="59302"/>
    <cellStyle name="Input 4 2 15 7" xfId="23742"/>
    <cellStyle name="Input 4 2 15 8" xfId="59303"/>
    <cellStyle name="Input 4 2 16" xfId="23743"/>
    <cellStyle name="Input 4 2 16 2" xfId="23744"/>
    <cellStyle name="Input 4 2 16 2 2" xfId="23745"/>
    <cellStyle name="Input 4 2 16 2 3" xfId="23746"/>
    <cellStyle name="Input 4 2 16 2 4" xfId="23747"/>
    <cellStyle name="Input 4 2 16 2 5" xfId="23748"/>
    <cellStyle name="Input 4 2 16 2 6" xfId="23749"/>
    <cellStyle name="Input 4 2 16 3" xfId="23750"/>
    <cellStyle name="Input 4 2 16 3 2" xfId="59304"/>
    <cellStyle name="Input 4 2 16 3 3" xfId="59305"/>
    <cellStyle name="Input 4 2 16 4" xfId="23751"/>
    <cellStyle name="Input 4 2 16 4 2" xfId="59306"/>
    <cellStyle name="Input 4 2 16 4 3" xfId="59307"/>
    <cellStyle name="Input 4 2 16 5" xfId="23752"/>
    <cellStyle name="Input 4 2 16 5 2" xfId="59308"/>
    <cellStyle name="Input 4 2 16 5 3" xfId="59309"/>
    <cellStyle name="Input 4 2 16 6" xfId="23753"/>
    <cellStyle name="Input 4 2 16 6 2" xfId="59310"/>
    <cellStyle name="Input 4 2 16 6 3" xfId="59311"/>
    <cellStyle name="Input 4 2 16 7" xfId="23754"/>
    <cellStyle name="Input 4 2 16 8" xfId="59312"/>
    <cellStyle name="Input 4 2 17" xfId="23755"/>
    <cellStyle name="Input 4 2 17 2" xfId="23756"/>
    <cellStyle name="Input 4 2 17 2 2" xfId="23757"/>
    <cellStyle name="Input 4 2 17 2 3" xfId="23758"/>
    <cellStyle name="Input 4 2 17 2 4" xfId="23759"/>
    <cellStyle name="Input 4 2 17 2 5" xfId="23760"/>
    <cellStyle name="Input 4 2 17 2 6" xfId="23761"/>
    <cellStyle name="Input 4 2 17 3" xfId="23762"/>
    <cellStyle name="Input 4 2 17 3 2" xfId="59313"/>
    <cellStyle name="Input 4 2 17 3 3" xfId="59314"/>
    <cellStyle name="Input 4 2 17 4" xfId="23763"/>
    <cellStyle name="Input 4 2 17 4 2" xfId="59315"/>
    <cellStyle name="Input 4 2 17 4 3" xfId="59316"/>
    <cellStyle name="Input 4 2 17 5" xfId="23764"/>
    <cellStyle name="Input 4 2 17 5 2" xfId="59317"/>
    <cellStyle name="Input 4 2 17 5 3" xfId="59318"/>
    <cellStyle name="Input 4 2 17 6" xfId="23765"/>
    <cellStyle name="Input 4 2 17 6 2" xfId="59319"/>
    <cellStyle name="Input 4 2 17 6 3" xfId="59320"/>
    <cellStyle name="Input 4 2 17 7" xfId="23766"/>
    <cellStyle name="Input 4 2 17 8" xfId="59321"/>
    <cellStyle name="Input 4 2 18" xfId="23767"/>
    <cellStyle name="Input 4 2 18 2" xfId="23768"/>
    <cellStyle name="Input 4 2 18 2 2" xfId="23769"/>
    <cellStyle name="Input 4 2 18 2 3" xfId="23770"/>
    <cellStyle name="Input 4 2 18 2 4" xfId="23771"/>
    <cellStyle name="Input 4 2 18 2 5" xfId="23772"/>
    <cellStyle name="Input 4 2 18 2 6" xfId="23773"/>
    <cellStyle name="Input 4 2 18 3" xfId="23774"/>
    <cellStyle name="Input 4 2 18 3 2" xfId="59322"/>
    <cellStyle name="Input 4 2 18 3 3" xfId="59323"/>
    <cellStyle name="Input 4 2 18 4" xfId="23775"/>
    <cellStyle name="Input 4 2 18 4 2" xfId="59324"/>
    <cellStyle name="Input 4 2 18 4 3" xfId="59325"/>
    <cellStyle name="Input 4 2 18 5" xfId="23776"/>
    <cellStyle name="Input 4 2 18 5 2" xfId="59326"/>
    <cellStyle name="Input 4 2 18 5 3" xfId="59327"/>
    <cellStyle name="Input 4 2 18 6" xfId="23777"/>
    <cellStyle name="Input 4 2 18 6 2" xfId="59328"/>
    <cellStyle name="Input 4 2 18 6 3" xfId="59329"/>
    <cellStyle name="Input 4 2 18 7" xfId="23778"/>
    <cellStyle name="Input 4 2 18 8" xfId="59330"/>
    <cellStyle name="Input 4 2 19" xfId="23779"/>
    <cellStyle name="Input 4 2 19 2" xfId="23780"/>
    <cellStyle name="Input 4 2 19 2 2" xfId="23781"/>
    <cellStyle name="Input 4 2 19 2 3" xfId="23782"/>
    <cellStyle name="Input 4 2 19 2 4" xfId="23783"/>
    <cellStyle name="Input 4 2 19 2 5" xfId="23784"/>
    <cellStyle name="Input 4 2 19 2 6" xfId="23785"/>
    <cellStyle name="Input 4 2 19 3" xfId="23786"/>
    <cellStyle name="Input 4 2 19 3 2" xfId="59331"/>
    <cellStyle name="Input 4 2 19 3 3" xfId="59332"/>
    <cellStyle name="Input 4 2 19 4" xfId="23787"/>
    <cellStyle name="Input 4 2 19 4 2" xfId="59333"/>
    <cellStyle name="Input 4 2 19 4 3" xfId="59334"/>
    <cellStyle name="Input 4 2 19 5" xfId="23788"/>
    <cellStyle name="Input 4 2 19 5 2" xfId="59335"/>
    <cellStyle name="Input 4 2 19 5 3" xfId="59336"/>
    <cellStyle name="Input 4 2 19 6" xfId="23789"/>
    <cellStyle name="Input 4 2 19 6 2" xfId="59337"/>
    <cellStyle name="Input 4 2 19 6 3" xfId="59338"/>
    <cellStyle name="Input 4 2 19 7" xfId="23790"/>
    <cellStyle name="Input 4 2 19 8" xfId="59339"/>
    <cellStyle name="Input 4 2 2" xfId="23791"/>
    <cellStyle name="Input 4 2 2 10" xfId="23792"/>
    <cellStyle name="Input 4 2 2 10 2" xfId="23793"/>
    <cellStyle name="Input 4 2 2 10 2 2" xfId="23794"/>
    <cellStyle name="Input 4 2 2 10 2 3" xfId="23795"/>
    <cellStyle name="Input 4 2 2 10 2 4" xfId="23796"/>
    <cellStyle name="Input 4 2 2 10 2 5" xfId="23797"/>
    <cellStyle name="Input 4 2 2 10 2 6" xfId="23798"/>
    <cellStyle name="Input 4 2 2 10 3" xfId="23799"/>
    <cellStyle name="Input 4 2 2 10 3 2" xfId="59340"/>
    <cellStyle name="Input 4 2 2 10 3 3" xfId="59341"/>
    <cellStyle name="Input 4 2 2 10 4" xfId="23800"/>
    <cellStyle name="Input 4 2 2 10 4 2" xfId="59342"/>
    <cellStyle name="Input 4 2 2 10 4 3" xfId="59343"/>
    <cellStyle name="Input 4 2 2 10 5" xfId="23801"/>
    <cellStyle name="Input 4 2 2 10 5 2" xfId="59344"/>
    <cellStyle name="Input 4 2 2 10 5 3" xfId="59345"/>
    <cellStyle name="Input 4 2 2 10 6" xfId="23802"/>
    <cellStyle name="Input 4 2 2 10 6 2" xfId="59346"/>
    <cellStyle name="Input 4 2 2 10 6 3" xfId="59347"/>
    <cellStyle name="Input 4 2 2 10 7" xfId="23803"/>
    <cellStyle name="Input 4 2 2 10 8" xfId="59348"/>
    <cellStyle name="Input 4 2 2 11" xfId="23804"/>
    <cellStyle name="Input 4 2 2 11 2" xfId="23805"/>
    <cellStyle name="Input 4 2 2 11 2 2" xfId="23806"/>
    <cellStyle name="Input 4 2 2 11 2 3" xfId="23807"/>
    <cellStyle name="Input 4 2 2 11 2 4" xfId="23808"/>
    <cellStyle name="Input 4 2 2 11 2 5" xfId="23809"/>
    <cellStyle name="Input 4 2 2 11 2 6" xfId="23810"/>
    <cellStyle name="Input 4 2 2 11 3" xfId="23811"/>
    <cellStyle name="Input 4 2 2 11 3 2" xfId="59349"/>
    <cellStyle name="Input 4 2 2 11 3 3" xfId="59350"/>
    <cellStyle name="Input 4 2 2 11 4" xfId="23812"/>
    <cellStyle name="Input 4 2 2 11 4 2" xfId="59351"/>
    <cellStyle name="Input 4 2 2 11 4 3" xfId="59352"/>
    <cellStyle name="Input 4 2 2 11 5" xfId="23813"/>
    <cellStyle name="Input 4 2 2 11 5 2" xfId="59353"/>
    <cellStyle name="Input 4 2 2 11 5 3" xfId="59354"/>
    <cellStyle name="Input 4 2 2 11 6" xfId="23814"/>
    <cellStyle name="Input 4 2 2 11 6 2" xfId="59355"/>
    <cellStyle name="Input 4 2 2 11 6 3" xfId="59356"/>
    <cellStyle name="Input 4 2 2 11 7" xfId="23815"/>
    <cellStyle name="Input 4 2 2 11 8" xfId="59357"/>
    <cellStyle name="Input 4 2 2 12" xfId="23816"/>
    <cellStyle name="Input 4 2 2 12 2" xfId="23817"/>
    <cellStyle name="Input 4 2 2 12 2 2" xfId="23818"/>
    <cellStyle name="Input 4 2 2 12 2 3" xfId="23819"/>
    <cellStyle name="Input 4 2 2 12 2 4" xfId="23820"/>
    <cellStyle name="Input 4 2 2 12 2 5" xfId="23821"/>
    <cellStyle name="Input 4 2 2 12 2 6" xfId="23822"/>
    <cellStyle name="Input 4 2 2 12 3" xfId="23823"/>
    <cellStyle name="Input 4 2 2 12 3 2" xfId="59358"/>
    <cellStyle name="Input 4 2 2 12 3 3" xfId="59359"/>
    <cellStyle name="Input 4 2 2 12 4" xfId="23824"/>
    <cellStyle name="Input 4 2 2 12 4 2" xfId="59360"/>
    <cellStyle name="Input 4 2 2 12 4 3" xfId="59361"/>
    <cellStyle name="Input 4 2 2 12 5" xfId="23825"/>
    <cellStyle name="Input 4 2 2 12 5 2" xfId="59362"/>
    <cellStyle name="Input 4 2 2 12 5 3" xfId="59363"/>
    <cellStyle name="Input 4 2 2 12 6" xfId="23826"/>
    <cellStyle name="Input 4 2 2 12 6 2" xfId="59364"/>
    <cellStyle name="Input 4 2 2 12 6 3" xfId="59365"/>
    <cellStyle name="Input 4 2 2 12 7" xfId="23827"/>
    <cellStyle name="Input 4 2 2 12 8" xfId="59366"/>
    <cellStyle name="Input 4 2 2 13" xfId="23828"/>
    <cellStyle name="Input 4 2 2 13 2" xfId="23829"/>
    <cellStyle name="Input 4 2 2 13 2 2" xfId="23830"/>
    <cellStyle name="Input 4 2 2 13 2 3" xfId="23831"/>
    <cellStyle name="Input 4 2 2 13 2 4" xfId="23832"/>
    <cellStyle name="Input 4 2 2 13 2 5" xfId="23833"/>
    <cellStyle name="Input 4 2 2 13 2 6" xfId="23834"/>
    <cellStyle name="Input 4 2 2 13 3" xfId="23835"/>
    <cellStyle name="Input 4 2 2 13 3 2" xfId="59367"/>
    <cellStyle name="Input 4 2 2 13 3 3" xfId="59368"/>
    <cellStyle name="Input 4 2 2 13 4" xfId="23836"/>
    <cellStyle name="Input 4 2 2 13 4 2" xfId="59369"/>
    <cellStyle name="Input 4 2 2 13 4 3" xfId="59370"/>
    <cellStyle name="Input 4 2 2 13 5" xfId="23837"/>
    <cellStyle name="Input 4 2 2 13 5 2" xfId="59371"/>
    <cellStyle name="Input 4 2 2 13 5 3" xfId="59372"/>
    <cellStyle name="Input 4 2 2 13 6" xfId="23838"/>
    <cellStyle name="Input 4 2 2 13 6 2" xfId="59373"/>
    <cellStyle name="Input 4 2 2 13 6 3" xfId="59374"/>
    <cellStyle name="Input 4 2 2 13 7" xfId="23839"/>
    <cellStyle name="Input 4 2 2 13 8" xfId="59375"/>
    <cellStyle name="Input 4 2 2 14" xfId="23840"/>
    <cellStyle name="Input 4 2 2 14 2" xfId="23841"/>
    <cellStyle name="Input 4 2 2 14 2 2" xfId="23842"/>
    <cellStyle name="Input 4 2 2 14 2 3" xfId="23843"/>
    <cellStyle name="Input 4 2 2 14 2 4" xfId="23844"/>
    <cellStyle name="Input 4 2 2 14 2 5" xfId="23845"/>
    <cellStyle name="Input 4 2 2 14 2 6" xfId="23846"/>
    <cellStyle name="Input 4 2 2 14 3" xfId="23847"/>
    <cellStyle name="Input 4 2 2 14 3 2" xfId="59376"/>
    <cellStyle name="Input 4 2 2 14 3 3" xfId="59377"/>
    <cellStyle name="Input 4 2 2 14 4" xfId="23848"/>
    <cellStyle name="Input 4 2 2 14 4 2" xfId="59378"/>
    <cellStyle name="Input 4 2 2 14 4 3" xfId="59379"/>
    <cellStyle name="Input 4 2 2 14 5" xfId="23849"/>
    <cellStyle name="Input 4 2 2 14 5 2" xfId="59380"/>
    <cellStyle name="Input 4 2 2 14 5 3" xfId="59381"/>
    <cellStyle name="Input 4 2 2 14 6" xfId="23850"/>
    <cellStyle name="Input 4 2 2 14 6 2" xfId="59382"/>
    <cellStyle name="Input 4 2 2 14 6 3" xfId="59383"/>
    <cellStyle name="Input 4 2 2 14 7" xfId="23851"/>
    <cellStyle name="Input 4 2 2 14 8" xfId="59384"/>
    <cellStyle name="Input 4 2 2 15" xfId="23852"/>
    <cellStyle name="Input 4 2 2 15 2" xfId="23853"/>
    <cellStyle name="Input 4 2 2 15 2 2" xfId="23854"/>
    <cellStyle name="Input 4 2 2 15 2 3" xfId="23855"/>
    <cellStyle name="Input 4 2 2 15 2 4" xfId="23856"/>
    <cellStyle name="Input 4 2 2 15 2 5" xfId="23857"/>
    <cellStyle name="Input 4 2 2 15 2 6" xfId="23858"/>
    <cellStyle name="Input 4 2 2 15 3" xfId="23859"/>
    <cellStyle name="Input 4 2 2 15 3 2" xfId="59385"/>
    <cellStyle name="Input 4 2 2 15 3 3" xfId="59386"/>
    <cellStyle name="Input 4 2 2 15 4" xfId="23860"/>
    <cellStyle name="Input 4 2 2 15 4 2" xfId="59387"/>
    <cellStyle name="Input 4 2 2 15 4 3" xfId="59388"/>
    <cellStyle name="Input 4 2 2 15 5" xfId="23861"/>
    <cellStyle name="Input 4 2 2 15 5 2" xfId="59389"/>
    <cellStyle name="Input 4 2 2 15 5 3" xfId="59390"/>
    <cellStyle name="Input 4 2 2 15 6" xfId="23862"/>
    <cellStyle name="Input 4 2 2 15 6 2" xfId="59391"/>
    <cellStyle name="Input 4 2 2 15 6 3" xfId="59392"/>
    <cellStyle name="Input 4 2 2 15 7" xfId="23863"/>
    <cellStyle name="Input 4 2 2 15 8" xfId="59393"/>
    <cellStyle name="Input 4 2 2 16" xfId="23864"/>
    <cellStyle name="Input 4 2 2 16 2" xfId="23865"/>
    <cellStyle name="Input 4 2 2 16 2 2" xfId="23866"/>
    <cellStyle name="Input 4 2 2 16 2 3" xfId="23867"/>
    <cellStyle name="Input 4 2 2 16 2 4" xfId="23868"/>
    <cellStyle name="Input 4 2 2 16 2 5" xfId="23869"/>
    <cellStyle name="Input 4 2 2 16 2 6" xfId="23870"/>
    <cellStyle name="Input 4 2 2 16 3" xfId="23871"/>
    <cellStyle name="Input 4 2 2 16 3 2" xfId="59394"/>
    <cellStyle name="Input 4 2 2 16 3 3" xfId="59395"/>
    <cellStyle name="Input 4 2 2 16 4" xfId="23872"/>
    <cellStyle name="Input 4 2 2 16 4 2" xfId="59396"/>
    <cellStyle name="Input 4 2 2 16 4 3" xfId="59397"/>
    <cellStyle name="Input 4 2 2 16 5" xfId="23873"/>
    <cellStyle name="Input 4 2 2 16 5 2" xfId="59398"/>
    <cellStyle name="Input 4 2 2 16 5 3" xfId="59399"/>
    <cellStyle name="Input 4 2 2 16 6" xfId="23874"/>
    <cellStyle name="Input 4 2 2 16 6 2" xfId="59400"/>
    <cellStyle name="Input 4 2 2 16 6 3" xfId="59401"/>
    <cellStyle name="Input 4 2 2 16 7" xfId="23875"/>
    <cellStyle name="Input 4 2 2 16 8" xfId="59402"/>
    <cellStyle name="Input 4 2 2 17" xfId="23876"/>
    <cellStyle name="Input 4 2 2 17 2" xfId="23877"/>
    <cellStyle name="Input 4 2 2 17 2 2" xfId="23878"/>
    <cellStyle name="Input 4 2 2 17 2 3" xfId="23879"/>
    <cellStyle name="Input 4 2 2 17 2 4" xfId="23880"/>
    <cellStyle name="Input 4 2 2 17 2 5" xfId="23881"/>
    <cellStyle name="Input 4 2 2 17 2 6" xfId="23882"/>
    <cellStyle name="Input 4 2 2 17 3" xfId="23883"/>
    <cellStyle name="Input 4 2 2 17 3 2" xfId="59403"/>
    <cellStyle name="Input 4 2 2 17 3 3" xfId="59404"/>
    <cellStyle name="Input 4 2 2 17 4" xfId="23884"/>
    <cellStyle name="Input 4 2 2 17 4 2" xfId="59405"/>
    <cellStyle name="Input 4 2 2 17 4 3" xfId="59406"/>
    <cellStyle name="Input 4 2 2 17 5" xfId="23885"/>
    <cellStyle name="Input 4 2 2 17 5 2" xfId="59407"/>
    <cellStyle name="Input 4 2 2 17 5 3" xfId="59408"/>
    <cellStyle name="Input 4 2 2 17 6" xfId="23886"/>
    <cellStyle name="Input 4 2 2 17 6 2" xfId="59409"/>
    <cellStyle name="Input 4 2 2 17 6 3" xfId="59410"/>
    <cellStyle name="Input 4 2 2 17 7" xfId="23887"/>
    <cellStyle name="Input 4 2 2 17 8" xfId="59411"/>
    <cellStyle name="Input 4 2 2 18" xfId="23888"/>
    <cellStyle name="Input 4 2 2 18 2" xfId="23889"/>
    <cellStyle name="Input 4 2 2 18 2 2" xfId="23890"/>
    <cellStyle name="Input 4 2 2 18 2 3" xfId="23891"/>
    <cellStyle name="Input 4 2 2 18 2 4" xfId="23892"/>
    <cellStyle name="Input 4 2 2 18 2 5" xfId="23893"/>
    <cellStyle name="Input 4 2 2 18 2 6" xfId="23894"/>
    <cellStyle name="Input 4 2 2 18 3" xfId="23895"/>
    <cellStyle name="Input 4 2 2 18 3 2" xfId="59412"/>
    <cellStyle name="Input 4 2 2 18 3 3" xfId="59413"/>
    <cellStyle name="Input 4 2 2 18 4" xfId="23896"/>
    <cellStyle name="Input 4 2 2 18 4 2" xfId="59414"/>
    <cellStyle name="Input 4 2 2 18 4 3" xfId="59415"/>
    <cellStyle name="Input 4 2 2 18 5" xfId="23897"/>
    <cellStyle name="Input 4 2 2 18 5 2" xfId="59416"/>
    <cellStyle name="Input 4 2 2 18 5 3" xfId="59417"/>
    <cellStyle name="Input 4 2 2 18 6" xfId="23898"/>
    <cellStyle name="Input 4 2 2 18 6 2" xfId="59418"/>
    <cellStyle name="Input 4 2 2 18 6 3" xfId="59419"/>
    <cellStyle name="Input 4 2 2 18 7" xfId="23899"/>
    <cellStyle name="Input 4 2 2 18 8" xfId="59420"/>
    <cellStyle name="Input 4 2 2 19" xfId="23900"/>
    <cellStyle name="Input 4 2 2 19 2" xfId="23901"/>
    <cellStyle name="Input 4 2 2 19 2 2" xfId="23902"/>
    <cellStyle name="Input 4 2 2 19 2 3" xfId="23903"/>
    <cellStyle name="Input 4 2 2 19 2 4" xfId="23904"/>
    <cellStyle name="Input 4 2 2 19 2 5" xfId="23905"/>
    <cellStyle name="Input 4 2 2 19 2 6" xfId="23906"/>
    <cellStyle name="Input 4 2 2 19 3" xfId="23907"/>
    <cellStyle name="Input 4 2 2 19 3 2" xfId="59421"/>
    <cellStyle name="Input 4 2 2 19 3 3" xfId="59422"/>
    <cellStyle name="Input 4 2 2 19 4" xfId="23908"/>
    <cellStyle name="Input 4 2 2 19 4 2" xfId="59423"/>
    <cellStyle name="Input 4 2 2 19 4 3" xfId="59424"/>
    <cellStyle name="Input 4 2 2 19 5" xfId="23909"/>
    <cellStyle name="Input 4 2 2 19 5 2" xfId="59425"/>
    <cellStyle name="Input 4 2 2 19 5 3" xfId="59426"/>
    <cellStyle name="Input 4 2 2 19 6" xfId="23910"/>
    <cellStyle name="Input 4 2 2 19 6 2" xfId="59427"/>
    <cellStyle name="Input 4 2 2 19 6 3" xfId="59428"/>
    <cellStyle name="Input 4 2 2 19 7" xfId="23911"/>
    <cellStyle name="Input 4 2 2 19 8" xfId="59429"/>
    <cellStyle name="Input 4 2 2 2" xfId="23912"/>
    <cellStyle name="Input 4 2 2 2 2" xfId="23913"/>
    <cellStyle name="Input 4 2 2 2 2 2" xfId="23914"/>
    <cellStyle name="Input 4 2 2 2 2 3" xfId="23915"/>
    <cellStyle name="Input 4 2 2 2 2 4" xfId="23916"/>
    <cellStyle name="Input 4 2 2 2 2 5" xfId="23917"/>
    <cellStyle name="Input 4 2 2 2 2 6" xfId="23918"/>
    <cellStyle name="Input 4 2 2 2 3" xfId="23919"/>
    <cellStyle name="Input 4 2 2 2 3 2" xfId="59430"/>
    <cellStyle name="Input 4 2 2 2 3 3" xfId="59431"/>
    <cellStyle name="Input 4 2 2 2 4" xfId="23920"/>
    <cellStyle name="Input 4 2 2 2 4 2" xfId="59432"/>
    <cellStyle name="Input 4 2 2 2 4 3" xfId="59433"/>
    <cellStyle name="Input 4 2 2 2 5" xfId="23921"/>
    <cellStyle name="Input 4 2 2 2 5 2" xfId="59434"/>
    <cellStyle name="Input 4 2 2 2 5 3" xfId="59435"/>
    <cellStyle name="Input 4 2 2 2 6" xfId="23922"/>
    <cellStyle name="Input 4 2 2 2 6 2" xfId="59436"/>
    <cellStyle name="Input 4 2 2 2 6 3" xfId="59437"/>
    <cellStyle name="Input 4 2 2 2 7" xfId="23923"/>
    <cellStyle name="Input 4 2 2 2 8" xfId="59438"/>
    <cellStyle name="Input 4 2 2 20" xfId="23924"/>
    <cellStyle name="Input 4 2 2 20 2" xfId="23925"/>
    <cellStyle name="Input 4 2 2 20 2 2" xfId="23926"/>
    <cellStyle name="Input 4 2 2 20 2 3" xfId="23927"/>
    <cellStyle name="Input 4 2 2 20 2 4" xfId="23928"/>
    <cellStyle name="Input 4 2 2 20 2 5" xfId="23929"/>
    <cellStyle name="Input 4 2 2 20 2 6" xfId="23930"/>
    <cellStyle name="Input 4 2 2 20 3" xfId="23931"/>
    <cellStyle name="Input 4 2 2 20 3 2" xfId="59439"/>
    <cellStyle name="Input 4 2 2 20 3 3" xfId="59440"/>
    <cellStyle name="Input 4 2 2 20 4" xfId="23932"/>
    <cellStyle name="Input 4 2 2 20 4 2" xfId="59441"/>
    <cellStyle name="Input 4 2 2 20 4 3" xfId="59442"/>
    <cellStyle name="Input 4 2 2 20 5" xfId="23933"/>
    <cellStyle name="Input 4 2 2 20 5 2" xfId="59443"/>
    <cellStyle name="Input 4 2 2 20 5 3" xfId="59444"/>
    <cellStyle name="Input 4 2 2 20 6" xfId="23934"/>
    <cellStyle name="Input 4 2 2 20 6 2" xfId="59445"/>
    <cellStyle name="Input 4 2 2 20 6 3" xfId="59446"/>
    <cellStyle name="Input 4 2 2 20 7" xfId="23935"/>
    <cellStyle name="Input 4 2 2 20 8" xfId="59447"/>
    <cellStyle name="Input 4 2 2 21" xfId="23936"/>
    <cellStyle name="Input 4 2 2 21 2" xfId="23937"/>
    <cellStyle name="Input 4 2 2 21 2 2" xfId="23938"/>
    <cellStyle name="Input 4 2 2 21 2 3" xfId="23939"/>
    <cellStyle name="Input 4 2 2 21 2 4" xfId="23940"/>
    <cellStyle name="Input 4 2 2 21 2 5" xfId="23941"/>
    <cellStyle name="Input 4 2 2 21 2 6" xfId="23942"/>
    <cellStyle name="Input 4 2 2 21 3" xfId="23943"/>
    <cellStyle name="Input 4 2 2 21 3 2" xfId="59448"/>
    <cellStyle name="Input 4 2 2 21 3 3" xfId="59449"/>
    <cellStyle name="Input 4 2 2 21 4" xfId="23944"/>
    <cellStyle name="Input 4 2 2 21 4 2" xfId="59450"/>
    <cellStyle name="Input 4 2 2 21 4 3" xfId="59451"/>
    <cellStyle name="Input 4 2 2 21 5" xfId="23945"/>
    <cellStyle name="Input 4 2 2 21 5 2" xfId="59452"/>
    <cellStyle name="Input 4 2 2 21 5 3" xfId="59453"/>
    <cellStyle name="Input 4 2 2 21 6" xfId="23946"/>
    <cellStyle name="Input 4 2 2 21 6 2" xfId="59454"/>
    <cellStyle name="Input 4 2 2 21 6 3" xfId="59455"/>
    <cellStyle name="Input 4 2 2 21 7" xfId="23947"/>
    <cellStyle name="Input 4 2 2 21 8" xfId="59456"/>
    <cellStyle name="Input 4 2 2 22" xfId="23948"/>
    <cellStyle name="Input 4 2 2 22 2" xfId="23949"/>
    <cellStyle name="Input 4 2 2 22 2 2" xfId="23950"/>
    <cellStyle name="Input 4 2 2 22 2 3" xfId="23951"/>
    <cellStyle name="Input 4 2 2 22 2 4" xfId="23952"/>
    <cellStyle name="Input 4 2 2 22 2 5" xfId="23953"/>
    <cellStyle name="Input 4 2 2 22 2 6" xfId="23954"/>
    <cellStyle name="Input 4 2 2 22 3" xfId="23955"/>
    <cellStyle name="Input 4 2 2 22 3 2" xfId="59457"/>
    <cellStyle name="Input 4 2 2 22 3 3" xfId="59458"/>
    <cellStyle name="Input 4 2 2 22 4" xfId="23956"/>
    <cellStyle name="Input 4 2 2 22 4 2" xfId="59459"/>
    <cellStyle name="Input 4 2 2 22 4 3" xfId="59460"/>
    <cellStyle name="Input 4 2 2 22 5" xfId="23957"/>
    <cellStyle name="Input 4 2 2 22 5 2" xfId="59461"/>
    <cellStyle name="Input 4 2 2 22 5 3" xfId="59462"/>
    <cellStyle name="Input 4 2 2 22 6" xfId="23958"/>
    <cellStyle name="Input 4 2 2 22 6 2" xfId="59463"/>
    <cellStyle name="Input 4 2 2 22 6 3" xfId="59464"/>
    <cellStyle name="Input 4 2 2 22 7" xfId="23959"/>
    <cellStyle name="Input 4 2 2 22 8" xfId="59465"/>
    <cellStyle name="Input 4 2 2 23" xfId="23960"/>
    <cellStyle name="Input 4 2 2 23 2" xfId="23961"/>
    <cellStyle name="Input 4 2 2 23 2 2" xfId="23962"/>
    <cellStyle name="Input 4 2 2 23 2 3" xfId="23963"/>
    <cellStyle name="Input 4 2 2 23 2 4" xfId="23964"/>
    <cellStyle name="Input 4 2 2 23 2 5" xfId="23965"/>
    <cellStyle name="Input 4 2 2 23 2 6" xfId="23966"/>
    <cellStyle name="Input 4 2 2 23 3" xfId="23967"/>
    <cellStyle name="Input 4 2 2 23 3 2" xfId="59466"/>
    <cellStyle name="Input 4 2 2 23 3 3" xfId="59467"/>
    <cellStyle name="Input 4 2 2 23 4" xfId="23968"/>
    <cellStyle name="Input 4 2 2 23 4 2" xfId="59468"/>
    <cellStyle name="Input 4 2 2 23 4 3" xfId="59469"/>
    <cellStyle name="Input 4 2 2 23 5" xfId="23969"/>
    <cellStyle name="Input 4 2 2 23 5 2" xfId="59470"/>
    <cellStyle name="Input 4 2 2 23 5 3" xfId="59471"/>
    <cellStyle name="Input 4 2 2 23 6" xfId="23970"/>
    <cellStyle name="Input 4 2 2 23 6 2" xfId="59472"/>
    <cellStyle name="Input 4 2 2 23 6 3" xfId="59473"/>
    <cellStyle name="Input 4 2 2 23 7" xfId="23971"/>
    <cellStyle name="Input 4 2 2 23 8" xfId="59474"/>
    <cellStyle name="Input 4 2 2 24" xfId="23972"/>
    <cellStyle name="Input 4 2 2 24 2" xfId="23973"/>
    <cellStyle name="Input 4 2 2 24 2 2" xfId="23974"/>
    <cellStyle name="Input 4 2 2 24 2 3" xfId="23975"/>
    <cellStyle name="Input 4 2 2 24 2 4" xfId="23976"/>
    <cellStyle name="Input 4 2 2 24 2 5" xfId="23977"/>
    <cellStyle name="Input 4 2 2 24 2 6" xfId="23978"/>
    <cellStyle name="Input 4 2 2 24 3" xfId="23979"/>
    <cellStyle name="Input 4 2 2 24 3 2" xfId="59475"/>
    <cellStyle name="Input 4 2 2 24 3 3" xfId="59476"/>
    <cellStyle name="Input 4 2 2 24 4" xfId="23980"/>
    <cellStyle name="Input 4 2 2 24 4 2" xfId="59477"/>
    <cellStyle name="Input 4 2 2 24 4 3" xfId="59478"/>
    <cellStyle name="Input 4 2 2 24 5" xfId="23981"/>
    <cellStyle name="Input 4 2 2 24 5 2" xfId="59479"/>
    <cellStyle name="Input 4 2 2 24 5 3" xfId="59480"/>
    <cellStyle name="Input 4 2 2 24 6" xfId="23982"/>
    <cellStyle name="Input 4 2 2 24 6 2" xfId="59481"/>
    <cellStyle name="Input 4 2 2 24 6 3" xfId="59482"/>
    <cellStyle name="Input 4 2 2 24 7" xfId="23983"/>
    <cellStyle name="Input 4 2 2 24 8" xfId="59483"/>
    <cellStyle name="Input 4 2 2 25" xfId="23984"/>
    <cellStyle name="Input 4 2 2 25 2" xfId="23985"/>
    <cellStyle name="Input 4 2 2 25 2 2" xfId="23986"/>
    <cellStyle name="Input 4 2 2 25 2 3" xfId="23987"/>
    <cellStyle name="Input 4 2 2 25 2 4" xfId="23988"/>
    <cellStyle name="Input 4 2 2 25 2 5" xfId="23989"/>
    <cellStyle name="Input 4 2 2 25 2 6" xfId="23990"/>
    <cellStyle name="Input 4 2 2 25 3" xfId="23991"/>
    <cellStyle name="Input 4 2 2 25 3 2" xfId="59484"/>
    <cellStyle name="Input 4 2 2 25 3 3" xfId="59485"/>
    <cellStyle name="Input 4 2 2 25 4" xfId="23992"/>
    <cellStyle name="Input 4 2 2 25 4 2" xfId="59486"/>
    <cellStyle name="Input 4 2 2 25 4 3" xfId="59487"/>
    <cellStyle name="Input 4 2 2 25 5" xfId="23993"/>
    <cellStyle name="Input 4 2 2 25 5 2" xfId="59488"/>
    <cellStyle name="Input 4 2 2 25 5 3" xfId="59489"/>
    <cellStyle name="Input 4 2 2 25 6" xfId="23994"/>
    <cellStyle name="Input 4 2 2 25 6 2" xfId="59490"/>
    <cellStyle name="Input 4 2 2 25 6 3" xfId="59491"/>
    <cellStyle name="Input 4 2 2 25 7" xfId="23995"/>
    <cellStyle name="Input 4 2 2 25 8" xfId="59492"/>
    <cellStyle name="Input 4 2 2 26" xfId="23996"/>
    <cellStyle name="Input 4 2 2 26 2" xfId="23997"/>
    <cellStyle name="Input 4 2 2 26 2 2" xfId="23998"/>
    <cellStyle name="Input 4 2 2 26 2 3" xfId="23999"/>
    <cellStyle name="Input 4 2 2 26 2 4" xfId="24000"/>
    <cellStyle name="Input 4 2 2 26 2 5" xfId="24001"/>
    <cellStyle name="Input 4 2 2 26 2 6" xfId="24002"/>
    <cellStyle name="Input 4 2 2 26 3" xfId="24003"/>
    <cellStyle name="Input 4 2 2 26 3 2" xfId="59493"/>
    <cellStyle name="Input 4 2 2 26 3 3" xfId="59494"/>
    <cellStyle name="Input 4 2 2 26 4" xfId="24004"/>
    <cellStyle name="Input 4 2 2 26 4 2" xfId="59495"/>
    <cellStyle name="Input 4 2 2 26 4 3" xfId="59496"/>
    <cellStyle name="Input 4 2 2 26 5" xfId="24005"/>
    <cellStyle name="Input 4 2 2 26 5 2" xfId="59497"/>
    <cellStyle name="Input 4 2 2 26 5 3" xfId="59498"/>
    <cellStyle name="Input 4 2 2 26 6" xfId="24006"/>
    <cellStyle name="Input 4 2 2 26 6 2" xfId="59499"/>
    <cellStyle name="Input 4 2 2 26 6 3" xfId="59500"/>
    <cellStyle name="Input 4 2 2 26 7" xfId="24007"/>
    <cellStyle name="Input 4 2 2 26 8" xfId="59501"/>
    <cellStyle name="Input 4 2 2 27" xfId="24008"/>
    <cellStyle name="Input 4 2 2 27 2" xfId="24009"/>
    <cellStyle name="Input 4 2 2 27 2 2" xfId="24010"/>
    <cellStyle name="Input 4 2 2 27 2 3" xfId="24011"/>
    <cellStyle name="Input 4 2 2 27 2 4" xfId="24012"/>
    <cellStyle name="Input 4 2 2 27 2 5" xfId="24013"/>
    <cellStyle name="Input 4 2 2 27 2 6" xfId="24014"/>
    <cellStyle name="Input 4 2 2 27 3" xfId="24015"/>
    <cellStyle name="Input 4 2 2 27 3 2" xfId="59502"/>
    <cellStyle name="Input 4 2 2 27 3 3" xfId="59503"/>
    <cellStyle name="Input 4 2 2 27 4" xfId="24016"/>
    <cellStyle name="Input 4 2 2 27 4 2" xfId="59504"/>
    <cellStyle name="Input 4 2 2 27 4 3" xfId="59505"/>
    <cellStyle name="Input 4 2 2 27 5" xfId="24017"/>
    <cellStyle name="Input 4 2 2 27 5 2" xfId="59506"/>
    <cellStyle name="Input 4 2 2 27 5 3" xfId="59507"/>
    <cellStyle name="Input 4 2 2 27 6" xfId="24018"/>
    <cellStyle name="Input 4 2 2 27 6 2" xfId="59508"/>
    <cellStyle name="Input 4 2 2 27 6 3" xfId="59509"/>
    <cellStyle name="Input 4 2 2 27 7" xfId="24019"/>
    <cellStyle name="Input 4 2 2 27 8" xfId="59510"/>
    <cellStyle name="Input 4 2 2 28" xfId="24020"/>
    <cellStyle name="Input 4 2 2 28 2" xfId="24021"/>
    <cellStyle name="Input 4 2 2 28 2 2" xfId="24022"/>
    <cellStyle name="Input 4 2 2 28 2 3" xfId="24023"/>
    <cellStyle name="Input 4 2 2 28 2 4" xfId="24024"/>
    <cellStyle name="Input 4 2 2 28 2 5" xfId="24025"/>
    <cellStyle name="Input 4 2 2 28 2 6" xfId="24026"/>
    <cellStyle name="Input 4 2 2 28 3" xfId="24027"/>
    <cellStyle name="Input 4 2 2 28 3 2" xfId="59511"/>
    <cellStyle name="Input 4 2 2 28 3 3" xfId="59512"/>
    <cellStyle name="Input 4 2 2 28 4" xfId="24028"/>
    <cellStyle name="Input 4 2 2 28 4 2" xfId="59513"/>
    <cellStyle name="Input 4 2 2 28 4 3" xfId="59514"/>
    <cellStyle name="Input 4 2 2 28 5" xfId="24029"/>
    <cellStyle name="Input 4 2 2 28 5 2" xfId="59515"/>
    <cellStyle name="Input 4 2 2 28 5 3" xfId="59516"/>
    <cellStyle name="Input 4 2 2 28 6" xfId="24030"/>
    <cellStyle name="Input 4 2 2 28 6 2" xfId="59517"/>
    <cellStyle name="Input 4 2 2 28 6 3" xfId="59518"/>
    <cellStyle name="Input 4 2 2 28 7" xfId="24031"/>
    <cellStyle name="Input 4 2 2 28 8" xfId="59519"/>
    <cellStyle name="Input 4 2 2 29" xfId="24032"/>
    <cellStyle name="Input 4 2 2 29 2" xfId="24033"/>
    <cellStyle name="Input 4 2 2 29 2 2" xfId="24034"/>
    <cellStyle name="Input 4 2 2 29 2 3" xfId="24035"/>
    <cellStyle name="Input 4 2 2 29 2 4" xfId="24036"/>
    <cellStyle name="Input 4 2 2 29 2 5" xfId="24037"/>
    <cellStyle name="Input 4 2 2 29 2 6" xfId="24038"/>
    <cellStyle name="Input 4 2 2 29 3" xfId="24039"/>
    <cellStyle name="Input 4 2 2 29 3 2" xfId="59520"/>
    <cellStyle name="Input 4 2 2 29 3 3" xfId="59521"/>
    <cellStyle name="Input 4 2 2 29 4" xfId="24040"/>
    <cellStyle name="Input 4 2 2 29 4 2" xfId="59522"/>
    <cellStyle name="Input 4 2 2 29 4 3" xfId="59523"/>
    <cellStyle name="Input 4 2 2 29 5" xfId="24041"/>
    <cellStyle name="Input 4 2 2 29 5 2" xfId="59524"/>
    <cellStyle name="Input 4 2 2 29 5 3" xfId="59525"/>
    <cellStyle name="Input 4 2 2 29 6" xfId="24042"/>
    <cellStyle name="Input 4 2 2 29 6 2" xfId="59526"/>
    <cellStyle name="Input 4 2 2 29 6 3" xfId="59527"/>
    <cellStyle name="Input 4 2 2 29 7" xfId="24043"/>
    <cellStyle name="Input 4 2 2 29 8" xfId="59528"/>
    <cellStyle name="Input 4 2 2 3" xfId="24044"/>
    <cellStyle name="Input 4 2 2 3 2" xfId="24045"/>
    <cellStyle name="Input 4 2 2 3 2 2" xfId="24046"/>
    <cellStyle name="Input 4 2 2 3 2 3" xfId="24047"/>
    <cellStyle name="Input 4 2 2 3 2 4" xfId="24048"/>
    <cellStyle name="Input 4 2 2 3 2 5" xfId="24049"/>
    <cellStyle name="Input 4 2 2 3 2 6" xfId="24050"/>
    <cellStyle name="Input 4 2 2 3 3" xfId="24051"/>
    <cellStyle name="Input 4 2 2 3 3 2" xfId="59529"/>
    <cellStyle name="Input 4 2 2 3 3 3" xfId="59530"/>
    <cellStyle name="Input 4 2 2 3 4" xfId="24052"/>
    <cellStyle name="Input 4 2 2 3 4 2" xfId="59531"/>
    <cellStyle name="Input 4 2 2 3 4 3" xfId="59532"/>
    <cellStyle name="Input 4 2 2 3 5" xfId="24053"/>
    <cellStyle name="Input 4 2 2 3 5 2" xfId="59533"/>
    <cellStyle name="Input 4 2 2 3 5 3" xfId="59534"/>
    <cellStyle name="Input 4 2 2 3 6" xfId="24054"/>
    <cellStyle name="Input 4 2 2 3 6 2" xfId="59535"/>
    <cellStyle name="Input 4 2 2 3 6 3" xfId="59536"/>
    <cellStyle name="Input 4 2 2 3 7" xfId="24055"/>
    <cellStyle name="Input 4 2 2 3 8" xfId="59537"/>
    <cellStyle name="Input 4 2 2 30" xfId="24056"/>
    <cellStyle name="Input 4 2 2 30 2" xfId="24057"/>
    <cellStyle name="Input 4 2 2 30 2 2" xfId="24058"/>
    <cellStyle name="Input 4 2 2 30 2 3" xfId="24059"/>
    <cellStyle name="Input 4 2 2 30 2 4" xfId="24060"/>
    <cellStyle name="Input 4 2 2 30 2 5" xfId="24061"/>
    <cellStyle name="Input 4 2 2 30 2 6" xfId="24062"/>
    <cellStyle name="Input 4 2 2 30 3" xfId="24063"/>
    <cellStyle name="Input 4 2 2 30 3 2" xfId="59538"/>
    <cellStyle name="Input 4 2 2 30 3 3" xfId="59539"/>
    <cellStyle name="Input 4 2 2 30 4" xfId="24064"/>
    <cellStyle name="Input 4 2 2 30 4 2" xfId="59540"/>
    <cellStyle name="Input 4 2 2 30 4 3" xfId="59541"/>
    <cellStyle name="Input 4 2 2 30 5" xfId="24065"/>
    <cellStyle name="Input 4 2 2 30 5 2" xfId="59542"/>
    <cellStyle name="Input 4 2 2 30 5 3" xfId="59543"/>
    <cellStyle name="Input 4 2 2 30 6" xfId="24066"/>
    <cellStyle name="Input 4 2 2 30 6 2" xfId="59544"/>
    <cellStyle name="Input 4 2 2 30 6 3" xfId="59545"/>
    <cellStyle name="Input 4 2 2 30 7" xfId="24067"/>
    <cellStyle name="Input 4 2 2 30 8" xfId="59546"/>
    <cellStyle name="Input 4 2 2 31" xfId="24068"/>
    <cellStyle name="Input 4 2 2 31 2" xfId="24069"/>
    <cellStyle name="Input 4 2 2 31 2 2" xfId="24070"/>
    <cellStyle name="Input 4 2 2 31 2 3" xfId="24071"/>
    <cellStyle name="Input 4 2 2 31 2 4" xfId="24072"/>
    <cellStyle name="Input 4 2 2 31 2 5" xfId="24073"/>
    <cellStyle name="Input 4 2 2 31 2 6" xfId="24074"/>
    <cellStyle name="Input 4 2 2 31 3" xfId="24075"/>
    <cellStyle name="Input 4 2 2 31 3 2" xfId="59547"/>
    <cellStyle name="Input 4 2 2 31 3 3" xfId="59548"/>
    <cellStyle name="Input 4 2 2 31 4" xfId="24076"/>
    <cellStyle name="Input 4 2 2 31 4 2" xfId="59549"/>
    <cellStyle name="Input 4 2 2 31 4 3" xfId="59550"/>
    <cellStyle name="Input 4 2 2 31 5" xfId="24077"/>
    <cellStyle name="Input 4 2 2 31 5 2" xfId="59551"/>
    <cellStyle name="Input 4 2 2 31 5 3" xfId="59552"/>
    <cellStyle name="Input 4 2 2 31 6" xfId="24078"/>
    <cellStyle name="Input 4 2 2 31 6 2" xfId="59553"/>
    <cellStyle name="Input 4 2 2 31 6 3" xfId="59554"/>
    <cellStyle name="Input 4 2 2 31 7" xfId="24079"/>
    <cellStyle name="Input 4 2 2 31 8" xfId="59555"/>
    <cellStyle name="Input 4 2 2 32" xfId="24080"/>
    <cellStyle name="Input 4 2 2 32 2" xfId="24081"/>
    <cellStyle name="Input 4 2 2 32 2 2" xfId="24082"/>
    <cellStyle name="Input 4 2 2 32 2 3" xfId="24083"/>
    <cellStyle name="Input 4 2 2 32 2 4" xfId="24084"/>
    <cellStyle name="Input 4 2 2 32 2 5" xfId="24085"/>
    <cellStyle name="Input 4 2 2 32 2 6" xfId="24086"/>
    <cellStyle name="Input 4 2 2 32 3" xfId="24087"/>
    <cellStyle name="Input 4 2 2 32 3 2" xfId="59556"/>
    <cellStyle name="Input 4 2 2 32 3 3" xfId="59557"/>
    <cellStyle name="Input 4 2 2 32 4" xfId="24088"/>
    <cellStyle name="Input 4 2 2 32 4 2" xfId="59558"/>
    <cellStyle name="Input 4 2 2 32 4 3" xfId="59559"/>
    <cellStyle name="Input 4 2 2 32 5" xfId="24089"/>
    <cellStyle name="Input 4 2 2 32 5 2" xfId="59560"/>
    <cellStyle name="Input 4 2 2 32 5 3" xfId="59561"/>
    <cellStyle name="Input 4 2 2 32 6" xfId="24090"/>
    <cellStyle name="Input 4 2 2 32 6 2" xfId="59562"/>
    <cellStyle name="Input 4 2 2 32 6 3" xfId="59563"/>
    <cellStyle name="Input 4 2 2 32 7" xfId="24091"/>
    <cellStyle name="Input 4 2 2 32 8" xfId="59564"/>
    <cellStyle name="Input 4 2 2 33" xfId="24092"/>
    <cellStyle name="Input 4 2 2 33 2" xfId="24093"/>
    <cellStyle name="Input 4 2 2 33 2 2" xfId="24094"/>
    <cellStyle name="Input 4 2 2 33 2 3" xfId="24095"/>
    <cellStyle name="Input 4 2 2 33 2 4" xfId="24096"/>
    <cellStyle name="Input 4 2 2 33 2 5" xfId="24097"/>
    <cellStyle name="Input 4 2 2 33 2 6" xfId="24098"/>
    <cellStyle name="Input 4 2 2 33 3" xfId="24099"/>
    <cellStyle name="Input 4 2 2 33 3 2" xfId="59565"/>
    <cellStyle name="Input 4 2 2 33 3 3" xfId="59566"/>
    <cellStyle name="Input 4 2 2 33 4" xfId="24100"/>
    <cellStyle name="Input 4 2 2 33 4 2" xfId="59567"/>
    <cellStyle name="Input 4 2 2 33 4 3" xfId="59568"/>
    <cellStyle name="Input 4 2 2 33 5" xfId="24101"/>
    <cellStyle name="Input 4 2 2 33 5 2" xfId="59569"/>
    <cellStyle name="Input 4 2 2 33 5 3" xfId="59570"/>
    <cellStyle name="Input 4 2 2 33 6" xfId="24102"/>
    <cellStyle name="Input 4 2 2 33 6 2" xfId="59571"/>
    <cellStyle name="Input 4 2 2 33 6 3" xfId="59572"/>
    <cellStyle name="Input 4 2 2 33 7" xfId="24103"/>
    <cellStyle name="Input 4 2 2 33 8" xfId="59573"/>
    <cellStyle name="Input 4 2 2 34" xfId="24104"/>
    <cellStyle name="Input 4 2 2 34 2" xfId="24105"/>
    <cellStyle name="Input 4 2 2 34 2 2" xfId="24106"/>
    <cellStyle name="Input 4 2 2 34 2 3" xfId="24107"/>
    <cellStyle name="Input 4 2 2 34 2 4" xfId="24108"/>
    <cellStyle name="Input 4 2 2 34 2 5" xfId="24109"/>
    <cellStyle name="Input 4 2 2 34 2 6" xfId="24110"/>
    <cellStyle name="Input 4 2 2 34 3" xfId="24111"/>
    <cellStyle name="Input 4 2 2 34 3 2" xfId="59574"/>
    <cellStyle name="Input 4 2 2 34 3 3" xfId="59575"/>
    <cellStyle name="Input 4 2 2 34 4" xfId="24112"/>
    <cellStyle name="Input 4 2 2 34 4 2" xfId="59576"/>
    <cellStyle name="Input 4 2 2 34 4 3" xfId="59577"/>
    <cellStyle name="Input 4 2 2 34 5" xfId="24113"/>
    <cellStyle name="Input 4 2 2 34 5 2" xfId="59578"/>
    <cellStyle name="Input 4 2 2 34 5 3" xfId="59579"/>
    <cellStyle name="Input 4 2 2 34 6" xfId="24114"/>
    <cellStyle name="Input 4 2 2 34 6 2" xfId="59580"/>
    <cellStyle name="Input 4 2 2 34 6 3" xfId="59581"/>
    <cellStyle name="Input 4 2 2 34 7" xfId="24115"/>
    <cellStyle name="Input 4 2 2 34 8" xfId="59582"/>
    <cellStyle name="Input 4 2 2 35" xfId="24116"/>
    <cellStyle name="Input 4 2 2 35 2" xfId="24117"/>
    <cellStyle name="Input 4 2 2 35 3" xfId="24118"/>
    <cellStyle name="Input 4 2 2 35 4" xfId="24119"/>
    <cellStyle name="Input 4 2 2 35 5" xfId="24120"/>
    <cellStyle name="Input 4 2 2 35 6" xfId="24121"/>
    <cellStyle name="Input 4 2 2 36" xfId="24122"/>
    <cellStyle name="Input 4 2 2 36 2" xfId="59583"/>
    <cellStyle name="Input 4 2 2 36 3" xfId="59584"/>
    <cellStyle name="Input 4 2 2 37" xfId="24123"/>
    <cellStyle name="Input 4 2 2 37 2" xfId="59585"/>
    <cellStyle name="Input 4 2 2 37 3" xfId="59586"/>
    <cellStyle name="Input 4 2 2 38" xfId="24124"/>
    <cellStyle name="Input 4 2 2 38 2" xfId="59587"/>
    <cellStyle name="Input 4 2 2 38 3" xfId="59588"/>
    <cellStyle name="Input 4 2 2 39" xfId="24125"/>
    <cellStyle name="Input 4 2 2 39 2" xfId="59589"/>
    <cellStyle name="Input 4 2 2 39 3" xfId="59590"/>
    <cellStyle name="Input 4 2 2 4" xfId="24126"/>
    <cellStyle name="Input 4 2 2 4 2" xfId="24127"/>
    <cellStyle name="Input 4 2 2 4 2 2" xfId="24128"/>
    <cellStyle name="Input 4 2 2 4 2 3" xfId="24129"/>
    <cellStyle name="Input 4 2 2 4 2 4" xfId="24130"/>
    <cellStyle name="Input 4 2 2 4 2 5" xfId="24131"/>
    <cellStyle name="Input 4 2 2 4 2 6" xfId="24132"/>
    <cellStyle name="Input 4 2 2 4 3" xfId="24133"/>
    <cellStyle name="Input 4 2 2 4 3 2" xfId="59591"/>
    <cellStyle name="Input 4 2 2 4 3 3" xfId="59592"/>
    <cellStyle name="Input 4 2 2 4 4" xfId="24134"/>
    <cellStyle name="Input 4 2 2 4 4 2" xfId="59593"/>
    <cellStyle name="Input 4 2 2 4 4 3" xfId="59594"/>
    <cellStyle name="Input 4 2 2 4 5" xfId="24135"/>
    <cellStyle name="Input 4 2 2 4 5 2" xfId="59595"/>
    <cellStyle name="Input 4 2 2 4 5 3" xfId="59596"/>
    <cellStyle name="Input 4 2 2 4 6" xfId="24136"/>
    <cellStyle name="Input 4 2 2 4 6 2" xfId="59597"/>
    <cellStyle name="Input 4 2 2 4 6 3" xfId="59598"/>
    <cellStyle name="Input 4 2 2 4 7" xfId="24137"/>
    <cellStyle name="Input 4 2 2 4 8" xfId="59599"/>
    <cellStyle name="Input 4 2 2 40" xfId="24138"/>
    <cellStyle name="Input 4 2 2 41" xfId="59600"/>
    <cellStyle name="Input 4 2 2 5" xfId="24139"/>
    <cellStyle name="Input 4 2 2 5 2" xfId="24140"/>
    <cellStyle name="Input 4 2 2 5 2 2" xfId="24141"/>
    <cellStyle name="Input 4 2 2 5 2 3" xfId="24142"/>
    <cellStyle name="Input 4 2 2 5 2 4" xfId="24143"/>
    <cellStyle name="Input 4 2 2 5 2 5" xfId="24144"/>
    <cellStyle name="Input 4 2 2 5 2 6" xfId="24145"/>
    <cellStyle name="Input 4 2 2 5 3" xfId="24146"/>
    <cellStyle name="Input 4 2 2 5 3 2" xfId="59601"/>
    <cellStyle name="Input 4 2 2 5 3 3" xfId="59602"/>
    <cellStyle name="Input 4 2 2 5 4" xfId="24147"/>
    <cellStyle name="Input 4 2 2 5 4 2" xfId="59603"/>
    <cellStyle name="Input 4 2 2 5 4 3" xfId="59604"/>
    <cellStyle name="Input 4 2 2 5 5" xfId="24148"/>
    <cellStyle name="Input 4 2 2 5 5 2" xfId="59605"/>
    <cellStyle name="Input 4 2 2 5 5 3" xfId="59606"/>
    <cellStyle name="Input 4 2 2 5 6" xfId="24149"/>
    <cellStyle name="Input 4 2 2 5 6 2" xfId="59607"/>
    <cellStyle name="Input 4 2 2 5 6 3" xfId="59608"/>
    <cellStyle name="Input 4 2 2 5 7" xfId="24150"/>
    <cellStyle name="Input 4 2 2 5 8" xfId="59609"/>
    <cellStyle name="Input 4 2 2 6" xfId="24151"/>
    <cellStyle name="Input 4 2 2 6 2" xfId="24152"/>
    <cellStyle name="Input 4 2 2 6 2 2" xfId="24153"/>
    <cellStyle name="Input 4 2 2 6 2 3" xfId="24154"/>
    <cellStyle name="Input 4 2 2 6 2 4" xfId="24155"/>
    <cellStyle name="Input 4 2 2 6 2 5" xfId="24156"/>
    <cellStyle name="Input 4 2 2 6 2 6" xfId="24157"/>
    <cellStyle name="Input 4 2 2 6 3" xfId="24158"/>
    <cellStyle name="Input 4 2 2 6 3 2" xfId="59610"/>
    <cellStyle name="Input 4 2 2 6 3 3" xfId="59611"/>
    <cellStyle name="Input 4 2 2 6 4" xfId="24159"/>
    <cellStyle name="Input 4 2 2 6 4 2" xfId="59612"/>
    <cellStyle name="Input 4 2 2 6 4 3" xfId="59613"/>
    <cellStyle name="Input 4 2 2 6 5" xfId="24160"/>
    <cellStyle name="Input 4 2 2 6 5 2" xfId="59614"/>
    <cellStyle name="Input 4 2 2 6 5 3" xfId="59615"/>
    <cellStyle name="Input 4 2 2 6 6" xfId="24161"/>
    <cellStyle name="Input 4 2 2 6 6 2" xfId="59616"/>
    <cellStyle name="Input 4 2 2 6 6 3" xfId="59617"/>
    <cellStyle name="Input 4 2 2 6 7" xfId="24162"/>
    <cellStyle name="Input 4 2 2 6 8" xfId="59618"/>
    <cellStyle name="Input 4 2 2 7" xfId="24163"/>
    <cellStyle name="Input 4 2 2 7 2" xfId="24164"/>
    <cellStyle name="Input 4 2 2 7 2 2" xfId="24165"/>
    <cellStyle name="Input 4 2 2 7 2 3" xfId="24166"/>
    <cellStyle name="Input 4 2 2 7 2 4" xfId="24167"/>
    <cellStyle name="Input 4 2 2 7 2 5" xfId="24168"/>
    <cellStyle name="Input 4 2 2 7 2 6" xfId="24169"/>
    <cellStyle name="Input 4 2 2 7 3" xfId="24170"/>
    <cellStyle name="Input 4 2 2 7 3 2" xfId="59619"/>
    <cellStyle name="Input 4 2 2 7 3 3" xfId="59620"/>
    <cellStyle name="Input 4 2 2 7 4" xfId="24171"/>
    <cellStyle name="Input 4 2 2 7 4 2" xfId="59621"/>
    <cellStyle name="Input 4 2 2 7 4 3" xfId="59622"/>
    <cellStyle name="Input 4 2 2 7 5" xfId="24172"/>
    <cellStyle name="Input 4 2 2 7 5 2" xfId="59623"/>
    <cellStyle name="Input 4 2 2 7 5 3" xfId="59624"/>
    <cellStyle name="Input 4 2 2 7 6" xfId="24173"/>
    <cellStyle name="Input 4 2 2 7 6 2" xfId="59625"/>
    <cellStyle name="Input 4 2 2 7 6 3" xfId="59626"/>
    <cellStyle name="Input 4 2 2 7 7" xfId="24174"/>
    <cellStyle name="Input 4 2 2 7 8" xfId="59627"/>
    <cellStyle name="Input 4 2 2 8" xfId="24175"/>
    <cellStyle name="Input 4 2 2 8 2" xfId="24176"/>
    <cellStyle name="Input 4 2 2 8 2 2" xfId="24177"/>
    <cellStyle name="Input 4 2 2 8 2 3" xfId="24178"/>
    <cellStyle name="Input 4 2 2 8 2 4" xfId="24179"/>
    <cellStyle name="Input 4 2 2 8 2 5" xfId="24180"/>
    <cellStyle name="Input 4 2 2 8 2 6" xfId="24181"/>
    <cellStyle name="Input 4 2 2 8 3" xfId="24182"/>
    <cellStyle name="Input 4 2 2 8 3 2" xfId="59628"/>
    <cellStyle name="Input 4 2 2 8 3 3" xfId="59629"/>
    <cellStyle name="Input 4 2 2 8 4" xfId="24183"/>
    <cellStyle name="Input 4 2 2 8 4 2" xfId="59630"/>
    <cellStyle name="Input 4 2 2 8 4 3" xfId="59631"/>
    <cellStyle name="Input 4 2 2 8 5" xfId="24184"/>
    <cellStyle name="Input 4 2 2 8 5 2" xfId="59632"/>
    <cellStyle name="Input 4 2 2 8 5 3" xfId="59633"/>
    <cellStyle name="Input 4 2 2 8 6" xfId="24185"/>
    <cellStyle name="Input 4 2 2 8 6 2" xfId="59634"/>
    <cellStyle name="Input 4 2 2 8 6 3" xfId="59635"/>
    <cellStyle name="Input 4 2 2 8 7" xfId="24186"/>
    <cellStyle name="Input 4 2 2 8 8" xfId="59636"/>
    <cellStyle name="Input 4 2 2 9" xfId="24187"/>
    <cellStyle name="Input 4 2 2 9 2" xfId="24188"/>
    <cellStyle name="Input 4 2 2 9 2 2" xfId="24189"/>
    <cellStyle name="Input 4 2 2 9 2 3" xfId="24190"/>
    <cellStyle name="Input 4 2 2 9 2 4" xfId="24191"/>
    <cellStyle name="Input 4 2 2 9 2 5" xfId="24192"/>
    <cellStyle name="Input 4 2 2 9 2 6" xfId="24193"/>
    <cellStyle name="Input 4 2 2 9 3" xfId="24194"/>
    <cellStyle name="Input 4 2 2 9 3 2" xfId="59637"/>
    <cellStyle name="Input 4 2 2 9 3 3" xfId="59638"/>
    <cellStyle name="Input 4 2 2 9 4" xfId="24195"/>
    <cellStyle name="Input 4 2 2 9 4 2" xfId="59639"/>
    <cellStyle name="Input 4 2 2 9 4 3" xfId="59640"/>
    <cellStyle name="Input 4 2 2 9 5" xfId="24196"/>
    <cellStyle name="Input 4 2 2 9 5 2" xfId="59641"/>
    <cellStyle name="Input 4 2 2 9 5 3" xfId="59642"/>
    <cellStyle name="Input 4 2 2 9 6" xfId="24197"/>
    <cellStyle name="Input 4 2 2 9 6 2" xfId="59643"/>
    <cellStyle name="Input 4 2 2 9 6 3" xfId="59644"/>
    <cellStyle name="Input 4 2 2 9 7" xfId="24198"/>
    <cellStyle name="Input 4 2 2 9 8" xfId="59645"/>
    <cellStyle name="Input 4 2 20" xfId="24199"/>
    <cellStyle name="Input 4 2 20 2" xfId="24200"/>
    <cellStyle name="Input 4 2 20 2 2" xfId="24201"/>
    <cellStyle name="Input 4 2 20 2 3" xfId="24202"/>
    <cellStyle name="Input 4 2 20 2 4" xfId="24203"/>
    <cellStyle name="Input 4 2 20 2 5" xfId="24204"/>
    <cellStyle name="Input 4 2 20 2 6" xfId="24205"/>
    <cellStyle name="Input 4 2 20 3" xfId="24206"/>
    <cellStyle name="Input 4 2 20 3 2" xfId="59646"/>
    <cellStyle name="Input 4 2 20 3 3" xfId="59647"/>
    <cellStyle name="Input 4 2 20 4" xfId="24207"/>
    <cellStyle name="Input 4 2 20 4 2" xfId="59648"/>
    <cellStyle name="Input 4 2 20 4 3" xfId="59649"/>
    <cellStyle name="Input 4 2 20 5" xfId="24208"/>
    <cellStyle name="Input 4 2 20 5 2" xfId="59650"/>
    <cellStyle name="Input 4 2 20 5 3" xfId="59651"/>
    <cellStyle name="Input 4 2 20 6" xfId="24209"/>
    <cellStyle name="Input 4 2 20 6 2" xfId="59652"/>
    <cellStyle name="Input 4 2 20 6 3" xfId="59653"/>
    <cellStyle name="Input 4 2 20 7" xfId="24210"/>
    <cellStyle name="Input 4 2 20 8" xfId="59654"/>
    <cellStyle name="Input 4 2 21" xfId="24211"/>
    <cellStyle name="Input 4 2 21 2" xfId="24212"/>
    <cellStyle name="Input 4 2 21 2 2" xfId="24213"/>
    <cellStyle name="Input 4 2 21 2 3" xfId="24214"/>
    <cellStyle name="Input 4 2 21 2 4" xfId="24215"/>
    <cellStyle name="Input 4 2 21 2 5" xfId="24216"/>
    <cellStyle name="Input 4 2 21 2 6" xfId="24217"/>
    <cellStyle name="Input 4 2 21 3" xfId="24218"/>
    <cellStyle name="Input 4 2 21 3 2" xfId="59655"/>
    <cellStyle name="Input 4 2 21 3 3" xfId="59656"/>
    <cellStyle name="Input 4 2 21 4" xfId="24219"/>
    <cellStyle name="Input 4 2 21 4 2" xfId="59657"/>
    <cellStyle name="Input 4 2 21 4 3" xfId="59658"/>
    <cellStyle name="Input 4 2 21 5" xfId="24220"/>
    <cellStyle name="Input 4 2 21 5 2" xfId="59659"/>
    <cellStyle name="Input 4 2 21 5 3" xfId="59660"/>
    <cellStyle name="Input 4 2 21 6" xfId="24221"/>
    <cellStyle name="Input 4 2 21 6 2" xfId="59661"/>
    <cellStyle name="Input 4 2 21 6 3" xfId="59662"/>
    <cellStyle name="Input 4 2 21 7" xfId="24222"/>
    <cellStyle name="Input 4 2 21 8" xfId="59663"/>
    <cellStyle name="Input 4 2 22" xfId="24223"/>
    <cellStyle name="Input 4 2 22 2" xfId="24224"/>
    <cellStyle name="Input 4 2 22 2 2" xfId="24225"/>
    <cellStyle name="Input 4 2 22 2 3" xfId="24226"/>
    <cellStyle name="Input 4 2 22 2 4" xfId="24227"/>
    <cellStyle name="Input 4 2 22 2 5" xfId="24228"/>
    <cellStyle name="Input 4 2 22 2 6" xfId="24229"/>
    <cellStyle name="Input 4 2 22 3" xfId="24230"/>
    <cellStyle name="Input 4 2 22 3 2" xfId="59664"/>
    <cellStyle name="Input 4 2 22 3 3" xfId="59665"/>
    <cellStyle name="Input 4 2 22 4" xfId="24231"/>
    <cellStyle name="Input 4 2 22 4 2" xfId="59666"/>
    <cellStyle name="Input 4 2 22 4 3" xfId="59667"/>
    <cellStyle name="Input 4 2 22 5" xfId="24232"/>
    <cellStyle name="Input 4 2 22 5 2" xfId="59668"/>
    <cellStyle name="Input 4 2 22 5 3" xfId="59669"/>
    <cellStyle name="Input 4 2 22 6" xfId="24233"/>
    <cellStyle name="Input 4 2 22 6 2" xfId="59670"/>
    <cellStyle name="Input 4 2 22 6 3" xfId="59671"/>
    <cellStyle name="Input 4 2 22 7" xfId="24234"/>
    <cellStyle name="Input 4 2 22 8" xfId="59672"/>
    <cellStyle name="Input 4 2 23" xfId="24235"/>
    <cellStyle name="Input 4 2 23 2" xfId="24236"/>
    <cellStyle name="Input 4 2 23 2 2" xfId="24237"/>
    <cellStyle name="Input 4 2 23 2 3" xfId="24238"/>
    <cellStyle name="Input 4 2 23 2 4" xfId="24239"/>
    <cellStyle name="Input 4 2 23 2 5" xfId="24240"/>
    <cellStyle name="Input 4 2 23 2 6" xfId="24241"/>
    <cellStyle name="Input 4 2 23 3" xfId="24242"/>
    <cellStyle name="Input 4 2 23 3 2" xfId="59673"/>
    <cellStyle name="Input 4 2 23 3 3" xfId="59674"/>
    <cellStyle name="Input 4 2 23 4" xfId="24243"/>
    <cellStyle name="Input 4 2 23 4 2" xfId="59675"/>
    <cellStyle name="Input 4 2 23 4 3" xfId="59676"/>
    <cellStyle name="Input 4 2 23 5" xfId="24244"/>
    <cellStyle name="Input 4 2 23 5 2" xfId="59677"/>
    <cellStyle name="Input 4 2 23 5 3" xfId="59678"/>
    <cellStyle name="Input 4 2 23 6" xfId="24245"/>
    <cellStyle name="Input 4 2 23 6 2" xfId="59679"/>
    <cellStyle name="Input 4 2 23 6 3" xfId="59680"/>
    <cellStyle name="Input 4 2 23 7" xfId="24246"/>
    <cellStyle name="Input 4 2 23 8" xfId="59681"/>
    <cellStyle name="Input 4 2 24" xfId="24247"/>
    <cellStyle name="Input 4 2 24 2" xfId="24248"/>
    <cellStyle name="Input 4 2 24 2 2" xfId="24249"/>
    <cellStyle name="Input 4 2 24 2 3" xfId="24250"/>
    <cellStyle name="Input 4 2 24 2 4" xfId="24251"/>
    <cellStyle name="Input 4 2 24 2 5" xfId="24252"/>
    <cellStyle name="Input 4 2 24 2 6" xfId="24253"/>
    <cellStyle name="Input 4 2 24 3" xfId="24254"/>
    <cellStyle name="Input 4 2 24 3 2" xfId="59682"/>
    <cellStyle name="Input 4 2 24 3 3" xfId="59683"/>
    <cellStyle name="Input 4 2 24 4" xfId="24255"/>
    <cellStyle name="Input 4 2 24 4 2" xfId="59684"/>
    <cellStyle name="Input 4 2 24 4 3" xfId="59685"/>
    <cellStyle name="Input 4 2 24 5" xfId="24256"/>
    <cellStyle name="Input 4 2 24 5 2" xfId="59686"/>
    <cellStyle name="Input 4 2 24 5 3" xfId="59687"/>
    <cellStyle name="Input 4 2 24 6" xfId="24257"/>
    <cellStyle name="Input 4 2 24 6 2" xfId="59688"/>
    <cellStyle name="Input 4 2 24 6 3" xfId="59689"/>
    <cellStyle name="Input 4 2 24 7" xfId="24258"/>
    <cellStyle name="Input 4 2 24 8" xfId="59690"/>
    <cellStyle name="Input 4 2 25" xfId="24259"/>
    <cellStyle name="Input 4 2 25 2" xfId="24260"/>
    <cellStyle name="Input 4 2 25 2 2" xfId="24261"/>
    <cellStyle name="Input 4 2 25 2 3" xfId="24262"/>
    <cellStyle name="Input 4 2 25 2 4" xfId="24263"/>
    <cellStyle name="Input 4 2 25 2 5" xfId="24264"/>
    <cellStyle name="Input 4 2 25 2 6" xfId="24265"/>
    <cellStyle name="Input 4 2 25 3" xfId="24266"/>
    <cellStyle name="Input 4 2 25 3 2" xfId="59691"/>
    <cellStyle name="Input 4 2 25 3 3" xfId="59692"/>
    <cellStyle name="Input 4 2 25 4" xfId="24267"/>
    <cellStyle name="Input 4 2 25 4 2" xfId="59693"/>
    <cellStyle name="Input 4 2 25 4 3" xfId="59694"/>
    <cellStyle name="Input 4 2 25 5" xfId="24268"/>
    <cellStyle name="Input 4 2 25 5 2" xfId="59695"/>
    <cellStyle name="Input 4 2 25 5 3" xfId="59696"/>
    <cellStyle name="Input 4 2 25 6" xfId="24269"/>
    <cellStyle name="Input 4 2 25 6 2" xfId="59697"/>
    <cellStyle name="Input 4 2 25 6 3" xfId="59698"/>
    <cellStyle name="Input 4 2 25 7" xfId="24270"/>
    <cellStyle name="Input 4 2 25 8" xfId="59699"/>
    <cellStyle name="Input 4 2 26" xfId="24271"/>
    <cellStyle name="Input 4 2 26 2" xfId="24272"/>
    <cellStyle name="Input 4 2 26 2 2" xfId="24273"/>
    <cellStyle name="Input 4 2 26 2 3" xfId="24274"/>
    <cellStyle name="Input 4 2 26 2 4" xfId="24275"/>
    <cellStyle name="Input 4 2 26 2 5" xfId="24276"/>
    <cellStyle name="Input 4 2 26 2 6" xfId="24277"/>
    <cellStyle name="Input 4 2 26 3" xfId="24278"/>
    <cellStyle name="Input 4 2 26 3 2" xfId="59700"/>
    <cellStyle name="Input 4 2 26 3 3" xfId="59701"/>
    <cellStyle name="Input 4 2 26 4" xfId="24279"/>
    <cellStyle name="Input 4 2 26 4 2" xfId="59702"/>
    <cellStyle name="Input 4 2 26 4 3" xfId="59703"/>
    <cellStyle name="Input 4 2 26 5" xfId="24280"/>
    <cellStyle name="Input 4 2 26 5 2" xfId="59704"/>
    <cellStyle name="Input 4 2 26 5 3" xfId="59705"/>
    <cellStyle name="Input 4 2 26 6" xfId="24281"/>
    <cellStyle name="Input 4 2 26 6 2" xfId="59706"/>
    <cellStyle name="Input 4 2 26 6 3" xfId="59707"/>
    <cellStyle name="Input 4 2 26 7" xfId="24282"/>
    <cellStyle name="Input 4 2 26 8" xfId="59708"/>
    <cellStyle name="Input 4 2 27" xfId="24283"/>
    <cellStyle name="Input 4 2 27 2" xfId="24284"/>
    <cellStyle name="Input 4 2 27 2 2" xfId="24285"/>
    <cellStyle name="Input 4 2 27 2 3" xfId="24286"/>
    <cellStyle name="Input 4 2 27 2 4" xfId="24287"/>
    <cellStyle name="Input 4 2 27 2 5" xfId="24288"/>
    <cellStyle name="Input 4 2 27 2 6" xfId="24289"/>
    <cellStyle name="Input 4 2 27 3" xfId="24290"/>
    <cellStyle name="Input 4 2 27 3 2" xfId="59709"/>
    <cellStyle name="Input 4 2 27 3 3" xfId="59710"/>
    <cellStyle name="Input 4 2 27 4" xfId="24291"/>
    <cellStyle name="Input 4 2 27 4 2" xfId="59711"/>
    <cellStyle name="Input 4 2 27 4 3" xfId="59712"/>
    <cellStyle name="Input 4 2 27 5" xfId="24292"/>
    <cellStyle name="Input 4 2 27 5 2" xfId="59713"/>
    <cellStyle name="Input 4 2 27 5 3" xfId="59714"/>
    <cellStyle name="Input 4 2 27 6" xfId="24293"/>
    <cellStyle name="Input 4 2 27 6 2" xfId="59715"/>
    <cellStyle name="Input 4 2 27 6 3" xfId="59716"/>
    <cellStyle name="Input 4 2 27 7" xfId="24294"/>
    <cellStyle name="Input 4 2 27 8" xfId="59717"/>
    <cellStyle name="Input 4 2 28" xfId="24295"/>
    <cellStyle name="Input 4 2 28 2" xfId="24296"/>
    <cellStyle name="Input 4 2 28 2 2" xfId="24297"/>
    <cellStyle name="Input 4 2 28 2 3" xfId="24298"/>
    <cellStyle name="Input 4 2 28 2 4" xfId="24299"/>
    <cellStyle name="Input 4 2 28 2 5" xfId="24300"/>
    <cellStyle name="Input 4 2 28 2 6" xfId="24301"/>
    <cellStyle name="Input 4 2 28 3" xfId="24302"/>
    <cellStyle name="Input 4 2 28 3 2" xfId="59718"/>
    <cellStyle name="Input 4 2 28 3 3" xfId="59719"/>
    <cellStyle name="Input 4 2 28 4" xfId="24303"/>
    <cellStyle name="Input 4 2 28 4 2" xfId="59720"/>
    <cellStyle name="Input 4 2 28 4 3" xfId="59721"/>
    <cellStyle name="Input 4 2 28 5" xfId="24304"/>
    <cellStyle name="Input 4 2 28 5 2" xfId="59722"/>
    <cellStyle name="Input 4 2 28 5 3" xfId="59723"/>
    <cellStyle name="Input 4 2 28 6" xfId="24305"/>
    <cellStyle name="Input 4 2 28 6 2" xfId="59724"/>
    <cellStyle name="Input 4 2 28 6 3" xfId="59725"/>
    <cellStyle name="Input 4 2 28 7" xfId="24306"/>
    <cellStyle name="Input 4 2 28 8" xfId="59726"/>
    <cellStyle name="Input 4 2 29" xfId="24307"/>
    <cellStyle name="Input 4 2 29 2" xfId="24308"/>
    <cellStyle name="Input 4 2 29 2 2" xfId="24309"/>
    <cellStyle name="Input 4 2 29 2 3" xfId="24310"/>
    <cellStyle name="Input 4 2 29 2 4" xfId="24311"/>
    <cellStyle name="Input 4 2 29 2 5" xfId="24312"/>
    <cellStyle name="Input 4 2 29 2 6" xfId="24313"/>
    <cellStyle name="Input 4 2 29 3" xfId="24314"/>
    <cellStyle name="Input 4 2 29 3 2" xfId="59727"/>
    <cellStyle name="Input 4 2 29 3 3" xfId="59728"/>
    <cellStyle name="Input 4 2 29 4" xfId="24315"/>
    <cellStyle name="Input 4 2 29 4 2" xfId="59729"/>
    <cellStyle name="Input 4 2 29 4 3" xfId="59730"/>
    <cellStyle name="Input 4 2 29 5" xfId="24316"/>
    <cellStyle name="Input 4 2 29 5 2" xfId="59731"/>
    <cellStyle name="Input 4 2 29 5 3" xfId="59732"/>
    <cellStyle name="Input 4 2 29 6" xfId="24317"/>
    <cellStyle name="Input 4 2 29 6 2" xfId="59733"/>
    <cellStyle name="Input 4 2 29 6 3" xfId="59734"/>
    <cellStyle name="Input 4 2 29 7" xfId="24318"/>
    <cellStyle name="Input 4 2 29 8" xfId="59735"/>
    <cellStyle name="Input 4 2 3" xfId="24319"/>
    <cellStyle name="Input 4 2 3 2" xfId="24320"/>
    <cellStyle name="Input 4 2 3 2 2" xfId="24321"/>
    <cellStyle name="Input 4 2 3 2 3" xfId="24322"/>
    <cellStyle name="Input 4 2 3 2 4" xfId="24323"/>
    <cellStyle name="Input 4 2 3 2 5" xfId="24324"/>
    <cellStyle name="Input 4 2 3 2 6" xfId="24325"/>
    <cellStyle name="Input 4 2 3 3" xfId="24326"/>
    <cellStyle name="Input 4 2 3 3 2" xfId="59736"/>
    <cellStyle name="Input 4 2 3 3 3" xfId="59737"/>
    <cellStyle name="Input 4 2 3 4" xfId="24327"/>
    <cellStyle name="Input 4 2 3 4 2" xfId="59738"/>
    <cellStyle name="Input 4 2 3 4 3" xfId="59739"/>
    <cellStyle name="Input 4 2 3 5" xfId="24328"/>
    <cellStyle name="Input 4 2 3 5 2" xfId="59740"/>
    <cellStyle name="Input 4 2 3 5 3" xfId="59741"/>
    <cellStyle name="Input 4 2 3 6" xfId="24329"/>
    <cellStyle name="Input 4 2 3 6 2" xfId="59742"/>
    <cellStyle name="Input 4 2 3 6 3" xfId="59743"/>
    <cellStyle name="Input 4 2 3 7" xfId="24330"/>
    <cellStyle name="Input 4 2 3 8" xfId="59744"/>
    <cellStyle name="Input 4 2 30" xfId="24331"/>
    <cellStyle name="Input 4 2 30 2" xfId="24332"/>
    <cellStyle name="Input 4 2 30 2 2" xfId="24333"/>
    <cellStyle name="Input 4 2 30 2 3" xfId="24334"/>
    <cellStyle name="Input 4 2 30 2 4" xfId="24335"/>
    <cellStyle name="Input 4 2 30 2 5" xfId="24336"/>
    <cellStyle name="Input 4 2 30 2 6" xfId="24337"/>
    <cellStyle name="Input 4 2 30 3" xfId="24338"/>
    <cellStyle name="Input 4 2 30 3 2" xfId="59745"/>
    <cellStyle name="Input 4 2 30 3 3" xfId="59746"/>
    <cellStyle name="Input 4 2 30 4" xfId="24339"/>
    <cellStyle name="Input 4 2 30 4 2" xfId="59747"/>
    <cellStyle name="Input 4 2 30 4 3" xfId="59748"/>
    <cellStyle name="Input 4 2 30 5" xfId="24340"/>
    <cellStyle name="Input 4 2 30 5 2" xfId="59749"/>
    <cellStyle name="Input 4 2 30 5 3" xfId="59750"/>
    <cellStyle name="Input 4 2 30 6" xfId="24341"/>
    <cellStyle name="Input 4 2 30 6 2" xfId="59751"/>
    <cellStyle name="Input 4 2 30 6 3" xfId="59752"/>
    <cellStyle name="Input 4 2 30 7" xfId="24342"/>
    <cellStyle name="Input 4 2 30 8" xfId="59753"/>
    <cellStyle name="Input 4 2 31" xfId="24343"/>
    <cellStyle name="Input 4 2 31 2" xfId="24344"/>
    <cellStyle name="Input 4 2 31 2 2" xfId="24345"/>
    <cellStyle name="Input 4 2 31 2 3" xfId="24346"/>
    <cellStyle name="Input 4 2 31 2 4" xfId="24347"/>
    <cellStyle name="Input 4 2 31 2 5" xfId="24348"/>
    <cellStyle name="Input 4 2 31 2 6" xfId="24349"/>
    <cellStyle name="Input 4 2 31 3" xfId="24350"/>
    <cellStyle name="Input 4 2 31 3 2" xfId="59754"/>
    <cellStyle name="Input 4 2 31 3 3" xfId="59755"/>
    <cellStyle name="Input 4 2 31 4" xfId="24351"/>
    <cellStyle name="Input 4 2 31 4 2" xfId="59756"/>
    <cellStyle name="Input 4 2 31 4 3" xfId="59757"/>
    <cellStyle name="Input 4 2 31 5" xfId="24352"/>
    <cellStyle name="Input 4 2 31 5 2" xfId="59758"/>
    <cellStyle name="Input 4 2 31 5 3" xfId="59759"/>
    <cellStyle name="Input 4 2 31 6" xfId="24353"/>
    <cellStyle name="Input 4 2 31 6 2" xfId="59760"/>
    <cellStyle name="Input 4 2 31 6 3" xfId="59761"/>
    <cellStyle name="Input 4 2 31 7" xfId="24354"/>
    <cellStyle name="Input 4 2 31 8" xfId="59762"/>
    <cellStyle name="Input 4 2 32" xfId="24355"/>
    <cellStyle name="Input 4 2 32 2" xfId="24356"/>
    <cellStyle name="Input 4 2 32 2 2" xfId="24357"/>
    <cellStyle name="Input 4 2 32 2 3" xfId="24358"/>
    <cellStyle name="Input 4 2 32 2 4" xfId="24359"/>
    <cellStyle name="Input 4 2 32 2 5" xfId="24360"/>
    <cellStyle name="Input 4 2 32 2 6" xfId="24361"/>
    <cellStyle name="Input 4 2 32 3" xfId="24362"/>
    <cellStyle name="Input 4 2 32 3 2" xfId="59763"/>
    <cellStyle name="Input 4 2 32 3 3" xfId="59764"/>
    <cellStyle name="Input 4 2 32 4" xfId="24363"/>
    <cellStyle name="Input 4 2 32 4 2" xfId="59765"/>
    <cellStyle name="Input 4 2 32 4 3" xfId="59766"/>
    <cellStyle name="Input 4 2 32 5" xfId="24364"/>
    <cellStyle name="Input 4 2 32 5 2" xfId="59767"/>
    <cellStyle name="Input 4 2 32 5 3" xfId="59768"/>
    <cellStyle name="Input 4 2 32 6" xfId="24365"/>
    <cellStyle name="Input 4 2 32 6 2" xfId="59769"/>
    <cellStyle name="Input 4 2 32 6 3" xfId="59770"/>
    <cellStyle name="Input 4 2 32 7" xfId="24366"/>
    <cellStyle name="Input 4 2 32 8" xfId="59771"/>
    <cellStyle name="Input 4 2 33" xfId="24367"/>
    <cellStyle name="Input 4 2 33 2" xfId="24368"/>
    <cellStyle name="Input 4 2 33 2 2" xfId="24369"/>
    <cellStyle name="Input 4 2 33 2 3" xfId="24370"/>
    <cellStyle name="Input 4 2 33 2 4" xfId="24371"/>
    <cellStyle name="Input 4 2 33 2 5" xfId="24372"/>
    <cellStyle name="Input 4 2 33 2 6" xfId="24373"/>
    <cellStyle name="Input 4 2 33 3" xfId="24374"/>
    <cellStyle name="Input 4 2 33 3 2" xfId="59772"/>
    <cellStyle name="Input 4 2 33 3 3" xfId="59773"/>
    <cellStyle name="Input 4 2 33 4" xfId="24375"/>
    <cellStyle name="Input 4 2 33 4 2" xfId="59774"/>
    <cellStyle name="Input 4 2 33 4 3" xfId="59775"/>
    <cellStyle name="Input 4 2 33 5" xfId="24376"/>
    <cellStyle name="Input 4 2 33 5 2" xfId="59776"/>
    <cellStyle name="Input 4 2 33 5 3" xfId="59777"/>
    <cellStyle name="Input 4 2 33 6" xfId="24377"/>
    <cellStyle name="Input 4 2 33 6 2" xfId="59778"/>
    <cellStyle name="Input 4 2 33 6 3" xfId="59779"/>
    <cellStyle name="Input 4 2 33 7" xfId="24378"/>
    <cellStyle name="Input 4 2 33 8" xfId="59780"/>
    <cellStyle name="Input 4 2 34" xfId="24379"/>
    <cellStyle name="Input 4 2 34 2" xfId="24380"/>
    <cellStyle name="Input 4 2 34 2 2" xfId="24381"/>
    <cellStyle name="Input 4 2 34 2 3" xfId="24382"/>
    <cellStyle name="Input 4 2 34 2 4" xfId="24383"/>
    <cellStyle name="Input 4 2 34 2 5" xfId="24384"/>
    <cellStyle name="Input 4 2 34 2 6" xfId="24385"/>
    <cellStyle name="Input 4 2 34 3" xfId="24386"/>
    <cellStyle name="Input 4 2 34 3 2" xfId="59781"/>
    <cellStyle name="Input 4 2 34 3 3" xfId="59782"/>
    <cellStyle name="Input 4 2 34 4" xfId="24387"/>
    <cellStyle name="Input 4 2 34 4 2" xfId="59783"/>
    <cellStyle name="Input 4 2 34 4 3" xfId="59784"/>
    <cellStyle name="Input 4 2 34 5" xfId="24388"/>
    <cellStyle name="Input 4 2 34 5 2" xfId="59785"/>
    <cellStyle name="Input 4 2 34 5 3" xfId="59786"/>
    <cellStyle name="Input 4 2 34 6" xfId="24389"/>
    <cellStyle name="Input 4 2 34 6 2" xfId="59787"/>
    <cellStyle name="Input 4 2 34 6 3" xfId="59788"/>
    <cellStyle name="Input 4 2 34 7" xfId="24390"/>
    <cellStyle name="Input 4 2 34 8" xfId="59789"/>
    <cellStyle name="Input 4 2 35" xfId="24391"/>
    <cellStyle name="Input 4 2 35 2" xfId="24392"/>
    <cellStyle name="Input 4 2 35 2 2" xfId="24393"/>
    <cellStyle name="Input 4 2 35 2 3" xfId="24394"/>
    <cellStyle name="Input 4 2 35 2 4" xfId="24395"/>
    <cellStyle name="Input 4 2 35 2 5" xfId="24396"/>
    <cellStyle name="Input 4 2 35 2 6" xfId="24397"/>
    <cellStyle name="Input 4 2 35 3" xfId="24398"/>
    <cellStyle name="Input 4 2 35 3 2" xfId="59790"/>
    <cellStyle name="Input 4 2 35 3 3" xfId="59791"/>
    <cellStyle name="Input 4 2 35 4" xfId="24399"/>
    <cellStyle name="Input 4 2 35 4 2" xfId="59792"/>
    <cellStyle name="Input 4 2 35 4 3" xfId="59793"/>
    <cellStyle name="Input 4 2 35 5" xfId="24400"/>
    <cellStyle name="Input 4 2 35 5 2" xfId="59794"/>
    <cellStyle name="Input 4 2 35 5 3" xfId="59795"/>
    <cellStyle name="Input 4 2 35 6" xfId="24401"/>
    <cellStyle name="Input 4 2 35 6 2" xfId="59796"/>
    <cellStyle name="Input 4 2 35 6 3" xfId="59797"/>
    <cellStyle name="Input 4 2 35 7" xfId="24402"/>
    <cellStyle name="Input 4 2 35 8" xfId="59798"/>
    <cellStyle name="Input 4 2 36" xfId="24403"/>
    <cellStyle name="Input 4 2 36 2" xfId="24404"/>
    <cellStyle name="Input 4 2 36 3" xfId="24405"/>
    <cellStyle name="Input 4 2 36 4" xfId="24406"/>
    <cellStyle name="Input 4 2 36 5" xfId="24407"/>
    <cellStyle name="Input 4 2 36 6" xfId="24408"/>
    <cellStyle name="Input 4 2 37" xfId="24409"/>
    <cellStyle name="Input 4 2 37 2" xfId="59799"/>
    <cellStyle name="Input 4 2 37 3" xfId="59800"/>
    <cellStyle name="Input 4 2 38" xfId="24410"/>
    <cellStyle name="Input 4 2 38 2" xfId="59801"/>
    <cellStyle name="Input 4 2 38 3" xfId="59802"/>
    <cellStyle name="Input 4 2 39" xfId="24411"/>
    <cellStyle name="Input 4 2 39 2" xfId="59803"/>
    <cellStyle name="Input 4 2 39 3" xfId="59804"/>
    <cellStyle name="Input 4 2 4" xfId="24412"/>
    <cellStyle name="Input 4 2 4 2" xfId="24413"/>
    <cellStyle name="Input 4 2 4 2 2" xfId="24414"/>
    <cellStyle name="Input 4 2 4 2 3" xfId="24415"/>
    <cellStyle name="Input 4 2 4 2 4" xfId="24416"/>
    <cellStyle name="Input 4 2 4 2 5" xfId="24417"/>
    <cellStyle name="Input 4 2 4 2 6" xfId="24418"/>
    <cellStyle name="Input 4 2 4 3" xfId="24419"/>
    <cellStyle name="Input 4 2 4 3 2" xfId="59805"/>
    <cellStyle name="Input 4 2 4 3 3" xfId="59806"/>
    <cellStyle name="Input 4 2 4 4" xfId="24420"/>
    <cellStyle name="Input 4 2 4 4 2" xfId="59807"/>
    <cellStyle name="Input 4 2 4 4 3" xfId="59808"/>
    <cellStyle name="Input 4 2 4 5" xfId="24421"/>
    <cellStyle name="Input 4 2 4 5 2" xfId="59809"/>
    <cellStyle name="Input 4 2 4 5 3" xfId="59810"/>
    <cellStyle name="Input 4 2 4 6" xfId="24422"/>
    <cellStyle name="Input 4 2 4 6 2" xfId="59811"/>
    <cellStyle name="Input 4 2 4 6 3" xfId="59812"/>
    <cellStyle name="Input 4 2 4 7" xfId="24423"/>
    <cellStyle name="Input 4 2 4 8" xfId="59813"/>
    <cellStyle name="Input 4 2 40" xfId="24424"/>
    <cellStyle name="Input 4 2 40 2" xfId="59814"/>
    <cellStyle name="Input 4 2 40 3" xfId="59815"/>
    <cellStyle name="Input 4 2 41" xfId="24425"/>
    <cellStyle name="Input 4 2 42" xfId="59816"/>
    <cellStyle name="Input 4 2 5" xfId="24426"/>
    <cellStyle name="Input 4 2 5 2" xfId="24427"/>
    <cellStyle name="Input 4 2 5 2 2" xfId="24428"/>
    <cellStyle name="Input 4 2 5 2 3" xfId="24429"/>
    <cellStyle name="Input 4 2 5 2 4" xfId="24430"/>
    <cellStyle name="Input 4 2 5 2 5" xfId="24431"/>
    <cellStyle name="Input 4 2 5 2 6" xfId="24432"/>
    <cellStyle name="Input 4 2 5 3" xfId="24433"/>
    <cellStyle name="Input 4 2 5 3 2" xfId="59817"/>
    <cellStyle name="Input 4 2 5 3 3" xfId="59818"/>
    <cellStyle name="Input 4 2 5 4" xfId="24434"/>
    <cellStyle name="Input 4 2 5 4 2" xfId="59819"/>
    <cellStyle name="Input 4 2 5 4 3" xfId="59820"/>
    <cellStyle name="Input 4 2 5 5" xfId="24435"/>
    <cellStyle name="Input 4 2 5 5 2" xfId="59821"/>
    <cellStyle name="Input 4 2 5 5 3" xfId="59822"/>
    <cellStyle name="Input 4 2 5 6" xfId="24436"/>
    <cellStyle name="Input 4 2 5 6 2" xfId="59823"/>
    <cellStyle name="Input 4 2 5 6 3" xfId="59824"/>
    <cellStyle name="Input 4 2 5 7" xfId="24437"/>
    <cellStyle name="Input 4 2 5 8" xfId="59825"/>
    <cellStyle name="Input 4 2 6" xfId="24438"/>
    <cellStyle name="Input 4 2 6 2" xfId="24439"/>
    <cellStyle name="Input 4 2 6 2 2" xfId="24440"/>
    <cellStyle name="Input 4 2 6 2 3" xfId="24441"/>
    <cellStyle name="Input 4 2 6 2 4" xfId="24442"/>
    <cellStyle name="Input 4 2 6 2 5" xfId="24443"/>
    <cellStyle name="Input 4 2 6 2 6" xfId="24444"/>
    <cellStyle name="Input 4 2 6 3" xfId="24445"/>
    <cellStyle name="Input 4 2 6 3 2" xfId="59826"/>
    <cellStyle name="Input 4 2 6 3 3" xfId="59827"/>
    <cellStyle name="Input 4 2 6 4" xfId="24446"/>
    <cellStyle name="Input 4 2 6 4 2" xfId="59828"/>
    <cellStyle name="Input 4 2 6 4 3" xfId="59829"/>
    <cellStyle name="Input 4 2 6 5" xfId="24447"/>
    <cellStyle name="Input 4 2 6 5 2" xfId="59830"/>
    <cellStyle name="Input 4 2 6 5 3" xfId="59831"/>
    <cellStyle name="Input 4 2 6 6" xfId="24448"/>
    <cellStyle name="Input 4 2 6 6 2" xfId="59832"/>
    <cellStyle name="Input 4 2 6 6 3" xfId="59833"/>
    <cellStyle name="Input 4 2 6 7" xfId="24449"/>
    <cellStyle name="Input 4 2 6 8" xfId="59834"/>
    <cellStyle name="Input 4 2 7" xfId="24450"/>
    <cellStyle name="Input 4 2 7 2" xfId="24451"/>
    <cellStyle name="Input 4 2 7 2 2" xfId="24452"/>
    <cellStyle name="Input 4 2 7 2 3" xfId="24453"/>
    <cellStyle name="Input 4 2 7 2 4" xfId="24454"/>
    <cellStyle name="Input 4 2 7 2 5" xfId="24455"/>
    <cellStyle name="Input 4 2 7 2 6" xfId="24456"/>
    <cellStyle name="Input 4 2 7 3" xfId="24457"/>
    <cellStyle name="Input 4 2 7 3 2" xfId="59835"/>
    <cellStyle name="Input 4 2 7 3 3" xfId="59836"/>
    <cellStyle name="Input 4 2 7 4" xfId="24458"/>
    <cellStyle name="Input 4 2 7 4 2" xfId="59837"/>
    <cellStyle name="Input 4 2 7 4 3" xfId="59838"/>
    <cellStyle name="Input 4 2 7 5" xfId="24459"/>
    <cellStyle name="Input 4 2 7 5 2" xfId="59839"/>
    <cellStyle name="Input 4 2 7 5 3" xfId="59840"/>
    <cellStyle name="Input 4 2 7 6" xfId="24460"/>
    <cellStyle name="Input 4 2 7 6 2" xfId="59841"/>
    <cellStyle name="Input 4 2 7 6 3" xfId="59842"/>
    <cellStyle name="Input 4 2 7 7" xfId="24461"/>
    <cellStyle name="Input 4 2 7 8" xfId="59843"/>
    <cellStyle name="Input 4 2 8" xfId="24462"/>
    <cellStyle name="Input 4 2 8 2" xfId="24463"/>
    <cellStyle name="Input 4 2 8 2 2" xfId="24464"/>
    <cellStyle name="Input 4 2 8 2 3" xfId="24465"/>
    <cellStyle name="Input 4 2 8 2 4" xfId="24466"/>
    <cellStyle name="Input 4 2 8 2 5" xfId="24467"/>
    <cellStyle name="Input 4 2 8 2 6" xfId="24468"/>
    <cellStyle name="Input 4 2 8 3" xfId="24469"/>
    <cellStyle name="Input 4 2 8 3 2" xfId="59844"/>
    <cellStyle name="Input 4 2 8 3 3" xfId="59845"/>
    <cellStyle name="Input 4 2 8 4" xfId="24470"/>
    <cellStyle name="Input 4 2 8 4 2" xfId="59846"/>
    <cellStyle name="Input 4 2 8 4 3" xfId="59847"/>
    <cellStyle name="Input 4 2 8 5" xfId="24471"/>
    <cellStyle name="Input 4 2 8 5 2" xfId="59848"/>
    <cellStyle name="Input 4 2 8 5 3" xfId="59849"/>
    <cellStyle name="Input 4 2 8 6" xfId="24472"/>
    <cellStyle name="Input 4 2 8 6 2" xfId="59850"/>
    <cellStyle name="Input 4 2 8 6 3" xfId="59851"/>
    <cellStyle name="Input 4 2 8 7" xfId="24473"/>
    <cellStyle name="Input 4 2 8 8" xfId="59852"/>
    <cellStyle name="Input 4 2 9" xfId="24474"/>
    <cellStyle name="Input 4 2 9 2" xfId="24475"/>
    <cellStyle name="Input 4 2 9 2 2" xfId="24476"/>
    <cellStyle name="Input 4 2 9 2 3" xfId="24477"/>
    <cellStyle name="Input 4 2 9 2 4" xfId="24478"/>
    <cellStyle name="Input 4 2 9 2 5" xfId="24479"/>
    <cellStyle name="Input 4 2 9 2 6" xfId="24480"/>
    <cellStyle name="Input 4 2 9 3" xfId="24481"/>
    <cellStyle name="Input 4 2 9 3 2" xfId="59853"/>
    <cellStyle name="Input 4 2 9 3 3" xfId="59854"/>
    <cellStyle name="Input 4 2 9 4" xfId="24482"/>
    <cellStyle name="Input 4 2 9 4 2" xfId="59855"/>
    <cellStyle name="Input 4 2 9 4 3" xfId="59856"/>
    <cellStyle name="Input 4 2 9 5" xfId="24483"/>
    <cellStyle name="Input 4 2 9 5 2" xfId="59857"/>
    <cellStyle name="Input 4 2 9 5 3" xfId="59858"/>
    <cellStyle name="Input 4 2 9 6" xfId="24484"/>
    <cellStyle name="Input 4 2 9 6 2" xfId="59859"/>
    <cellStyle name="Input 4 2 9 6 3" xfId="59860"/>
    <cellStyle name="Input 4 2 9 7" xfId="24485"/>
    <cellStyle name="Input 4 2 9 8" xfId="59861"/>
    <cellStyle name="Input 4 20" xfId="24486"/>
    <cellStyle name="Input 4 20 2" xfId="24487"/>
    <cellStyle name="Input 4 20 2 2" xfId="24488"/>
    <cellStyle name="Input 4 20 2 3" xfId="24489"/>
    <cellStyle name="Input 4 20 2 4" xfId="24490"/>
    <cellStyle name="Input 4 20 2 5" xfId="24491"/>
    <cellStyle name="Input 4 20 2 6" xfId="24492"/>
    <cellStyle name="Input 4 20 3" xfId="24493"/>
    <cellStyle name="Input 4 20 3 2" xfId="59862"/>
    <cellStyle name="Input 4 20 3 3" xfId="59863"/>
    <cellStyle name="Input 4 20 4" xfId="24494"/>
    <cellStyle name="Input 4 20 4 2" xfId="59864"/>
    <cellStyle name="Input 4 20 4 3" xfId="59865"/>
    <cellStyle name="Input 4 20 5" xfId="24495"/>
    <cellStyle name="Input 4 20 5 2" xfId="59866"/>
    <cellStyle name="Input 4 20 5 3" xfId="59867"/>
    <cellStyle name="Input 4 20 6" xfId="24496"/>
    <cellStyle name="Input 4 20 6 2" xfId="59868"/>
    <cellStyle name="Input 4 20 6 3" xfId="59869"/>
    <cellStyle name="Input 4 20 7" xfId="24497"/>
    <cellStyle name="Input 4 20 8" xfId="59870"/>
    <cellStyle name="Input 4 21" xfId="24498"/>
    <cellStyle name="Input 4 21 2" xfId="24499"/>
    <cellStyle name="Input 4 21 2 2" xfId="24500"/>
    <cellStyle name="Input 4 21 2 3" xfId="24501"/>
    <cellStyle name="Input 4 21 2 4" xfId="24502"/>
    <cellStyle name="Input 4 21 2 5" xfId="24503"/>
    <cellStyle name="Input 4 21 2 6" xfId="24504"/>
    <cellStyle name="Input 4 21 3" xfId="24505"/>
    <cellStyle name="Input 4 21 3 2" xfId="59871"/>
    <cellStyle name="Input 4 21 3 3" xfId="59872"/>
    <cellStyle name="Input 4 21 4" xfId="24506"/>
    <cellStyle name="Input 4 21 4 2" xfId="59873"/>
    <cellStyle name="Input 4 21 4 3" xfId="59874"/>
    <cellStyle name="Input 4 21 5" xfId="24507"/>
    <cellStyle name="Input 4 21 5 2" xfId="59875"/>
    <cellStyle name="Input 4 21 5 3" xfId="59876"/>
    <cellStyle name="Input 4 21 6" xfId="24508"/>
    <cellStyle name="Input 4 21 6 2" xfId="59877"/>
    <cellStyle name="Input 4 21 6 3" xfId="59878"/>
    <cellStyle name="Input 4 21 7" xfId="24509"/>
    <cellStyle name="Input 4 21 8" xfId="59879"/>
    <cellStyle name="Input 4 22" xfId="24510"/>
    <cellStyle name="Input 4 22 2" xfId="24511"/>
    <cellStyle name="Input 4 22 2 2" xfId="24512"/>
    <cellStyle name="Input 4 22 2 3" xfId="24513"/>
    <cellStyle name="Input 4 22 2 4" xfId="24514"/>
    <cellStyle name="Input 4 22 2 5" xfId="24515"/>
    <cellStyle name="Input 4 22 2 6" xfId="24516"/>
    <cellStyle name="Input 4 22 3" xfId="24517"/>
    <cellStyle name="Input 4 22 3 2" xfId="59880"/>
    <cellStyle name="Input 4 22 3 3" xfId="59881"/>
    <cellStyle name="Input 4 22 4" xfId="24518"/>
    <cellStyle name="Input 4 22 4 2" xfId="59882"/>
    <cellStyle name="Input 4 22 4 3" xfId="59883"/>
    <cellStyle name="Input 4 22 5" xfId="24519"/>
    <cellStyle name="Input 4 22 5 2" xfId="59884"/>
    <cellStyle name="Input 4 22 5 3" xfId="59885"/>
    <cellStyle name="Input 4 22 6" xfId="24520"/>
    <cellStyle name="Input 4 22 6 2" xfId="59886"/>
    <cellStyle name="Input 4 22 6 3" xfId="59887"/>
    <cellStyle name="Input 4 22 7" xfId="24521"/>
    <cellStyle name="Input 4 22 8" xfId="59888"/>
    <cellStyle name="Input 4 23" xfId="24522"/>
    <cellStyle name="Input 4 23 2" xfId="24523"/>
    <cellStyle name="Input 4 23 2 2" xfId="24524"/>
    <cellStyle name="Input 4 23 2 3" xfId="24525"/>
    <cellStyle name="Input 4 23 2 4" xfId="24526"/>
    <cellStyle name="Input 4 23 2 5" xfId="24527"/>
    <cellStyle name="Input 4 23 2 6" xfId="24528"/>
    <cellStyle name="Input 4 23 3" xfId="24529"/>
    <cellStyle name="Input 4 23 3 2" xfId="59889"/>
    <cellStyle name="Input 4 23 3 3" xfId="59890"/>
    <cellStyle name="Input 4 23 4" xfId="24530"/>
    <cellStyle name="Input 4 23 4 2" xfId="59891"/>
    <cellStyle name="Input 4 23 4 3" xfId="59892"/>
    <cellStyle name="Input 4 23 5" xfId="24531"/>
    <cellStyle name="Input 4 23 5 2" xfId="59893"/>
    <cellStyle name="Input 4 23 5 3" xfId="59894"/>
    <cellStyle name="Input 4 23 6" xfId="24532"/>
    <cellStyle name="Input 4 23 6 2" xfId="59895"/>
    <cellStyle name="Input 4 23 6 3" xfId="59896"/>
    <cellStyle name="Input 4 23 7" xfId="24533"/>
    <cellStyle name="Input 4 23 8" xfId="59897"/>
    <cellStyle name="Input 4 24" xfId="24534"/>
    <cellStyle name="Input 4 24 2" xfId="24535"/>
    <cellStyle name="Input 4 24 2 2" xfId="24536"/>
    <cellStyle name="Input 4 24 2 3" xfId="24537"/>
    <cellStyle name="Input 4 24 2 4" xfId="24538"/>
    <cellStyle name="Input 4 24 2 5" xfId="24539"/>
    <cellStyle name="Input 4 24 2 6" xfId="24540"/>
    <cellStyle name="Input 4 24 3" xfId="24541"/>
    <cellStyle name="Input 4 24 3 2" xfId="59898"/>
    <cellStyle name="Input 4 24 3 3" xfId="59899"/>
    <cellStyle name="Input 4 24 4" xfId="24542"/>
    <cellStyle name="Input 4 24 4 2" xfId="59900"/>
    <cellStyle name="Input 4 24 4 3" xfId="59901"/>
    <cellStyle name="Input 4 24 5" xfId="24543"/>
    <cellStyle name="Input 4 24 5 2" xfId="59902"/>
    <cellStyle name="Input 4 24 5 3" xfId="59903"/>
    <cellStyle name="Input 4 24 6" xfId="24544"/>
    <cellStyle name="Input 4 24 6 2" xfId="59904"/>
    <cellStyle name="Input 4 24 6 3" xfId="59905"/>
    <cellStyle name="Input 4 24 7" xfId="24545"/>
    <cellStyle name="Input 4 24 8" xfId="59906"/>
    <cellStyle name="Input 4 25" xfId="24546"/>
    <cellStyle name="Input 4 25 2" xfId="24547"/>
    <cellStyle name="Input 4 25 2 2" xfId="24548"/>
    <cellStyle name="Input 4 25 2 3" xfId="24549"/>
    <cellStyle name="Input 4 25 2 4" xfId="24550"/>
    <cellStyle name="Input 4 25 2 5" xfId="24551"/>
    <cellStyle name="Input 4 25 2 6" xfId="24552"/>
    <cellStyle name="Input 4 25 3" xfId="24553"/>
    <cellStyle name="Input 4 25 3 2" xfId="59907"/>
    <cellStyle name="Input 4 25 3 3" xfId="59908"/>
    <cellStyle name="Input 4 25 4" xfId="24554"/>
    <cellStyle name="Input 4 25 4 2" xfId="59909"/>
    <cellStyle name="Input 4 25 4 3" xfId="59910"/>
    <cellStyle name="Input 4 25 5" xfId="24555"/>
    <cellStyle name="Input 4 25 5 2" xfId="59911"/>
    <cellStyle name="Input 4 25 5 3" xfId="59912"/>
    <cellStyle name="Input 4 25 6" xfId="24556"/>
    <cellStyle name="Input 4 25 6 2" xfId="59913"/>
    <cellStyle name="Input 4 25 6 3" xfId="59914"/>
    <cellStyle name="Input 4 25 7" xfId="24557"/>
    <cellStyle name="Input 4 25 8" xfId="59915"/>
    <cellStyle name="Input 4 26" xfId="24558"/>
    <cellStyle name="Input 4 26 2" xfId="24559"/>
    <cellStyle name="Input 4 26 2 2" xfId="24560"/>
    <cellStyle name="Input 4 26 2 3" xfId="24561"/>
    <cellStyle name="Input 4 26 2 4" xfId="24562"/>
    <cellStyle name="Input 4 26 2 5" xfId="24563"/>
    <cellStyle name="Input 4 26 2 6" xfId="24564"/>
    <cellStyle name="Input 4 26 3" xfId="24565"/>
    <cellStyle name="Input 4 26 3 2" xfId="59916"/>
    <cellStyle name="Input 4 26 3 3" xfId="59917"/>
    <cellStyle name="Input 4 26 4" xfId="24566"/>
    <cellStyle name="Input 4 26 4 2" xfId="59918"/>
    <cellStyle name="Input 4 26 4 3" xfId="59919"/>
    <cellStyle name="Input 4 26 5" xfId="24567"/>
    <cellStyle name="Input 4 26 5 2" xfId="59920"/>
    <cellStyle name="Input 4 26 5 3" xfId="59921"/>
    <cellStyle name="Input 4 26 6" xfId="24568"/>
    <cellStyle name="Input 4 26 6 2" xfId="59922"/>
    <cellStyle name="Input 4 26 6 3" xfId="59923"/>
    <cellStyle name="Input 4 26 7" xfId="24569"/>
    <cellStyle name="Input 4 26 8" xfId="59924"/>
    <cellStyle name="Input 4 27" xfId="24570"/>
    <cellStyle name="Input 4 27 2" xfId="24571"/>
    <cellStyle name="Input 4 27 2 2" xfId="24572"/>
    <cellStyle name="Input 4 27 2 3" xfId="24573"/>
    <cellStyle name="Input 4 27 2 4" xfId="24574"/>
    <cellStyle name="Input 4 27 2 5" xfId="24575"/>
    <cellStyle name="Input 4 27 2 6" xfId="24576"/>
    <cellStyle name="Input 4 27 3" xfId="24577"/>
    <cellStyle name="Input 4 27 3 2" xfId="59925"/>
    <cellStyle name="Input 4 27 3 3" xfId="59926"/>
    <cellStyle name="Input 4 27 4" xfId="24578"/>
    <cellStyle name="Input 4 27 4 2" xfId="59927"/>
    <cellStyle name="Input 4 27 4 3" xfId="59928"/>
    <cellStyle name="Input 4 27 5" xfId="24579"/>
    <cellStyle name="Input 4 27 5 2" xfId="59929"/>
    <cellStyle name="Input 4 27 5 3" xfId="59930"/>
    <cellStyle name="Input 4 27 6" xfId="24580"/>
    <cellStyle name="Input 4 27 6 2" xfId="59931"/>
    <cellStyle name="Input 4 27 6 3" xfId="59932"/>
    <cellStyle name="Input 4 27 7" xfId="24581"/>
    <cellStyle name="Input 4 27 8" xfId="59933"/>
    <cellStyle name="Input 4 28" xfId="24582"/>
    <cellStyle name="Input 4 28 2" xfId="24583"/>
    <cellStyle name="Input 4 28 2 2" xfId="24584"/>
    <cellStyle name="Input 4 28 2 3" xfId="24585"/>
    <cellStyle name="Input 4 28 2 4" xfId="24586"/>
    <cellStyle name="Input 4 28 2 5" xfId="24587"/>
    <cellStyle name="Input 4 28 2 6" xfId="24588"/>
    <cellStyle name="Input 4 28 3" xfId="24589"/>
    <cellStyle name="Input 4 28 3 2" xfId="59934"/>
    <cellStyle name="Input 4 28 3 3" xfId="59935"/>
    <cellStyle name="Input 4 28 4" xfId="24590"/>
    <cellStyle name="Input 4 28 4 2" xfId="59936"/>
    <cellStyle name="Input 4 28 4 3" xfId="59937"/>
    <cellStyle name="Input 4 28 5" xfId="24591"/>
    <cellStyle name="Input 4 28 5 2" xfId="59938"/>
    <cellStyle name="Input 4 28 5 3" xfId="59939"/>
    <cellStyle name="Input 4 28 6" xfId="24592"/>
    <cellStyle name="Input 4 28 6 2" xfId="59940"/>
    <cellStyle name="Input 4 28 6 3" xfId="59941"/>
    <cellStyle name="Input 4 28 7" xfId="24593"/>
    <cellStyle name="Input 4 28 8" xfId="59942"/>
    <cellStyle name="Input 4 29" xfId="24594"/>
    <cellStyle name="Input 4 29 2" xfId="24595"/>
    <cellStyle name="Input 4 29 2 2" xfId="24596"/>
    <cellStyle name="Input 4 29 2 3" xfId="24597"/>
    <cellStyle name="Input 4 29 2 4" xfId="24598"/>
    <cellStyle name="Input 4 29 2 5" xfId="24599"/>
    <cellStyle name="Input 4 29 2 6" xfId="24600"/>
    <cellStyle name="Input 4 29 3" xfId="24601"/>
    <cellStyle name="Input 4 29 3 2" xfId="59943"/>
    <cellStyle name="Input 4 29 3 3" xfId="59944"/>
    <cellStyle name="Input 4 29 4" xfId="24602"/>
    <cellStyle name="Input 4 29 4 2" xfId="59945"/>
    <cellStyle name="Input 4 29 4 3" xfId="59946"/>
    <cellStyle name="Input 4 29 5" xfId="24603"/>
    <cellStyle name="Input 4 29 5 2" xfId="59947"/>
    <cellStyle name="Input 4 29 5 3" xfId="59948"/>
    <cellStyle name="Input 4 29 6" xfId="24604"/>
    <cellStyle name="Input 4 29 6 2" xfId="59949"/>
    <cellStyle name="Input 4 29 6 3" xfId="59950"/>
    <cellStyle name="Input 4 29 7" xfId="24605"/>
    <cellStyle name="Input 4 29 8" xfId="59951"/>
    <cellStyle name="Input 4 3" xfId="24606"/>
    <cellStyle name="Input 4 3 10" xfId="24607"/>
    <cellStyle name="Input 4 3 10 2" xfId="24608"/>
    <cellStyle name="Input 4 3 10 2 2" xfId="24609"/>
    <cellStyle name="Input 4 3 10 2 3" xfId="24610"/>
    <cellStyle name="Input 4 3 10 2 4" xfId="24611"/>
    <cellStyle name="Input 4 3 10 2 5" xfId="24612"/>
    <cellStyle name="Input 4 3 10 2 6" xfId="24613"/>
    <cellStyle name="Input 4 3 10 3" xfId="24614"/>
    <cellStyle name="Input 4 3 10 3 2" xfId="59952"/>
    <cellStyle name="Input 4 3 10 3 3" xfId="59953"/>
    <cellStyle name="Input 4 3 10 4" xfId="24615"/>
    <cellStyle name="Input 4 3 10 4 2" xfId="59954"/>
    <cellStyle name="Input 4 3 10 4 3" xfId="59955"/>
    <cellStyle name="Input 4 3 10 5" xfId="24616"/>
    <cellStyle name="Input 4 3 10 5 2" xfId="59956"/>
    <cellStyle name="Input 4 3 10 5 3" xfId="59957"/>
    <cellStyle name="Input 4 3 10 6" xfId="24617"/>
    <cellStyle name="Input 4 3 10 6 2" xfId="59958"/>
    <cellStyle name="Input 4 3 10 6 3" xfId="59959"/>
    <cellStyle name="Input 4 3 10 7" xfId="24618"/>
    <cellStyle name="Input 4 3 10 8" xfId="59960"/>
    <cellStyle name="Input 4 3 11" xfId="24619"/>
    <cellStyle name="Input 4 3 11 2" xfId="24620"/>
    <cellStyle name="Input 4 3 11 2 2" xfId="24621"/>
    <cellStyle name="Input 4 3 11 2 3" xfId="24622"/>
    <cellStyle name="Input 4 3 11 2 4" xfId="24623"/>
    <cellStyle name="Input 4 3 11 2 5" xfId="24624"/>
    <cellStyle name="Input 4 3 11 2 6" xfId="24625"/>
    <cellStyle name="Input 4 3 11 3" xfId="24626"/>
    <cellStyle name="Input 4 3 11 3 2" xfId="59961"/>
    <cellStyle name="Input 4 3 11 3 3" xfId="59962"/>
    <cellStyle name="Input 4 3 11 4" xfId="24627"/>
    <cellStyle name="Input 4 3 11 4 2" xfId="59963"/>
    <cellStyle name="Input 4 3 11 4 3" xfId="59964"/>
    <cellStyle name="Input 4 3 11 5" xfId="24628"/>
    <cellStyle name="Input 4 3 11 5 2" xfId="59965"/>
    <cellStyle name="Input 4 3 11 5 3" xfId="59966"/>
    <cellStyle name="Input 4 3 11 6" xfId="24629"/>
    <cellStyle name="Input 4 3 11 6 2" xfId="59967"/>
    <cellStyle name="Input 4 3 11 6 3" xfId="59968"/>
    <cellStyle name="Input 4 3 11 7" xfId="24630"/>
    <cellStyle name="Input 4 3 11 8" xfId="59969"/>
    <cellStyle name="Input 4 3 12" xfId="24631"/>
    <cellStyle name="Input 4 3 12 2" xfId="24632"/>
    <cellStyle name="Input 4 3 12 2 2" xfId="24633"/>
    <cellStyle name="Input 4 3 12 2 3" xfId="24634"/>
    <cellStyle name="Input 4 3 12 2 4" xfId="24635"/>
    <cellStyle name="Input 4 3 12 2 5" xfId="24636"/>
    <cellStyle name="Input 4 3 12 2 6" xfId="24637"/>
    <cellStyle name="Input 4 3 12 3" xfId="24638"/>
    <cellStyle name="Input 4 3 12 3 2" xfId="59970"/>
    <cellStyle name="Input 4 3 12 3 3" xfId="59971"/>
    <cellStyle name="Input 4 3 12 4" xfId="24639"/>
    <cellStyle name="Input 4 3 12 4 2" xfId="59972"/>
    <cellStyle name="Input 4 3 12 4 3" xfId="59973"/>
    <cellStyle name="Input 4 3 12 5" xfId="24640"/>
    <cellStyle name="Input 4 3 12 5 2" xfId="59974"/>
    <cellStyle name="Input 4 3 12 5 3" xfId="59975"/>
    <cellStyle name="Input 4 3 12 6" xfId="24641"/>
    <cellStyle name="Input 4 3 12 6 2" xfId="59976"/>
    <cellStyle name="Input 4 3 12 6 3" xfId="59977"/>
    <cellStyle name="Input 4 3 12 7" xfId="24642"/>
    <cellStyle name="Input 4 3 12 8" xfId="59978"/>
    <cellStyle name="Input 4 3 13" xfId="24643"/>
    <cellStyle name="Input 4 3 13 2" xfId="24644"/>
    <cellStyle name="Input 4 3 13 2 2" xfId="24645"/>
    <cellStyle name="Input 4 3 13 2 3" xfId="24646"/>
    <cellStyle name="Input 4 3 13 2 4" xfId="24647"/>
    <cellStyle name="Input 4 3 13 2 5" xfId="24648"/>
    <cellStyle name="Input 4 3 13 2 6" xfId="24649"/>
    <cellStyle name="Input 4 3 13 3" xfId="24650"/>
    <cellStyle name="Input 4 3 13 3 2" xfId="59979"/>
    <cellStyle name="Input 4 3 13 3 3" xfId="59980"/>
    <cellStyle name="Input 4 3 13 4" xfId="24651"/>
    <cellStyle name="Input 4 3 13 4 2" xfId="59981"/>
    <cellStyle name="Input 4 3 13 4 3" xfId="59982"/>
    <cellStyle name="Input 4 3 13 5" xfId="24652"/>
    <cellStyle name="Input 4 3 13 5 2" xfId="59983"/>
    <cellStyle name="Input 4 3 13 5 3" xfId="59984"/>
    <cellStyle name="Input 4 3 13 6" xfId="24653"/>
    <cellStyle name="Input 4 3 13 6 2" xfId="59985"/>
    <cellStyle name="Input 4 3 13 6 3" xfId="59986"/>
    <cellStyle name="Input 4 3 13 7" xfId="24654"/>
    <cellStyle name="Input 4 3 13 8" xfId="59987"/>
    <cellStyle name="Input 4 3 14" xfId="24655"/>
    <cellStyle name="Input 4 3 14 2" xfId="24656"/>
    <cellStyle name="Input 4 3 14 2 2" xfId="24657"/>
    <cellStyle name="Input 4 3 14 2 3" xfId="24658"/>
    <cellStyle name="Input 4 3 14 2 4" xfId="24659"/>
    <cellStyle name="Input 4 3 14 2 5" xfId="24660"/>
    <cellStyle name="Input 4 3 14 2 6" xfId="24661"/>
    <cellStyle name="Input 4 3 14 3" xfId="24662"/>
    <cellStyle name="Input 4 3 14 3 2" xfId="59988"/>
    <cellStyle name="Input 4 3 14 3 3" xfId="59989"/>
    <cellStyle name="Input 4 3 14 4" xfId="24663"/>
    <cellStyle name="Input 4 3 14 4 2" xfId="59990"/>
    <cellStyle name="Input 4 3 14 4 3" xfId="59991"/>
    <cellStyle name="Input 4 3 14 5" xfId="24664"/>
    <cellStyle name="Input 4 3 14 5 2" xfId="59992"/>
    <cellStyle name="Input 4 3 14 5 3" xfId="59993"/>
    <cellStyle name="Input 4 3 14 6" xfId="24665"/>
    <cellStyle name="Input 4 3 14 6 2" xfId="59994"/>
    <cellStyle name="Input 4 3 14 6 3" xfId="59995"/>
    <cellStyle name="Input 4 3 14 7" xfId="24666"/>
    <cellStyle name="Input 4 3 14 8" xfId="59996"/>
    <cellStyle name="Input 4 3 15" xfId="24667"/>
    <cellStyle name="Input 4 3 15 2" xfId="24668"/>
    <cellStyle name="Input 4 3 15 2 2" xfId="24669"/>
    <cellStyle name="Input 4 3 15 2 3" xfId="24670"/>
    <cellStyle name="Input 4 3 15 2 4" xfId="24671"/>
    <cellStyle name="Input 4 3 15 2 5" xfId="24672"/>
    <cellStyle name="Input 4 3 15 2 6" xfId="24673"/>
    <cellStyle name="Input 4 3 15 3" xfId="24674"/>
    <cellStyle name="Input 4 3 15 3 2" xfId="59997"/>
    <cellStyle name="Input 4 3 15 3 3" xfId="59998"/>
    <cellStyle name="Input 4 3 15 4" xfId="24675"/>
    <cellStyle name="Input 4 3 15 4 2" xfId="59999"/>
    <cellStyle name="Input 4 3 15 4 3" xfId="60000"/>
    <cellStyle name="Input 4 3 15 5" xfId="24676"/>
    <cellStyle name="Input 4 3 15 5 2" xfId="60001"/>
    <cellStyle name="Input 4 3 15 5 3" xfId="60002"/>
    <cellStyle name="Input 4 3 15 6" xfId="24677"/>
    <cellStyle name="Input 4 3 15 6 2" xfId="60003"/>
    <cellStyle name="Input 4 3 15 6 3" xfId="60004"/>
    <cellStyle name="Input 4 3 15 7" xfId="24678"/>
    <cellStyle name="Input 4 3 15 8" xfId="60005"/>
    <cellStyle name="Input 4 3 16" xfId="24679"/>
    <cellStyle name="Input 4 3 16 2" xfId="24680"/>
    <cellStyle name="Input 4 3 16 2 2" xfId="24681"/>
    <cellStyle name="Input 4 3 16 2 3" xfId="24682"/>
    <cellStyle name="Input 4 3 16 2 4" xfId="24683"/>
    <cellStyle name="Input 4 3 16 2 5" xfId="24684"/>
    <cellStyle name="Input 4 3 16 2 6" xfId="24685"/>
    <cellStyle name="Input 4 3 16 3" xfId="24686"/>
    <cellStyle name="Input 4 3 16 3 2" xfId="60006"/>
    <cellStyle name="Input 4 3 16 3 3" xfId="60007"/>
    <cellStyle name="Input 4 3 16 4" xfId="24687"/>
    <cellStyle name="Input 4 3 16 4 2" xfId="60008"/>
    <cellStyle name="Input 4 3 16 4 3" xfId="60009"/>
    <cellStyle name="Input 4 3 16 5" xfId="24688"/>
    <cellStyle name="Input 4 3 16 5 2" xfId="60010"/>
    <cellStyle name="Input 4 3 16 5 3" xfId="60011"/>
    <cellStyle name="Input 4 3 16 6" xfId="24689"/>
    <cellStyle name="Input 4 3 16 6 2" xfId="60012"/>
    <cellStyle name="Input 4 3 16 6 3" xfId="60013"/>
    <cellStyle name="Input 4 3 16 7" xfId="24690"/>
    <cellStyle name="Input 4 3 16 8" xfId="60014"/>
    <cellStyle name="Input 4 3 17" xfId="24691"/>
    <cellStyle name="Input 4 3 17 2" xfId="24692"/>
    <cellStyle name="Input 4 3 17 2 2" xfId="24693"/>
    <cellStyle name="Input 4 3 17 2 3" xfId="24694"/>
    <cellStyle name="Input 4 3 17 2 4" xfId="24695"/>
    <cellStyle name="Input 4 3 17 2 5" xfId="24696"/>
    <cellStyle name="Input 4 3 17 2 6" xfId="24697"/>
    <cellStyle name="Input 4 3 17 3" xfId="24698"/>
    <cellStyle name="Input 4 3 17 3 2" xfId="60015"/>
    <cellStyle name="Input 4 3 17 3 3" xfId="60016"/>
    <cellStyle name="Input 4 3 17 4" xfId="24699"/>
    <cellStyle name="Input 4 3 17 4 2" xfId="60017"/>
    <cellStyle name="Input 4 3 17 4 3" xfId="60018"/>
    <cellStyle name="Input 4 3 17 5" xfId="24700"/>
    <cellStyle name="Input 4 3 17 5 2" xfId="60019"/>
    <cellStyle name="Input 4 3 17 5 3" xfId="60020"/>
    <cellStyle name="Input 4 3 17 6" xfId="24701"/>
    <cellStyle name="Input 4 3 17 6 2" xfId="60021"/>
    <cellStyle name="Input 4 3 17 6 3" xfId="60022"/>
    <cellStyle name="Input 4 3 17 7" xfId="24702"/>
    <cellStyle name="Input 4 3 17 8" xfId="60023"/>
    <cellStyle name="Input 4 3 18" xfId="24703"/>
    <cellStyle name="Input 4 3 18 2" xfId="24704"/>
    <cellStyle name="Input 4 3 18 2 2" xfId="24705"/>
    <cellStyle name="Input 4 3 18 2 3" xfId="24706"/>
    <cellStyle name="Input 4 3 18 2 4" xfId="24707"/>
    <cellStyle name="Input 4 3 18 2 5" xfId="24708"/>
    <cellStyle name="Input 4 3 18 2 6" xfId="24709"/>
    <cellStyle name="Input 4 3 18 3" xfId="24710"/>
    <cellStyle name="Input 4 3 18 3 2" xfId="60024"/>
    <cellStyle name="Input 4 3 18 3 3" xfId="60025"/>
    <cellStyle name="Input 4 3 18 4" xfId="24711"/>
    <cellStyle name="Input 4 3 18 4 2" xfId="60026"/>
    <cellStyle name="Input 4 3 18 4 3" xfId="60027"/>
    <cellStyle name="Input 4 3 18 5" xfId="24712"/>
    <cellStyle name="Input 4 3 18 5 2" xfId="60028"/>
    <cellStyle name="Input 4 3 18 5 3" xfId="60029"/>
    <cellStyle name="Input 4 3 18 6" xfId="24713"/>
    <cellStyle name="Input 4 3 18 6 2" xfId="60030"/>
    <cellStyle name="Input 4 3 18 6 3" xfId="60031"/>
    <cellStyle name="Input 4 3 18 7" xfId="24714"/>
    <cellStyle name="Input 4 3 18 8" xfId="60032"/>
    <cellStyle name="Input 4 3 19" xfId="24715"/>
    <cellStyle name="Input 4 3 19 2" xfId="24716"/>
    <cellStyle name="Input 4 3 19 2 2" xfId="24717"/>
    <cellStyle name="Input 4 3 19 2 3" xfId="24718"/>
    <cellStyle name="Input 4 3 19 2 4" xfId="24719"/>
    <cellStyle name="Input 4 3 19 2 5" xfId="24720"/>
    <cellStyle name="Input 4 3 19 2 6" xfId="24721"/>
    <cellStyle name="Input 4 3 19 3" xfId="24722"/>
    <cellStyle name="Input 4 3 19 3 2" xfId="60033"/>
    <cellStyle name="Input 4 3 19 3 3" xfId="60034"/>
    <cellStyle name="Input 4 3 19 4" xfId="24723"/>
    <cellStyle name="Input 4 3 19 4 2" xfId="60035"/>
    <cellStyle name="Input 4 3 19 4 3" xfId="60036"/>
    <cellStyle name="Input 4 3 19 5" xfId="24724"/>
    <cellStyle name="Input 4 3 19 5 2" xfId="60037"/>
    <cellStyle name="Input 4 3 19 5 3" xfId="60038"/>
    <cellStyle name="Input 4 3 19 6" xfId="24725"/>
    <cellStyle name="Input 4 3 19 6 2" xfId="60039"/>
    <cellStyle name="Input 4 3 19 6 3" xfId="60040"/>
    <cellStyle name="Input 4 3 19 7" xfId="24726"/>
    <cellStyle name="Input 4 3 19 8" xfId="60041"/>
    <cellStyle name="Input 4 3 2" xfId="24727"/>
    <cellStyle name="Input 4 3 2 10" xfId="24728"/>
    <cellStyle name="Input 4 3 2 10 2" xfId="24729"/>
    <cellStyle name="Input 4 3 2 10 2 2" xfId="24730"/>
    <cellStyle name="Input 4 3 2 10 2 3" xfId="24731"/>
    <cellStyle name="Input 4 3 2 10 2 4" xfId="24732"/>
    <cellStyle name="Input 4 3 2 10 2 5" xfId="24733"/>
    <cellStyle name="Input 4 3 2 10 2 6" xfId="24734"/>
    <cellStyle name="Input 4 3 2 10 3" xfId="24735"/>
    <cellStyle name="Input 4 3 2 10 3 2" xfId="60042"/>
    <cellStyle name="Input 4 3 2 10 3 3" xfId="60043"/>
    <cellStyle name="Input 4 3 2 10 4" xfId="24736"/>
    <cellStyle name="Input 4 3 2 10 4 2" xfId="60044"/>
    <cellStyle name="Input 4 3 2 10 4 3" xfId="60045"/>
    <cellStyle name="Input 4 3 2 10 5" xfId="24737"/>
    <cellStyle name="Input 4 3 2 10 5 2" xfId="60046"/>
    <cellStyle name="Input 4 3 2 10 5 3" xfId="60047"/>
    <cellStyle name="Input 4 3 2 10 6" xfId="24738"/>
    <cellStyle name="Input 4 3 2 10 6 2" xfId="60048"/>
    <cellStyle name="Input 4 3 2 10 6 3" xfId="60049"/>
    <cellStyle name="Input 4 3 2 10 7" xfId="24739"/>
    <cellStyle name="Input 4 3 2 10 8" xfId="60050"/>
    <cellStyle name="Input 4 3 2 11" xfId="24740"/>
    <cellStyle name="Input 4 3 2 11 2" xfId="24741"/>
    <cellStyle name="Input 4 3 2 11 2 2" xfId="24742"/>
    <cellStyle name="Input 4 3 2 11 2 3" xfId="24743"/>
    <cellStyle name="Input 4 3 2 11 2 4" xfId="24744"/>
    <cellStyle name="Input 4 3 2 11 2 5" xfId="24745"/>
    <cellStyle name="Input 4 3 2 11 2 6" xfId="24746"/>
    <cellStyle name="Input 4 3 2 11 3" xfId="24747"/>
    <cellStyle name="Input 4 3 2 11 3 2" xfId="60051"/>
    <cellStyle name="Input 4 3 2 11 3 3" xfId="60052"/>
    <cellStyle name="Input 4 3 2 11 4" xfId="24748"/>
    <cellStyle name="Input 4 3 2 11 4 2" xfId="60053"/>
    <cellStyle name="Input 4 3 2 11 4 3" xfId="60054"/>
    <cellStyle name="Input 4 3 2 11 5" xfId="24749"/>
    <cellStyle name="Input 4 3 2 11 5 2" xfId="60055"/>
    <cellStyle name="Input 4 3 2 11 5 3" xfId="60056"/>
    <cellStyle name="Input 4 3 2 11 6" xfId="24750"/>
    <cellStyle name="Input 4 3 2 11 6 2" xfId="60057"/>
    <cellStyle name="Input 4 3 2 11 6 3" xfId="60058"/>
    <cellStyle name="Input 4 3 2 11 7" xfId="24751"/>
    <cellStyle name="Input 4 3 2 11 8" xfId="60059"/>
    <cellStyle name="Input 4 3 2 12" xfId="24752"/>
    <cellStyle name="Input 4 3 2 12 2" xfId="24753"/>
    <cellStyle name="Input 4 3 2 12 2 2" xfId="24754"/>
    <cellStyle name="Input 4 3 2 12 2 3" xfId="24755"/>
    <cellStyle name="Input 4 3 2 12 2 4" xfId="24756"/>
    <cellStyle name="Input 4 3 2 12 2 5" xfId="24757"/>
    <cellStyle name="Input 4 3 2 12 2 6" xfId="24758"/>
    <cellStyle name="Input 4 3 2 12 3" xfId="24759"/>
    <cellStyle name="Input 4 3 2 12 3 2" xfId="60060"/>
    <cellStyle name="Input 4 3 2 12 3 3" xfId="60061"/>
    <cellStyle name="Input 4 3 2 12 4" xfId="24760"/>
    <cellStyle name="Input 4 3 2 12 4 2" xfId="60062"/>
    <cellStyle name="Input 4 3 2 12 4 3" xfId="60063"/>
    <cellStyle name="Input 4 3 2 12 5" xfId="24761"/>
    <cellStyle name="Input 4 3 2 12 5 2" xfId="60064"/>
    <cellStyle name="Input 4 3 2 12 5 3" xfId="60065"/>
    <cellStyle name="Input 4 3 2 12 6" xfId="24762"/>
    <cellStyle name="Input 4 3 2 12 6 2" xfId="60066"/>
    <cellStyle name="Input 4 3 2 12 6 3" xfId="60067"/>
    <cellStyle name="Input 4 3 2 12 7" xfId="24763"/>
    <cellStyle name="Input 4 3 2 12 8" xfId="60068"/>
    <cellStyle name="Input 4 3 2 13" xfId="24764"/>
    <cellStyle name="Input 4 3 2 13 2" xfId="24765"/>
    <cellStyle name="Input 4 3 2 13 2 2" xfId="24766"/>
    <cellStyle name="Input 4 3 2 13 2 3" xfId="24767"/>
    <cellStyle name="Input 4 3 2 13 2 4" xfId="24768"/>
    <cellStyle name="Input 4 3 2 13 2 5" xfId="24769"/>
    <cellStyle name="Input 4 3 2 13 2 6" xfId="24770"/>
    <cellStyle name="Input 4 3 2 13 3" xfId="24771"/>
    <cellStyle name="Input 4 3 2 13 3 2" xfId="60069"/>
    <cellStyle name="Input 4 3 2 13 3 3" xfId="60070"/>
    <cellStyle name="Input 4 3 2 13 4" xfId="24772"/>
    <cellStyle name="Input 4 3 2 13 4 2" xfId="60071"/>
    <cellStyle name="Input 4 3 2 13 4 3" xfId="60072"/>
    <cellStyle name="Input 4 3 2 13 5" xfId="24773"/>
    <cellStyle name="Input 4 3 2 13 5 2" xfId="60073"/>
    <cellStyle name="Input 4 3 2 13 5 3" xfId="60074"/>
    <cellStyle name="Input 4 3 2 13 6" xfId="24774"/>
    <cellStyle name="Input 4 3 2 13 6 2" xfId="60075"/>
    <cellStyle name="Input 4 3 2 13 6 3" xfId="60076"/>
    <cellStyle name="Input 4 3 2 13 7" xfId="24775"/>
    <cellStyle name="Input 4 3 2 13 8" xfId="60077"/>
    <cellStyle name="Input 4 3 2 14" xfId="24776"/>
    <cellStyle name="Input 4 3 2 14 2" xfId="24777"/>
    <cellStyle name="Input 4 3 2 14 2 2" xfId="24778"/>
    <cellStyle name="Input 4 3 2 14 2 3" xfId="24779"/>
    <cellStyle name="Input 4 3 2 14 2 4" xfId="24780"/>
    <cellStyle name="Input 4 3 2 14 2 5" xfId="24781"/>
    <cellStyle name="Input 4 3 2 14 2 6" xfId="24782"/>
    <cellStyle name="Input 4 3 2 14 3" xfId="24783"/>
    <cellStyle name="Input 4 3 2 14 3 2" xfId="60078"/>
    <cellStyle name="Input 4 3 2 14 3 3" xfId="60079"/>
    <cellStyle name="Input 4 3 2 14 4" xfId="24784"/>
    <cellStyle name="Input 4 3 2 14 4 2" xfId="60080"/>
    <cellStyle name="Input 4 3 2 14 4 3" xfId="60081"/>
    <cellStyle name="Input 4 3 2 14 5" xfId="24785"/>
    <cellStyle name="Input 4 3 2 14 5 2" xfId="60082"/>
    <cellStyle name="Input 4 3 2 14 5 3" xfId="60083"/>
    <cellStyle name="Input 4 3 2 14 6" xfId="24786"/>
    <cellStyle name="Input 4 3 2 14 6 2" xfId="60084"/>
    <cellStyle name="Input 4 3 2 14 6 3" xfId="60085"/>
    <cellStyle name="Input 4 3 2 14 7" xfId="24787"/>
    <cellStyle name="Input 4 3 2 14 8" xfId="60086"/>
    <cellStyle name="Input 4 3 2 15" xfId="24788"/>
    <cellStyle name="Input 4 3 2 15 2" xfId="24789"/>
    <cellStyle name="Input 4 3 2 15 2 2" xfId="24790"/>
    <cellStyle name="Input 4 3 2 15 2 3" xfId="24791"/>
    <cellStyle name="Input 4 3 2 15 2 4" xfId="24792"/>
    <cellStyle name="Input 4 3 2 15 2 5" xfId="24793"/>
    <cellStyle name="Input 4 3 2 15 2 6" xfId="24794"/>
    <cellStyle name="Input 4 3 2 15 3" xfId="24795"/>
    <cellStyle name="Input 4 3 2 15 3 2" xfId="60087"/>
    <cellStyle name="Input 4 3 2 15 3 3" xfId="60088"/>
    <cellStyle name="Input 4 3 2 15 4" xfId="24796"/>
    <cellStyle name="Input 4 3 2 15 4 2" xfId="60089"/>
    <cellStyle name="Input 4 3 2 15 4 3" xfId="60090"/>
    <cellStyle name="Input 4 3 2 15 5" xfId="24797"/>
    <cellStyle name="Input 4 3 2 15 5 2" xfId="60091"/>
    <cellStyle name="Input 4 3 2 15 5 3" xfId="60092"/>
    <cellStyle name="Input 4 3 2 15 6" xfId="24798"/>
    <cellStyle name="Input 4 3 2 15 6 2" xfId="60093"/>
    <cellStyle name="Input 4 3 2 15 6 3" xfId="60094"/>
    <cellStyle name="Input 4 3 2 15 7" xfId="24799"/>
    <cellStyle name="Input 4 3 2 15 8" xfId="60095"/>
    <cellStyle name="Input 4 3 2 16" xfId="24800"/>
    <cellStyle name="Input 4 3 2 16 2" xfId="24801"/>
    <cellStyle name="Input 4 3 2 16 2 2" xfId="24802"/>
    <cellStyle name="Input 4 3 2 16 2 3" xfId="24803"/>
    <cellStyle name="Input 4 3 2 16 2 4" xfId="24804"/>
    <cellStyle name="Input 4 3 2 16 2 5" xfId="24805"/>
    <cellStyle name="Input 4 3 2 16 2 6" xfId="24806"/>
    <cellStyle name="Input 4 3 2 16 3" xfId="24807"/>
    <cellStyle name="Input 4 3 2 16 3 2" xfId="60096"/>
    <cellStyle name="Input 4 3 2 16 3 3" xfId="60097"/>
    <cellStyle name="Input 4 3 2 16 4" xfId="24808"/>
    <cellStyle name="Input 4 3 2 16 4 2" xfId="60098"/>
    <cellStyle name="Input 4 3 2 16 4 3" xfId="60099"/>
    <cellStyle name="Input 4 3 2 16 5" xfId="24809"/>
    <cellStyle name="Input 4 3 2 16 5 2" xfId="60100"/>
    <cellStyle name="Input 4 3 2 16 5 3" xfId="60101"/>
    <cellStyle name="Input 4 3 2 16 6" xfId="24810"/>
    <cellStyle name="Input 4 3 2 16 6 2" xfId="60102"/>
    <cellStyle name="Input 4 3 2 16 6 3" xfId="60103"/>
    <cellStyle name="Input 4 3 2 16 7" xfId="24811"/>
    <cellStyle name="Input 4 3 2 16 8" xfId="60104"/>
    <cellStyle name="Input 4 3 2 17" xfId="24812"/>
    <cellStyle name="Input 4 3 2 17 2" xfId="24813"/>
    <cellStyle name="Input 4 3 2 17 2 2" xfId="24814"/>
    <cellStyle name="Input 4 3 2 17 2 3" xfId="24815"/>
    <cellStyle name="Input 4 3 2 17 2 4" xfId="24816"/>
    <cellStyle name="Input 4 3 2 17 2 5" xfId="24817"/>
    <cellStyle name="Input 4 3 2 17 2 6" xfId="24818"/>
    <cellStyle name="Input 4 3 2 17 3" xfId="24819"/>
    <cellStyle name="Input 4 3 2 17 3 2" xfId="60105"/>
    <cellStyle name="Input 4 3 2 17 3 3" xfId="60106"/>
    <cellStyle name="Input 4 3 2 17 4" xfId="24820"/>
    <cellStyle name="Input 4 3 2 17 4 2" xfId="60107"/>
    <cellStyle name="Input 4 3 2 17 4 3" xfId="60108"/>
    <cellStyle name="Input 4 3 2 17 5" xfId="24821"/>
    <cellStyle name="Input 4 3 2 17 5 2" xfId="60109"/>
    <cellStyle name="Input 4 3 2 17 5 3" xfId="60110"/>
    <cellStyle name="Input 4 3 2 17 6" xfId="24822"/>
    <cellStyle name="Input 4 3 2 17 6 2" xfId="60111"/>
    <cellStyle name="Input 4 3 2 17 6 3" xfId="60112"/>
    <cellStyle name="Input 4 3 2 17 7" xfId="24823"/>
    <cellStyle name="Input 4 3 2 17 8" xfId="60113"/>
    <cellStyle name="Input 4 3 2 18" xfId="24824"/>
    <cellStyle name="Input 4 3 2 18 2" xfId="24825"/>
    <cellStyle name="Input 4 3 2 18 2 2" xfId="24826"/>
    <cellStyle name="Input 4 3 2 18 2 3" xfId="24827"/>
    <cellStyle name="Input 4 3 2 18 2 4" xfId="24828"/>
    <cellStyle name="Input 4 3 2 18 2 5" xfId="24829"/>
    <cellStyle name="Input 4 3 2 18 2 6" xfId="24830"/>
    <cellStyle name="Input 4 3 2 18 3" xfId="24831"/>
    <cellStyle name="Input 4 3 2 18 3 2" xfId="60114"/>
    <cellStyle name="Input 4 3 2 18 3 3" xfId="60115"/>
    <cellStyle name="Input 4 3 2 18 4" xfId="24832"/>
    <cellStyle name="Input 4 3 2 18 4 2" xfId="60116"/>
    <cellStyle name="Input 4 3 2 18 4 3" xfId="60117"/>
    <cellStyle name="Input 4 3 2 18 5" xfId="24833"/>
    <cellStyle name="Input 4 3 2 18 5 2" xfId="60118"/>
    <cellStyle name="Input 4 3 2 18 5 3" xfId="60119"/>
    <cellStyle name="Input 4 3 2 18 6" xfId="24834"/>
    <cellStyle name="Input 4 3 2 18 6 2" xfId="60120"/>
    <cellStyle name="Input 4 3 2 18 6 3" xfId="60121"/>
    <cellStyle name="Input 4 3 2 18 7" xfId="24835"/>
    <cellStyle name="Input 4 3 2 18 8" xfId="60122"/>
    <cellStyle name="Input 4 3 2 19" xfId="24836"/>
    <cellStyle name="Input 4 3 2 19 2" xfId="24837"/>
    <cellStyle name="Input 4 3 2 19 2 2" xfId="24838"/>
    <cellStyle name="Input 4 3 2 19 2 3" xfId="24839"/>
    <cellStyle name="Input 4 3 2 19 2 4" xfId="24840"/>
    <cellStyle name="Input 4 3 2 19 2 5" xfId="24841"/>
    <cellStyle name="Input 4 3 2 19 2 6" xfId="24842"/>
    <cellStyle name="Input 4 3 2 19 3" xfId="24843"/>
    <cellStyle name="Input 4 3 2 19 3 2" xfId="60123"/>
    <cellStyle name="Input 4 3 2 19 3 3" xfId="60124"/>
    <cellStyle name="Input 4 3 2 19 4" xfId="24844"/>
    <cellStyle name="Input 4 3 2 19 4 2" xfId="60125"/>
    <cellStyle name="Input 4 3 2 19 4 3" xfId="60126"/>
    <cellStyle name="Input 4 3 2 19 5" xfId="24845"/>
    <cellStyle name="Input 4 3 2 19 5 2" xfId="60127"/>
    <cellStyle name="Input 4 3 2 19 5 3" xfId="60128"/>
    <cellStyle name="Input 4 3 2 19 6" xfId="24846"/>
    <cellStyle name="Input 4 3 2 19 6 2" xfId="60129"/>
    <cellStyle name="Input 4 3 2 19 6 3" xfId="60130"/>
    <cellStyle name="Input 4 3 2 19 7" xfId="24847"/>
    <cellStyle name="Input 4 3 2 19 8" xfId="60131"/>
    <cellStyle name="Input 4 3 2 2" xfId="24848"/>
    <cellStyle name="Input 4 3 2 2 2" xfId="24849"/>
    <cellStyle name="Input 4 3 2 2 2 2" xfId="24850"/>
    <cellStyle name="Input 4 3 2 2 2 3" xfId="24851"/>
    <cellStyle name="Input 4 3 2 2 2 4" xfId="24852"/>
    <cellStyle name="Input 4 3 2 2 2 5" xfId="24853"/>
    <cellStyle name="Input 4 3 2 2 2 6" xfId="24854"/>
    <cellStyle name="Input 4 3 2 2 3" xfId="24855"/>
    <cellStyle name="Input 4 3 2 2 3 2" xfId="60132"/>
    <cellStyle name="Input 4 3 2 2 3 3" xfId="60133"/>
    <cellStyle name="Input 4 3 2 2 4" xfId="24856"/>
    <cellStyle name="Input 4 3 2 2 4 2" xfId="60134"/>
    <cellStyle name="Input 4 3 2 2 4 3" xfId="60135"/>
    <cellStyle name="Input 4 3 2 2 5" xfId="24857"/>
    <cellStyle name="Input 4 3 2 2 5 2" xfId="60136"/>
    <cellStyle name="Input 4 3 2 2 5 3" xfId="60137"/>
    <cellStyle name="Input 4 3 2 2 6" xfId="24858"/>
    <cellStyle name="Input 4 3 2 2 6 2" xfId="60138"/>
    <cellStyle name="Input 4 3 2 2 6 3" xfId="60139"/>
    <cellStyle name="Input 4 3 2 2 7" xfId="24859"/>
    <cellStyle name="Input 4 3 2 2 8" xfId="60140"/>
    <cellStyle name="Input 4 3 2 20" xfId="24860"/>
    <cellStyle name="Input 4 3 2 20 2" xfId="24861"/>
    <cellStyle name="Input 4 3 2 20 2 2" xfId="24862"/>
    <cellStyle name="Input 4 3 2 20 2 3" xfId="24863"/>
    <cellStyle name="Input 4 3 2 20 2 4" xfId="24864"/>
    <cellStyle name="Input 4 3 2 20 2 5" xfId="24865"/>
    <cellStyle name="Input 4 3 2 20 2 6" xfId="24866"/>
    <cellStyle name="Input 4 3 2 20 3" xfId="24867"/>
    <cellStyle name="Input 4 3 2 20 3 2" xfId="60141"/>
    <cellStyle name="Input 4 3 2 20 3 3" xfId="60142"/>
    <cellStyle name="Input 4 3 2 20 4" xfId="24868"/>
    <cellStyle name="Input 4 3 2 20 4 2" xfId="60143"/>
    <cellStyle name="Input 4 3 2 20 4 3" xfId="60144"/>
    <cellStyle name="Input 4 3 2 20 5" xfId="24869"/>
    <cellStyle name="Input 4 3 2 20 5 2" xfId="60145"/>
    <cellStyle name="Input 4 3 2 20 5 3" xfId="60146"/>
    <cellStyle name="Input 4 3 2 20 6" xfId="24870"/>
    <cellStyle name="Input 4 3 2 20 6 2" xfId="60147"/>
    <cellStyle name="Input 4 3 2 20 6 3" xfId="60148"/>
    <cellStyle name="Input 4 3 2 20 7" xfId="24871"/>
    <cellStyle name="Input 4 3 2 20 8" xfId="60149"/>
    <cellStyle name="Input 4 3 2 21" xfId="24872"/>
    <cellStyle name="Input 4 3 2 21 2" xfId="24873"/>
    <cellStyle name="Input 4 3 2 21 2 2" xfId="24874"/>
    <cellStyle name="Input 4 3 2 21 2 3" xfId="24875"/>
    <cellStyle name="Input 4 3 2 21 2 4" xfId="24876"/>
    <cellStyle name="Input 4 3 2 21 2 5" xfId="24877"/>
    <cellStyle name="Input 4 3 2 21 2 6" xfId="24878"/>
    <cellStyle name="Input 4 3 2 21 3" xfId="24879"/>
    <cellStyle name="Input 4 3 2 21 3 2" xfId="60150"/>
    <cellStyle name="Input 4 3 2 21 3 3" xfId="60151"/>
    <cellStyle name="Input 4 3 2 21 4" xfId="24880"/>
    <cellStyle name="Input 4 3 2 21 4 2" xfId="60152"/>
    <cellStyle name="Input 4 3 2 21 4 3" xfId="60153"/>
    <cellStyle name="Input 4 3 2 21 5" xfId="24881"/>
    <cellStyle name="Input 4 3 2 21 5 2" xfId="60154"/>
    <cellStyle name="Input 4 3 2 21 5 3" xfId="60155"/>
    <cellStyle name="Input 4 3 2 21 6" xfId="24882"/>
    <cellStyle name="Input 4 3 2 21 6 2" xfId="60156"/>
    <cellStyle name="Input 4 3 2 21 6 3" xfId="60157"/>
    <cellStyle name="Input 4 3 2 21 7" xfId="24883"/>
    <cellStyle name="Input 4 3 2 21 8" xfId="60158"/>
    <cellStyle name="Input 4 3 2 22" xfId="24884"/>
    <cellStyle name="Input 4 3 2 22 2" xfId="24885"/>
    <cellStyle name="Input 4 3 2 22 2 2" xfId="24886"/>
    <cellStyle name="Input 4 3 2 22 2 3" xfId="24887"/>
    <cellStyle name="Input 4 3 2 22 2 4" xfId="24888"/>
    <cellStyle name="Input 4 3 2 22 2 5" xfId="24889"/>
    <cellStyle name="Input 4 3 2 22 2 6" xfId="24890"/>
    <cellStyle name="Input 4 3 2 22 3" xfId="24891"/>
    <cellStyle name="Input 4 3 2 22 3 2" xfId="60159"/>
    <cellStyle name="Input 4 3 2 22 3 3" xfId="60160"/>
    <cellStyle name="Input 4 3 2 22 4" xfId="24892"/>
    <cellStyle name="Input 4 3 2 22 4 2" xfId="60161"/>
    <cellStyle name="Input 4 3 2 22 4 3" xfId="60162"/>
    <cellStyle name="Input 4 3 2 22 5" xfId="24893"/>
    <cellStyle name="Input 4 3 2 22 5 2" xfId="60163"/>
    <cellStyle name="Input 4 3 2 22 5 3" xfId="60164"/>
    <cellStyle name="Input 4 3 2 22 6" xfId="24894"/>
    <cellStyle name="Input 4 3 2 22 6 2" xfId="60165"/>
    <cellStyle name="Input 4 3 2 22 6 3" xfId="60166"/>
    <cellStyle name="Input 4 3 2 22 7" xfId="24895"/>
    <cellStyle name="Input 4 3 2 22 8" xfId="60167"/>
    <cellStyle name="Input 4 3 2 23" xfId="24896"/>
    <cellStyle name="Input 4 3 2 23 2" xfId="24897"/>
    <cellStyle name="Input 4 3 2 23 2 2" xfId="24898"/>
    <cellStyle name="Input 4 3 2 23 2 3" xfId="24899"/>
    <cellStyle name="Input 4 3 2 23 2 4" xfId="24900"/>
    <cellStyle name="Input 4 3 2 23 2 5" xfId="24901"/>
    <cellStyle name="Input 4 3 2 23 2 6" xfId="24902"/>
    <cellStyle name="Input 4 3 2 23 3" xfId="24903"/>
    <cellStyle name="Input 4 3 2 23 3 2" xfId="60168"/>
    <cellStyle name="Input 4 3 2 23 3 3" xfId="60169"/>
    <cellStyle name="Input 4 3 2 23 4" xfId="24904"/>
    <cellStyle name="Input 4 3 2 23 4 2" xfId="60170"/>
    <cellStyle name="Input 4 3 2 23 4 3" xfId="60171"/>
    <cellStyle name="Input 4 3 2 23 5" xfId="24905"/>
    <cellStyle name="Input 4 3 2 23 5 2" xfId="60172"/>
    <cellStyle name="Input 4 3 2 23 5 3" xfId="60173"/>
    <cellStyle name="Input 4 3 2 23 6" xfId="24906"/>
    <cellStyle name="Input 4 3 2 23 6 2" xfId="60174"/>
    <cellStyle name="Input 4 3 2 23 6 3" xfId="60175"/>
    <cellStyle name="Input 4 3 2 23 7" xfId="24907"/>
    <cellStyle name="Input 4 3 2 23 8" xfId="60176"/>
    <cellStyle name="Input 4 3 2 24" xfId="24908"/>
    <cellStyle name="Input 4 3 2 24 2" xfId="24909"/>
    <cellStyle name="Input 4 3 2 24 2 2" xfId="24910"/>
    <cellStyle name="Input 4 3 2 24 2 3" xfId="24911"/>
    <cellStyle name="Input 4 3 2 24 2 4" xfId="24912"/>
    <cellStyle name="Input 4 3 2 24 2 5" xfId="24913"/>
    <cellStyle name="Input 4 3 2 24 2 6" xfId="24914"/>
    <cellStyle name="Input 4 3 2 24 3" xfId="24915"/>
    <cellStyle name="Input 4 3 2 24 3 2" xfId="60177"/>
    <cellStyle name="Input 4 3 2 24 3 3" xfId="60178"/>
    <cellStyle name="Input 4 3 2 24 4" xfId="24916"/>
    <cellStyle name="Input 4 3 2 24 4 2" xfId="60179"/>
    <cellStyle name="Input 4 3 2 24 4 3" xfId="60180"/>
    <cellStyle name="Input 4 3 2 24 5" xfId="24917"/>
    <cellStyle name="Input 4 3 2 24 5 2" xfId="60181"/>
    <cellStyle name="Input 4 3 2 24 5 3" xfId="60182"/>
    <cellStyle name="Input 4 3 2 24 6" xfId="24918"/>
    <cellStyle name="Input 4 3 2 24 6 2" xfId="60183"/>
    <cellStyle name="Input 4 3 2 24 6 3" xfId="60184"/>
    <cellStyle name="Input 4 3 2 24 7" xfId="24919"/>
    <cellStyle name="Input 4 3 2 24 8" xfId="60185"/>
    <cellStyle name="Input 4 3 2 25" xfId="24920"/>
    <cellStyle name="Input 4 3 2 25 2" xfId="24921"/>
    <cellStyle name="Input 4 3 2 25 2 2" xfId="24922"/>
    <cellStyle name="Input 4 3 2 25 2 3" xfId="24923"/>
    <cellStyle name="Input 4 3 2 25 2 4" xfId="24924"/>
    <cellStyle name="Input 4 3 2 25 2 5" xfId="24925"/>
    <cellStyle name="Input 4 3 2 25 2 6" xfId="24926"/>
    <cellStyle name="Input 4 3 2 25 3" xfId="24927"/>
    <cellStyle name="Input 4 3 2 25 3 2" xfId="60186"/>
    <cellStyle name="Input 4 3 2 25 3 3" xfId="60187"/>
    <cellStyle name="Input 4 3 2 25 4" xfId="24928"/>
    <cellStyle name="Input 4 3 2 25 4 2" xfId="60188"/>
    <cellStyle name="Input 4 3 2 25 4 3" xfId="60189"/>
    <cellStyle name="Input 4 3 2 25 5" xfId="24929"/>
    <cellStyle name="Input 4 3 2 25 5 2" xfId="60190"/>
    <cellStyle name="Input 4 3 2 25 5 3" xfId="60191"/>
    <cellStyle name="Input 4 3 2 25 6" xfId="24930"/>
    <cellStyle name="Input 4 3 2 25 6 2" xfId="60192"/>
    <cellStyle name="Input 4 3 2 25 6 3" xfId="60193"/>
    <cellStyle name="Input 4 3 2 25 7" xfId="24931"/>
    <cellStyle name="Input 4 3 2 25 8" xfId="60194"/>
    <cellStyle name="Input 4 3 2 26" xfId="24932"/>
    <cellStyle name="Input 4 3 2 26 2" xfId="24933"/>
    <cellStyle name="Input 4 3 2 26 2 2" xfId="24934"/>
    <cellStyle name="Input 4 3 2 26 2 3" xfId="24935"/>
    <cellStyle name="Input 4 3 2 26 2 4" xfId="24936"/>
    <cellStyle name="Input 4 3 2 26 2 5" xfId="24937"/>
    <cellStyle name="Input 4 3 2 26 2 6" xfId="24938"/>
    <cellStyle name="Input 4 3 2 26 3" xfId="24939"/>
    <cellStyle name="Input 4 3 2 26 3 2" xfId="60195"/>
    <cellStyle name="Input 4 3 2 26 3 3" xfId="60196"/>
    <cellStyle name="Input 4 3 2 26 4" xfId="24940"/>
    <cellStyle name="Input 4 3 2 26 4 2" xfId="60197"/>
    <cellStyle name="Input 4 3 2 26 4 3" xfId="60198"/>
    <cellStyle name="Input 4 3 2 26 5" xfId="24941"/>
    <cellStyle name="Input 4 3 2 26 5 2" xfId="60199"/>
    <cellStyle name="Input 4 3 2 26 5 3" xfId="60200"/>
    <cellStyle name="Input 4 3 2 26 6" xfId="24942"/>
    <cellStyle name="Input 4 3 2 26 6 2" xfId="60201"/>
    <cellStyle name="Input 4 3 2 26 6 3" xfId="60202"/>
    <cellStyle name="Input 4 3 2 26 7" xfId="24943"/>
    <cellStyle name="Input 4 3 2 26 8" xfId="60203"/>
    <cellStyle name="Input 4 3 2 27" xfId="24944"/>
    <cellStyle name="Input 4 3 2 27 2" xfId="24945"/>
    <cellStyle name="Input 4 3 2 27 2 2" xfId="24946"/>
    <cellStyle name="Input 4 3 2 27 2 3" xfId="24947"/>
    <cellStyle name="Input 4 3 2 27 2 4" xfId="24948"/>
    <cellStyle name="Input 4 3 2 27 2 5" xfId="24949"/>
    <cellStyle name="Input 4 3 2 27 2 6" xfId="24950"/>
    <cellStyle name="Input 4 3 2 27 3" xfId="24951"/>
    <cellStyle name="Input 4 3 2 27 3 2" xfId="60204"/>
    <cellStyle name="Input 4 3 2 27 3 3" xfId="60205"/>
    <cellStyle name="Input 4 3 2 27 4" xfId="24952"/>
    <cellStyle name="Input 4 3 2 27 4 2" xfId="60206"/>
    <cellStyle name="Input 4 3 2 27 4 3" xfId="60207"/>
    <cellStyle name="Input 4 3 2 27 5" xfId="24953"/>
    <cellStyle name="Input 4 3 2 27 5 2" xfId="60208"/>
    <cellStyle name="Input 4 3 2 27 5 3" xfId="60209"/>
    <cellStyle name="Input 4 3 2 27 6" xfId="24954"/>
    <cellStyle name="Input 4 3 2 27 6 2" xfId="60210"/>
    <cellStyle name="Input 4 3 2 27 6 3" xfId="60211"/>
    <cellStyle name="Input 4 3 2 27 7" xfId="24955"/>
    <cellStyle name="Input 4 3 2 27 8" xfId="60212"/>
    <cellStyle name="Input 4 3 2 28" xfId="24956"/>
    <cellStyle name="Input 4 3 2 28 2" xfId="24957"/>
    <cellStyle name="Input 4 3 2 28 2 2" xfId="24958"/>
    <cellStyle name="Input 4 3 2 28 2 3" xfId="24959"/>
    <cellStyle name="Input 4 3 2 28 2 4" xfId="24960"/>
    <cellStyle name="Input 4 3 2 28 2 5" xfId="24961"/>
    <cellStyle name="Input 4 3 2 28 2 6" xfId="24962"/>
    <cellStyle name="Input 4 3 2 28 3" xfId="24963"/>
    <cellStyle name="Input 4 3 2 28 3 2" xfId="60213"/>
    <cellStyle name="Input 4 3 2 28 3 3" xfId="60214"/>
    <cellStyle name="Input 4 3 2 28 4" xfId="24964"/>
    <cellStyle name="Input 4 3 2 28 4 2" xfId="60215"/>
    <cellStyle name="Input 4 3 2 28 4 3" xfId="60216"/>
    <cellStyle name="Input 4 3 2 28 5" xfId="24965"/>
    <cellStyle name="Input 4 3 2 28 5 2" xfId="60217"/>
    <cellStyle name="Input 4 3 2 28 5 3" xfId="60218"/>
    <cellStyle name="Input 4 3 2 28 6" xfId="24966"/>
    <cellStyle name="Input 4 3 2 28 6 2" xfId="60219"/>
    <cellStyle name="Input 4 3 2 28 6 3" xfId="60220"/>
    <cellStyle name="Input 4 3 2 28 7" xfId="24967"/>
    <cellStyle name="Input 4 3 2 28 8" xfId="60221"/>
    <cellStyle name="Input 4 3 2 29" xfId="24968"/>
    <cellStyle name="Input 4 3 2 29 2" xfId="24969"/>
    <cellStyle name="Input 4 3 2 29 2 2" xfId="24970"/>
    <cellStyle name="Input 4 3 2 29 2 3" xfId="24971"/>
    <cellStyle name="Input 4 3 2 29 2 4" xfId="24972"/>
    <cellStyle name="Input 4 3 2 29 2 5" xfId="24973"/>
    <cellStyle name="Input 4 3 2 29 2 6" xfId="24974"/>
    <cellStyle name="Input 4 3 2 29 3" xfId="24975"/>
    <cellStyle name="Input 4 3 2 29 3 2" xfId="60222"/>
    <cellStyle name="Input 4 3 2 29 3 3" xfId="60223"/>
    <cellStyle name="Input 4 3 2 29 4" xfId="24976"/>
    <cellStyle name="Input 4 3 2 29 4 2" xfId="60224"/>
    <cellStyle name="Input 4 3 2 29 4 3" xfId="60225"/>
    <cellStyle name="Input 4 3 2 29 5" xfId="24977"/>
    <cellStyle name="Input 4 3 2 29 5 2" xfId="60226"/>
    <cellStyle name="Input 4 3 2 29 5 3" xfId="60227"/>
    <cellStyle name="Input 4 3 2 29 6" xfId="24978"/>
    <cellStyle name="Input 4 3 2 29 6 2" xfId="60228"/>
    <cellStyle name="Input 4 3 2 29 6 3" xfId="60229"/>
    <cellStyle name="Input 4 3 2 29 7" xfId="24979"/>
    <cellStyle name="Input 4 3 2 29 8" xfId="60230"/>
    <cellStyle name="Input 4 3 2 3" xfId="24980"/>
    <cellStyle name="Input 4 3 2 3 2" xfId="24981"/>
    <cellStyle name="Input 4 3 2 3 2 2" xfId="24982"/>
    <cellStyle name="Input 4 3 2 3 2 3" xfId="24983"/>
    <cellStyle name="Input 4 3 2 3 2 4" xfId="24984"/>
    <cellStyle name="Input 4 3 2 3 2 5" xfId="24985"/>
    <cellStyle name="Input 4 3 2 3 2 6" xfId="24986"/>
    <cellStyle name="Input 4 3 2 3 3" xfId="24987"/>
    <cellStyle name="Input 4 3 2 3 3 2" xfId="60231"/>
    <cellStyle name="Input 4 3 2 3 3 3" xfId="60232"/>
    <cellStyle name="Input 4 3 2 3 4" xfId="24988"/>
    <cellStyle name="Input 4 3 2 3 4 2" xfId="60233"/>
    <cellStyle name="Input 4 3 2 3 4 3" xfId="60234"/>
    <cellStyle name="Input 4 3 2 3 5" xfId="24989"/>
    <cellStyle name="Input 4 3 2 3 5 2" xfId="60235"/>
    <cellStyle name="Input 4 3 2 3 5 3" xfId="60236"/>
    <cellStyle name="Input 4 3 2 3 6" xfId="24990"/>
    <cellStyle name="Input 4 3 2 3 6 2" xfId="60237"/>
    <cellStyle name="Input 4 3 2 3 6 3" xfId="60238"/>
    <cellStyle name="Input 4 3 2 3 7" xfId="24991"/>
    <cellStyle name="Input 4 3 2 3 8" xfId="60239"/>
    <cellStyle name="Input 4 3 2 30" xfId="24992"/>
    <cellStyle name="Input 4 3 2 30 2" xfId="24993"/>
    <cellStyle name="Input 4 3 2 30 2 2" xfId="24994"/>
    <cellStyle name="Input 4 3 2 30 2 3" xfId="24995"/>
    <cellStyle name="Input 4 3 2 30 2 4" xfId="24996"/>
    <cellStyle name="Input 4 3 2 30 2 5" xfId="24997"/>
    <cellStyle name="Input 4 3 2 30 2 6" xfId="24998"/>
    <cellStyle name="Input 4 3 2 30 3" xfId="24999"/>
    <cellStyle name="Input 4 3 2 30 3 2" xfId="60240"/>
    <cellStyle name="Input 4 3 2 30 3 3" xfId="60241"/>
    <cellStyle name="Input 4 3 2 30 4" xfId="25000"/>
    <cellStyle name="Input 4 3 2 30 4 2" xfId="60242"/>
    <cellStyle name="Input 4 3 2 30 4 3" xfId="60243"/>
    <cellStyle name="Input 4 3 2 30 5" xfId="25001"/>
    <cellStyle name="Input 4 3 2 30 5 2" xfId="60244"/>
    <cellStyle name="Input 4 3 2 30 5 3" xfId="60245"/>
    <cellStyle name="Input 4 3 2 30 6" xfId="25002"/>
    <cellStyle name="Input 4 3 2 30 6 2" xfId="60246"/>
    <cellStyle name="Input 4 3 2 30 6 3" xfId="60247"/>
    <cellStyle name="Input 4 3 2 30 7" xfId="25003"/>
    <cellStyle name="Input 4 3 2 30 8" xfId="60248"/>
    <cellStyle name="Input 4 3 2 31" xfId="25004"/>
    <cellStyle name="Input 4 3 2 31 2" xfId="25005"/>
    <cellStyle name="Input 4 3 2 31 2 2" xfId="25006"/>
    <cellStyle name="Input 4 3 2 31 2 3" xfId="25007"/>
    <cellStyle name="Input 4 3 2 31 2 4" xfId="25008"/>
    <cellStyle name="Input 4 3 2 31 2 5" xfId="25009"/>
    <cellStyle name="Input 4 3 2 31 2 6" xfId="25010"/>
    <cellStyle name="Input 4 3 2 31 3" xfId="25011"/>
    <cellStyle name="Input 4 3 2 31 3 2" xfId="60249"/>
    <cellStyle name="Input 4 3 2 31 3 3" xfId="60250"/>
    <cellStyle name="Input 4 3 2 31 4" xfId="25012"/>
    <cellStyle name="Input 4 3 2 31 4 2" xfId="60251"/>
    <cellStyle name="Input 4 3 2 31 4 3" xfId="60252"/>
    <cellStyle name="Input 4 3 2 31 5" xfId="25013"/>
    <cellStyle name="Input 4 3 2 31 5 2" xfId="60253"/>
    <cellStyle name="Input 4 3 2 31 5 3" xfId="60254"/>
    <cellStyle name="Input 4 3 2 31 6" xfId="25014"/>
    <cellStyle name="Input 4 3 2 31 6 2" xfId="60255"/>
    <cellStyle name="Input 4 3 2 31 6 3" xfId="60256"/>
    <cellStyle name="Input 4 3 2 31 7" xfId="25015"/>
    <cellStyle name="Input 4 3 2 31 8" xfId="60257"/>
    <cellStyle name="Input 4 3 2 32" xfId="25016"/>
    <cellStyle name="Input 4 3 2 32 2" xfId="25017"/>
    <cellStyle name="Input 4 3 2 32 2 2" xfId="25018"/>
    <cellStyle name="Input 4 3 2 32 2 3" xfId="25019"/>
    <cellStyle name="Input 4 3 2 32 2 4" xfId="25020"/>
    <cellStyle name="Input 4 3 2 32 2 5" xfId="25021"/>
    <cellStyle name="Input 4 3 2 32 2 6" xfId="25022"/>
    <cellStyle name="Input 4 3 2 32 3" xfId="25023"/>
    <cellStyle name="Input 4 3 2 32 3 2" xfId="60258"/>
    <cellStyle name="Input 4 3 2 32 3 3" xfId="60259"/>
    <cellStyle name="Input 4 3 2 32 4" xfId="25024"/>
    <cellStyle name="Input 4 3 2 32 4 2" xfId="60260"/>
    <cellStyle name="Input 4 3 2 32 4 3" xfId="60261"/>
    <cellStyle name="Input 4 3 2 32 5" xfId="25025"/>
    <cellStyle name="Input 4 3 2 32 5 2" xfId="60262"/>
    <cellStyle name="Input 4 3 2 32 5 3" xfId="60263"/>
    <cellStyle name="Input 4 3 2 32 6" xfId="25026"/>
    <cellStyle name="Input 4 3 2 32 6 2" xfId="60264"/>
    <cellStyle name="Input 4 3 2 32 6 3" xfId="60265"/>
    <cellStyle name="Input 4 3 2 32 7" xfId="25027"/>
    <cellStyle name="Input 4 3 2 32 8" xfId="60266"/>
    <cellStyle name="Input 4 3 2 33" xfId="25028"/>
    <cellStyle name="Input 4 3 2 33 2" xfId="25029"/>
    <cellStyle name="Input 4 3 2 33 2 2" xfId="25030"/>
    <cellStyle name="Input 4 3 2 33 2 3" xfId="25031"/>
    <cellStyle name="Input 4 3 2 33 2 4" xfId="25032"/>
    <cellStyle name="Input 4 3 2 33 2 5" xfId="25033"/>
    <cellStyle name="Input 4 3 2 33 2 6" xfId="25034"/>
    <cellStyle name="Input 4 3 2 33 3" xfId="25035"/>
    <cellStyle name="Input 4 3 2 33 3 2" xfId="60267"/>
    <cellStyle name="Input 4 3 2 33 3 3" xfId="60268"/>
    <cellStyle name="Input 4 3 2 33 4" xfId="25036"/>
    <cellStyle name="Input 4 3 2 33 4 2" xfId="60269"/>
    <cellStyle name="Input 4 3 2 33 4 3" xfId="60270"/>
    <cellStyle name="Input 4 3 2 33 5" xfId="25037"/>
    <cellStyle name="Input 4 3 2 33 5 2" xfId="60271"/>
    <cellStyle name="Input 4 3 2 33 5 3" xfId="60272"/>
    <cellStyle name="Input 4 3 2 33 6" xfId="25038"/>
    <cellStyle name="Input 4 3 2 33 6 2" xfId="60273"/>
    <cellStyle name="Input 4 3 2 33 6 3" xfId="60274"/>
    <cellStyle name="Input 4 3 2 33 7" xfId="25039"/>
    <cellStyle name="Input 4 3 2 33 8" xfId="60275"/>
    <cellStyle name="Input 4 3 2 34" xfId="25040"/>
    <cellStyle name="Input 4 3 2 34 2" xfId="25041"/>
    <cellStyle name="Input 4 3 2 34 2 2" xfId="25042"/>
    <cellStyle name="Input 4 3 2 34 2 3" xfId="25043"/>
    <cellStyle name="Input 4 3 2 34 2 4" xfId="25044"/>
    <cellStyle name="Input 4 3 2 34 2 5" xfId="25045"/>
    <cellStyle name="Input 4 3 2 34 2 6" xfId="25046"/>
    <cellStyle name="Input 4 3 2 34 3" xfId="25047"/>
    <cellStyle name="Input 4 3 2 34 3 2" xfId="60276"/>
    <cellStyle name="Input 4 3 2 34 3 3" xfId="60277"/>
    <cellStyle name="Input 4 3 2 34 4" xfId="25048"/>
    <cellStyle name="Input 4 3 2 34 4 2" xfId="60278"/>
    <cellStyle name="Input 4 3 2 34 4 3" xfId="60279"/>
    <cellStyle name="Input 4 3 2 34 5" xfId="25049"/>
    <cellStyle name="Input 4 3 2 34 5 2" xfId="60280"/>
    <cellStyle name="Input 4 3 2 34 5 3" xfId="60281"/>
    <cellStyle name="Input 4 3 2 34 6" xfId="60282"/>
    <cellStyle name="Input 4 3 2 34 6 2" xfId="60283"/>
    <cellStyle name="Input 4 3 2 34 6 3" xfId="60284"/>
    <cellStyle name="Input 4 3 2 34 7" xfId="60285"/>
    <cellStyle name="Input 4 3 2 34 8" xfId="60286"/>
    <cellStyle name="Input 4 3 2 35" xfId="25050"/>
    <cellStyle name="Input 4 3 2 35 2" xfId="25051"/>
    <cellStyle name="Input 4 3 2 35 3" xfId="25052"/>
    <cellStyle name="Input 4 3 2 35 4" xfId="25053"/>
    <cellStyle name="Input 4 3 2 35 5" xfId="25054"/>
    <cellStyle name="Input 4 3 2 35 6" xfId="25055"/>
    <cellStyle name="Input 4 3 2 36" xfId="25056"/>
    <cellStyle name="Input 4 3 2 36 2" xfId="60287"/>
    <cellStyle name="Input 4 3 2 36 3" xfId="60288"/>
    <cellStyle name="Input 4 3 2 37" xfId="25057"/>
    <cellStyle name="Input 4 3 2 37 2" xfId="60289"/>
    <cellStyle name="Input 4 3 2 37 3" xfId="60290"/>
    <cellStyle name="Input 4 3 2 38" xfId="25058"/>
    <cellStyle name="Input 4 3 2 38 2" xfId="60291"/>
    <cellStyle name="Input 4 3 2 38 3" xfId="60292"/>
    <cellStyle name="Input 4 3 2 39" xfId="60293"/>
    <cellStyle name="Input 4 3 2 39 2" xfId="60294"/>
    <cellStyle name="Input 4 3 2 39 3" xfId="60295"/>
    <cellStyle name="Input 4 3 2 4" xfId="25059"/>
    <cellStyle name="Input 4 3 2 4 2" xfId="25060"/>
    <cellStyle name="Input 4 3 2 4 2 2" xfId="25061"/>
    <cellStyle name="Input 4 3 2 4 2 3" xfId="25062"/>
    <cellStyle name="Input 4 3 2 4 2 4" xfId="25063"/>
    <cellStyle name="Input 4 3 2 4 2 5" xfId="25064"/>
    <cellStyle name="Input 4 3 2 4 2 6" xfId="25065"/>
    <cellStyle name="Input 4 3 2 4 3" xfId="25066"/>
    <cellStyle name="Input 4 3 2 4 3 2" xfId="60296"/>
    <cellStyle name="Input 4 3 2 4 3 3" xfId="60297"/>
    <cellStyle name="Input 4 3 2 4 4" xfId="25067"/>
    <cellStyle name="Input 4 3 2 4 4 2" xfId="60298"/>
    <cellStyle name="Input 4 3 2 4 4 3" xfId="60299"/>
    <cellStyle name="Input 4 3 2 4 5" xfId="25068"/>
    <cellStyle name="Input 4 3 2 4 5 2" xfId="60300"/>
    <cellStyle name="Input 4 3 2 4 5 3" xfId="60301"/>
    <cellStyle name="Input 4 3 2 4 6" xfId="25069"/>
    <cellStyle name="Input 4 3 2 4 6 2" xfId="60302"/>
    <cellStyle name="Input 4 3 2 4 6 3" xfId="60303"/>
    <cellStyle name="Input 4 3 2 4 7" xfId="25070"/>
    <cellStyle name="Input 4 3 2 4 8" xfId="60304"/>
    <cellStyle name="Input 4 3 2 40" xfId="60305"/>
    <cellStyle name="Input 4 3 2 41" xfId="60306"/>
    <cellStyle name="Input 4 3 2 5" xfId="25071"/>
    <cellStyle name="Input 4 3 2 5 2" xfId="25072"/>
    <cellStyle name="Input 4 3 2 5 2 2" xfId="25073"/>
    <cellStyle name="Input 4 3 2 5 2 3" xfId="25074"/>
    <cellStyle name="Input 4 3 2 5 2 4" xfId="25075"/>
    <cellStyle name="Input 4 3 2 5 2 5" xfId="25076"/>
    <cellStyle name="Input 4 3 2 5 2 6" xfId="25077"/>
    <cellStyle name="Input 4 3 2 5 3" xfId="25078"/>
    <cellStyle name="Input 4 3 2 5 3 2" xfId="60307"/>
    <cellStyle name="Input 4 3 2 5 3 3" xfId="60308"/>
    <cellStyle name="Input 4 3 2 5 4" xfId="25079"/>
    <cellStyle name="Input 4 3 2 5 4 2" xfId="60309"/>
    <cellStyle name="Input 4 3 2 5 4 3" xfId="60310"/>
    <cellStyle name="Input 4 3 2 5 5" xfId="25080"/>
    <cellStyle name="Input 4 3 2 5 5 2" xfId="60311"/>
    <cellStyle name="Input 4 3 2 5 5 3" xfId="60312"/>
    <cellStyle name="Input 4 3 2 5 6" xfId="25081"/>
    <cellStyle name="Input 4 3 2 5 6 2" xfId="60313"/>
    <cellStyle name="Input 4 3 2 5 6 3" xfId="60314"/>
    <cellStyle name="Input 4 3 2 5 7" xfId="25082"/>
    <cellStyle name="Input 4 3 2 5 8" xfId="60315"/>
    <cellStyle name="Input 4 3 2 6" xfId="25083"/>
    <cellStyle name="Input 4 3 2 6 2" xfId="25084"/>
    <cellStyle name="Input 4 3 2 6 2 2" xfId="25085"/>
    <cellStyle name="Input 4 3 2 6 2 3" xfId="25086"/>
    <cellStyle name="Input 4 3 2 6 2 4" xfId="25087"/>
    <cellStyle name="Input 4 3 2 6 2 5" xfId="25088"/>
    <cellStyle name="Input 4 3 2 6 2 6" xfId="25089"/>
    <cellStyle name="Input 4 3 2 6 3" xfId="25090"/>
    <cellStyle name="Input 4 3 2 6 3 2" xfId="60316"/>
    <cellStyle name="Input 4 3 2 6 3 3" xfId="60317"/>
    <cellStyle name="Input 4 3 2 6 4" xfId="25091"/>
    <cellStyle name="Input 4 3 2 6 4 2" xfId="60318"/>
    <cellStyle name="Input 4 3 2 6 4 3" xfId="60319"/>
    <cellStyle name="Input 4 3 2 6 5" xfId="25092"/>
    <cellStyle name="Input 4 3 2 6 5 2" xfId="60320"/>
    <cellStyle name="Input 4 3 2 6 5 3" xfId="60321"/>
    <cellStyle name="Input 4 3 2 6 6" xfId="25093"/>
    <cellStyle name="Input 4 3 2 6 6 2" xfId="60322"/>
    <cellStyle name="Input 4 3 2 6 6 3" xfId="60323"/>
    <cellStyle name="Input 4 3 2 6 7" xfId="25094"/>
    <cellStyle name="Input 4 3 2 6 8" xfId="60324"/>
    <cellStyle name="Input 4 3 2 7" xfId="25095"/>
    <cellStyle name="Input 4 3 2 7 2" xfId="25096"/>
    <cellStyle name="Input 4 3 2 7 2 2" xfId="25097"/>
    <cellStyle name="Input 4 3 2 7 2 3" xfId="25098"/>
    <cellStyle name="Input 4 3 2 7 2 4" xfId="25099"/>
    <cellStyle name="Input 4 3 2 7 2 5" xfId="25100"/>
    <cellStyle name="Input 4 3 2 7 2 6" xfId="25101"/>
    <cellStyle name="Input 4 3 2 7 3" xfId="25102"/>
    <cellStyle name="Input 4 3 2 7 3 2" xfId="60325"/>
    <cellStyle name="Input 4 3 2 7 3 3" xfId="60326"/>
    <cellStyle name="Input 4 3 2 7 4" xfId="25103"/>
    <cellStyle name="Input 4 3 2 7 4 2" xfId="60327"/>
    <cellStyle name="Input 4 3 2 7 4 3" xfId="60328"/>
    <cellStyle name="Input 4 3 2 7 5" xfId="25104"/>
    <cellStyle name="Input 4 3 2 7 5 2" xfId="60329"/>
    <cellStyle name="Input 4 3 2 7 5 3" xfId="60330"/>
    <cellStyle name="Input 4 3 2 7 6" xfId="25105"/>
    <cellStyle name="Input 4 3 2 7 6 2" xfId="60331"/>
    <cellStyle name="Input 4 3 2 7 6 3" xfId="60332"/>
    <cellStyle name="Input 4 3 2 7 7" xfId="25106"/>
    <cellStyle name="Input 4 3 2 7 8" xfId="60333"/>
    <cellStyle name="Input 4 3 2 8" xfId="25107"/>
    <cellStyle name="Input 4 3 2 8 2" xfId="25108"/>
    <cellStyle name="Input 4 3 2 8 2 2" xfId="25109"/>
    <cellStyle name="Input 4 3 2 8 2 3" xfId="25110"/>
    <cellStyle name="Input 4 3 2 8 2 4" xfId="25111"/>
    <cellStyle name="Input 4 3 2 8 2 5" xfId="25112"/>
    <cellStyle name="Input 4 3 2 8 2 6" xfId="25113"/>
    <cellStyle name="Input 4 3 2 8 3" xfId="25114"/>
    <cellStyle name="Input 4 3 2 8 3 2" xfId="60334"/>
    <cellStyle name="Input 4 3 2 8 3 3" xfId="60335"/>
    <cellStyle name="Input 4 3 2 8 4" xfId="25115"/>
    <cellStyle name="Input 4 3 2 8 4 2" xfId="60336"/>
    <cellStyle name="Input 4 3 2 8 4 3" xfId="60337"/>
    <cellStyle name="Input 4 3 2 8 5" xfId="25116"/>
    <cellStyle name="Input 4 3 2 8 5 2" xfId="60338"/>
    <cellStyle name="Input 4 3 2 8 5 3" xfId="60339"/>
    <cellStyle name="Input 4 3 2 8 6" xfId="25117"/>
    <cellStyle name="Input 4 3 2 8 6 2" xfId="60340"/>
    <cellStyle name="Input 4 3 2 8 6 3" xfId="60341"/>
    <cellStyle name="Input 4 3 2 8 7" xfId="25118"/>
    <cellStyle name="Input 4 3 2 8 8" xfId="60342"/>
    <cellStyle name="Input 4 3 2 9" xfId="25119"/>
    <cellStyle name="Input 4 3 2 9 2" xfId="25120"/>
    <cellStyle name="Input 4 3 2 9 2 2" xfId="25121"/>
    <cellStyle name="Input 4 3 2 9 2 3" xfId="25122"/>
    <cellStyle name="Input 4 3 2 9 2 4" xfId="25123"/>
    <cellStyle name="Input 4 3 2 9 2 5" xfId="25124"/>
    <cellStyle name="Input 4 3 2 9 2 6" xfId="25125"/>
    <cellStyle name="Input 4 3 2 9 3" xfId="25126"/>
    <cellStyle name="Input 4 3 2 9 3 2" xfId="60343"/>
    <cellStyle name="Input 4 3 2 9 3 3" xfId="60344"/>
    <cellStyle name="Input 4 3 2 9 4" xfId="25127"/>
    <cellStyle name="Input 4 3 2 9 4 2" xfId="60345"/>
    <cellStyle name="Input 4 3 2 9 4 3" xfId="60346"/>
    <cellStyle name="Input 4 3 2 9 5" xfId="25128"/>
    <cellStyle name="Input 4 3 2 9 5 2" xfId="60347"/>
    <cellStyle name="Input 4 3 2 9 5 3" xfId="60348"/>
    <cellStyle name="Input 4 3 2 9 6" xfId="25129"/>
    <cellStyle name="Input 4 3 2 9 6 2" xfId="60349"/>
    <cellStyle name="Input 4 3 2 9 6 3" xfId="60350"/>
    <cellStyle name="Input 4 3 2 9 7" xfId="25130"/>
    <cellStyle name="Input 4 3 2 9 8" xfId="60351"/>
    <cellStyle name="Input 4 3 20" xfId="25131"/>
    <cellStyle name="Input 4 3 20 2" xfId="25132"/>
    <cellStyle name="Input 4 3 20 2 2" xfId="25133"/>
    <cellStyle name="Input 4 3 20 2 3" xfId="25134"/>
    <cellStyle name="Input 4 3 20 2 4" xfId="25135"/>
    <cellStyle name="Input 4 3 20 2 5" xfId="25136"/>
    <cellStyle name="Input 4 3 20 2 6" xfId="25137"/>
    <cellStyle name="Input 4 3 20 3" xfId="25138"/>
    <cellStyle name="Input 4 3 20 3 2" xfId="60352"/>
    <cellStyle name="Input 4 3 20 3 3" xfId="60353"/>
    <cellStyle name="Input 4 3 20 4" xfId="25139"/>
    <cellStyle name="Input 4 3 20 4 2" xfId="60354"/>
    <cellStyle name="Input 4 3 20 4 3" xfId="60355"/>
    <cellStyle name="Input 4 3 20 5" xfId="25140"/>
    <cellStyle name="Input 4 3 20 5 2" xfId="60356"/>
    <cellStyle name="Input 4 3 20 5 3" xfId="60357"/>
    <cellStyle name="Input 4 3 20 6" xfId="25141"/>
    <cellStyle name="Input 4 3 20 6 2" xfId="60358"/>
    <cellStyle name="Input 4 3 20 6 3" xfId="60359"/>
    <cellStyle name="Input 4 3 20 7" xfId="25142"/>
    <cellStyle name="Input 4 3 20 8" xfId="60360"/>
    <cellStyle name="Input 4 3 21" xfId="25143"/>
    <cellStyle name="Input 4 3 21 2" xfId="25144"/>
    <cellStyle name="Input 4 3 21 2 2" xfId="25145"/>
    <cellStyle name="Input 4 3 21 2 3" xfId="25146"/>
    <cellStyle name="Input 4 3 21 2 4" xfId="25147"/>
    <cellStyle name="Input 4 3 21 2 5" xfId="25148"/>
    <cellStyle name="Input 4 3 21 2 6" xfId="25149"/>
    <cellStyle name="Input 4 3 21 3" xfId="25150"/>
    <cellStyle name="Input 4 3 21 3 2" xfId="60361"/>
    <cellStyle name="Input 4 3 21 3 3" xfId="60362"/>
    <cellStyle name="Input 4 3 21 4" xfId="25151"/>
    <cellStyle name="Input 4 3 21 4 2" xfId="60363"/>
    <cellStyle name="Input 4 3 21 4 3" xfId="60364"/>
    <cellStyle name="Input 4 3 21 5" xfId="25152"/>
    <cellStyle name="Input 4 3 21 5 2" xfId="60365"/>
    <cellStyle name="Input 4 3 21 5 3" xfId="60366"/>
    <cellStyle name="Input 4 3 21 6" xfId="25153"/>
    <cellStyle name="Input 4 3 21 6 2" xfId="60367"/>
    <cellStyle name="Input 4 3 21 6 3" xfId="60368"/>
    <cellStyle name="Input 4 3 21 7" xfId="25154"/>
    <cellStyle name="Input 4 3 21 8" xfId="60369"/>
    <cellStyle name="Input 4 3 22" xfId="25155"/>
    <cellStyle name="Input 4 3 22 2" xfId="25156"/>
    <cellStyle name="Input 4 3 22 2 2" xfId="25157"/>
    <cellStyle name="Input 4 3 22 2 3" xfId="25158"/>
    <cellStyle name="Input 4 3 22 2 4" xfId="25159"/>
    <cellStyle name="Input 4 3 22 2 5" xfId="25160"/>
    <cellStyle name="Input 4 3 22 2 6" xfId="25161"/>
    <cellStyle name="Input 4 3 22 3" xfId="25162"/>
    <cellStyle name="Input 4 3 22 3 2" xfId="60370"/>
    <cellStyle name="Input 4 3 22 3 3" xfId="60371"/>
    <cellStyle name="Input 4 3 22 4" xfId="25163"/>
    <cellStyle name="Input 4 3 22 4 2" xfId="60372"/>
    <cellStyle name="Input 4 3 22 4 3" xfId="60373"/>
    <cellStyle name="Input 4 3 22 5" xfId="25164"/>
    <cellStyle name="Input 4 3 22 5 2" xfId="60374"/>
    <cellStyle name="Input 4 3 22 5 3" xfId="60375"/>
    <cellStyle name="Input 4 3 22 6" xfId="25165"/>
    <cellStyle name="Input 4 3 22 6 2" xfId="60376"/>
    <cellStyle name="Input 4 3 22 6 3" xfId="60377"/>
    <cellStyle name="Input 4 3 22 7" xfId="25166"/>
    <cellStyle name="Input 4 3 22 8" xfId="60378"/>
    <cellStyle name="Input 4 3 23" xfId="25167"/>
    <cellStyle name="Input 4 3 23 2" xfId="25168"/>
    <cellStyle name="Input 4 3 23 2 2" xfId="25169"/>
    <cellStyle name="Input 4 3 23 2 3" xfId="25170"/>
    <cellStyle name="Input 4 3 23 2 4" xfId="25171"/>
    <cellStyle name="Input 4 3 23 2 5" xfId="25172"/>
    <cellStyle name="Input 4 3 23 2 6" xfId="25173"/>
    <cellStyle name="Input 4 3 23 3" xfId="25174"/>
    <cellStyle name="Input 4 3 23 3 2" xfId="60379"/>
    <cellStyle name="Input 4 3 23 3 3" xfId="60380"/>
    <cellStyle name="Input 4 3 23 4" xfId="25175"/>
    <cellStyle name="Input 4 3 23 4 2" xfId="60381"/>
    <cellStyle name="Input 4 3 23 4 3" xfId="60382"/>
    <cellStyle name="Input 4 3 23 5" xfId="25176"/>
    <cellStyle name="Input 4 3 23 5 2" xfId="60383"/>
    <cellStyle name="Input 4 3 23 5 3" xfId="60384"/>
    <cellStyle name="Input 4 3 23 6" xfId="25177"/>
    <cellStyle name="Input 4 3 23 6 2" xfId="60385"/>
    <cellStyle name="Input 4 3 23 6 3" xfId="60386"/>
    <cellStyle name="Input 4 3 23 7" xfId="25178"/>
    <cellStyle name="Input 4 3 23 8" xfId="60387"/>
    <cellStyle name="Input 4 3 24" xfId="25179"/>
    <cellStyle name="Input 4 3 24 2" xfId="25180"/>
    <cellStyle name="Input 4 3 24 2 2" xfId="25181"/>
    <cellStyle name="Input 4 3 24 2 3" xfId="25182"/>
    <cellStyle name="Input 4 3 24 2 4" xfId="25183"/>
    <cellStyle name="Input 4 3 24 2 5" xfId="25184"/>
    <cellStyle name="Input 4 3 24 2 6" xfId="25185"/>
    <cellStyle name="Input 4 3 24 3" xfId="25186"/>
    <cellStyle name="Input 4 3 24 3 2" xfId="60388"/>
    <cellStyle name="Input 4 3 24 3 3" xfId="60389"/>
    <cellStyle name="Input 4 3 24 4" xfId="25187"/>
    <cellStyle name="Input 4 3 24 4 2" xfId="60390"/>
    <cellStyle name="Input 4 3 24 4 3" xfId="60391"/>
    <cellStyle name="Input 4 3 24 5" xfId="25188"/>
    <cellStyle name="Input 4 3 24 5 2" xfId="60392"/>
    <cellStyle name="Input 4 3 24 5 3" xfId="60393"/>
    <cellStyle name="Input 4 3 24 6" xfId="25189"/>
    <cellStyle name="Input 4 3 24 6 2" xfId="60394"/>
    <cellStyle name="Input 4 3 24 6 3" xfId="60395"/>
    <cellStyle name="Input 4 3 24 7" xfId="25190"/>
    <cellStyle name="Input 4 3 24 8" xfId="60396"/>
    <cellStyle name="Input 4 3 25" xfId="25191"/>
    <cellStyle name="Input 4 3 25 2" xfId="25192"/>
    <cellStyle name="Input 4 3 25 2 2" xfId="25193"/>
    <cellStyle name="Input 4 3 25 2 3" xfId="25194"/>
    <cellStyle name="Input 4 3 25 2 4" xfId="25195"/>
    <cellStyle name="Input 4 3 25 2 5" xfId="25196"/>
    <cellStyle name="Input 4 3 25 2 6" xfId="25197"/>
    <cellStyle name="Input 4 3 25 3" xfId="25198"/>
    <cellStyle name="Input 4 3 25 3 2" xfId="60397"/>
    <cellStyle name="Input 4 3 25 3 3" xfId="60398"/>
    <cellStyle name="Input 4 3 25 4" xfId="25199"/>
    <cellStyle name="Input 4 3 25 4 2" xfId="60399"/>
    <cellStyle name="Input 4 3 25 4 3" xfId="60400"/>
    <cellStyle name="Input 4 3 25 5" xfId="25200"/>
    <cellStyle name="Input 4 3 25 5 2" xfId="60401"/>
    <cellStyle name="Input 4 3 25 5 3" xfId="60402"/>
    <cellStyle name="Input 4 3 25 6" xfId="25201"/>
    <cellStyle name="Input 4 3 25 6 2" xfId="60403"/>
    <cellStyle name="Input 4 3 25 6 3" xfId="60404"/>
    <cellStyle name="Input 4 3 25 7" xfId="25202"/>
    <cellStyle name="Input 4 3 25 8" xfId="60405"/>
    <cellStyle name="Input 4 3 26" xfId="25203"/>
    <cellStyle name="Input 4 3 26 2" xfId="25204"/>
    <cellStyle name="Input 4 3 26 2 2" xfId="25205"/>
    <cellStyle name="Input 4 3 26 2 3" xfId="25206"/>
    <cellStyle name="Input 4 3 26 2 4" xfId="25207"/>
    <cellStyle name="Input 4 3 26 2 5" xfId="25208"/>
    <cellStyle name="Input 4 3 26 2 6" xfId="25209"/>
    <cellStyle name="Input 4 3 26 3" xfId="25210"/>
    <cellStyle name="Input 4 3 26 3 2" xfId="60406"/>
    <cellStyle name="Input 4 3 26 3 3" xfId="60407"/>
    <cellStyle name="Input 4 3 26 4" xfId="25211"/>
    <cellStyle name="Input 4 3 26 4 2" xfId="60408"/>
    <cellStyle name="Input 4 3 26 4 3" xfId="60409"/>
    <cellStyle name="Input 4 3 26 5" xfId="25212"/>
    <cellStyle name="Input 4 3 26 5 2" xfId="60410"/>
    <cellStyle name="Input 4 3 26 5 3" xfId="60411"/>
    <cellStyle name="Input 4 3 26 6" xfId="25213"/>
    <cellStyle name="Input 4 3 26 6 2" xfId="60412"/>
    <cellStyle name="Input 4 3 26 6 3" xfId="60413"/>
    <cellStyle name="Input 4 3 26 7" xfId="25214"/>
    <cellStyle name="Input 4 3 26 8" xfId="60414"/>
    <cellStyle name="Input 4 3 27" xfId="25215"/>
    <cellStyle name="Input 4 3 27 2" xfId="25216"/>
    <cellStyle name="Input 4 3 27 2 2" xfId="25217"/>
    <cellStyle name="Input 4 3 27 2 3" xfId="25218"/>
    <cellStyle name="Input 4 3 27 2 4" xfId="25219"/>
    <cellStyle name="Input 4 3 27 2 5" xfId="25220"/>
    <cellStyle name="Input 4 3 27 2 6" xfId="25221"/>
    <cellStyle name="Input 4 3 27 3" xfId="25222"/>
    <cellStyle name="Input 4 3 27 3 2" xfId="60415"/>
    <cellStyle name="Input 4 3 27 3 3" xfId="60416"/>
    <cellStyle name="Input 4 3 27 4" xfId="25223"/>
    <cellStyle name="Input 4 3 27 4 2" xfId="60417"/>
    <cellStyle name="Input 4 3 27 4 3" xfId="60418"/>
    <cellStyle name="Input 4 3 27 5" xfId="25224"/>
    <cellStyle name="Input 4 3 27 5 2" xfId="60419"/>
    <cellStyle name="Input 4 3 27 5 3" xfId="60420"/>
    <cellStyle name="Input 4 3 27 6" xfId="25225"/>
    <cellStyle name="Input 4 3 27 6 2" xfId="60421"/>
    <cellStyle name="Input 4 3 27 6 3" xfId="60422"/>
    <cellStyle name="Input 4 3 27 7" xfId="25226"/>
    <cellStyle name="Input 4 3 27 8" xfId="60423"/>
    <cellStyle name="Input 4 3 28" xfId="25227"/>
    <cellStyle name="Input 4 3 28 2" xfId="25228"/>
    <cellStyle name="Input 4 3 28 2 2" xfId="25229"/>
    <cellStyle name="Input 4 3 28 2 3" xfId="25230"/>
    <cellStyle name="Input 4 3 28 2 4" xfId="25231"/>
    <cellStyle name="Input 4 3 28 2 5" xfId="25232"/>
    <cellStyle name="Input 4 3 28 2 6" xfId="25233"/>
    <cellStyle name="Input 4 3 28 3" xfId="25234"/>
    <cellStyle name="Input 4 3 28 3 2" xfId="60424"/>
    <cellStyle name="Input 4 3 28 3 3" xfId="60425"/>
    <cellStyle name="Input 4 3 28 4" xfId="25235"/>
    <cellStyle name="Input 4 3 28 4 2" xfId="60426"/>
    <cellStyle name="Input 4 3 28 4 3" xfId="60427"/>
    <cellStyle name="Input 4 3 28 5" xfId="25236"/>
    <cellStyle name="Input 4 3 28 5 2" xfId="60428"/>
    <cellStyle name="Input 4 3 28 5 3" xfId="60429"/>
    <cellStyle name="Input 4 3 28 6" xfId="25237"/>
    <cellStyle name="Input 4 3 28 6 2" xfId="60430"/>
    <cellStyle name="Input 4 3 28 6 3" xfId="60431"/>
    <cellStyle name="Input 4 3 28 7" xfId="25238"/>
    <cellStyle name="Input 4 3 28 8" xfId="60432"/>
    <cellStyle name="Input 4 3 29" xfId="25239"/>
    <cellStyle name="Input 4 3 29 2" xfId="25240"/>
    <cellStyle name="Input 4 3 29 2 2" xfId="25241"/>
    <cellStyle name="Input 4 3 29 2 3" xfId="25242"/>
    <cellStyle name="Input 4 3 29 2 4" xfId="25243"/>
    <cellStyle name="Input 4 3 29 2 5" xfId="25244"/>
    <cellStyle name="Input 4 3 29 2 6" xfId="25245"/>
    <cellStyle name="Input 4 3 29 3" xfId="25246"/>
    <cellStyle name="Input 4 3 29 3 2" xfId="60433"/>
    <cellStyle name="Input 4 3 29 3 3" xfId="60434"/>
    <cellStyle name="Input 4 3 29 4" xfId="25247"/>
    <cellStyle name="Input 4 3 29 4 2" xfId="60435"/>
    <cellStyle name="Input 4 3 29 4 3" xfId="60436"/>
    <cellStyle name="Input 4 3 29 5" xfId="25248"/>
    <cellStyle name="Input 4 3 29 5 2" xfId="60437"/>
    <cellStyle name="Input 4 3 29 5 3" xfId="60438"/>
    <cellStyle name="Input 4 3 29 6" xfId="25249"/>
    <cellStyle name="Input 4 3 29 6 2" xfId="60439"/>
    <cellStyle name="Input 4 3 29 6 3" xfId="60440"/>
    <cellStyle name="Input 4 3 29 7" xfId="25250"/>
    <cellStyle name="Input 4 3 29 8" xfId="60441"/>
    <cellStyle name="Input 4 3 3" xfId="25251"/>
    <cellStyle name="Input 4 3 3 2" xfId="25252"/>
    <cellStyle name="Input 4 3 3 2 2" xfId="25253"/>
    <cellStyle name="Input 4 3 3 2 3" xfId="25254"/>
    <cellStyle name="Input 4 3 3 2 4" xfId="25255"/>
    <cellStyle name="Input 4 3 3 2 5" xfId="25256"/>
    <cellStyle name="Input 4 3 3 2 6" xfId="25257"/>
    <cellStyle name="Input 4 3 3 3" xfId="25258"/>
    <cellStyle name="Input 4 3 3 3 2" xfId="60442"/>
    <cellStyle name="Input 4 3 3 3 3" xfId="60443"/>
    <cellStyle name="Input 4 3 3 4" xfId="25259"/>
    <cellStyle name="Input 4 3 3 4 2" xfId="60444"/>
    <cellStyle name="Input 4 3 3 4 3" xfId="60445"/>
    <cellStyle name="Input 4 3 3 5" xfId="25260"/>
    <cellStyle name="Input 4 3 3 5 2" xfId="60446"/>
    <cellStyle name="Input 4 3 3 5 3" xfId="60447"/>
    <cellStyle name="Input 4 3 3 6" xfId="25261"/>
    <cellStyle name="Input 4 3 3 6 2" xfId="60448"/>
    <cellStyle name="Input 4 3 3 6 3" xfId="60449"/>
    <cellStyle name="Input 4 3 3 7" xfId="25262"/>
    <cellStyle name="Input 4 3 3 8" xfId="60450"/>
    <cellStyle name="Input 4 3 30" xfId="25263"/>
    <cellStyle name="Input 4 3 30 2" xfId="25264"/>
    <cellStyle name="Input 4 3 30 2 2" xfId="25265"/>
    <cellStyle name="Input 4 3 30 2 3" xfId="25266"/>
    <cellStyle name="Input 4 3 30 2 4" xfId="25267"/>
    <cellStyle name="Input 4 3 30 2 5" xfId="25268"/>
    <cellStyle name="Input 4 3 30 2 6" xfId="25269"/>
    <cellStyle name="Input 4 3 30 3" xfId="25270"/>
    <cellStyle name="Input 4 3 30 3 2" xfId="60451"/>
    <cellStyle name="Input 4 3 30 3 3" xfId="60452"/>
    <cellStyle name="Input 4 3 30 4" xfId="25271"/>
    <cellStyle name="Input 4 3 30 4 2" xfId="60453"/>
    <cellStyle name="Input 4 3 30 4 3" xfId="60454"/>
    <cellStyle name="Input 4 3 30 5" xfId="25272"/>
    <cellStyle name="Input 4 3 30 5 2" xfId="60455"/>
    <cellStyle name="Input 4 3 30 5 3" xfId="60456"/>
    <cellStyle name="Input 4 3 30 6" xfId="25273"/>
    <cellStyle name="Input 4 3 30 6 2" xfId="60457"/>
    <cellStyle name="Input 4 3 30 6 3" xfId="60458"/>
    <cellStyle name="Input 4 3 30 7" xfId="25274"/>
    <cellStyle name="Input 4 3 30 8" xfId="60459"/>
    <cellStyle name="Input 4 3 31" xfId="25275"/>
    <cellStyle name="Input 4 3 31 2" xfId="25276"/>
    <cellStyle name="Input 4 3 31 2 2" xfId="25277"/>
    <cellStyle name="Input 4 3 31 2 3" xfId="25278"/>
    <cellStyle name="Input 4 3 31 2 4" xfId="25279"/>
    <cellStyle name="Input 4 3 31 2 5" xfId="25280"/>
    <cellStyle name="Input 4 3 31 2 6" xfId="25281"/>
    <cellStyle name="Input 4 3 31 3" xfId="25282"/>
    <cellStyle name="Input 4 3 31 3 2" xfId="60460"/>
    <cellStyle name="Input 4 3 31 3 3" xfId="60461"/>
    <cellStyle name="Input 4 3 31 4" xfId="25283"/>
    <cellStyle name="Input 4 3 31 4 2" xfId="60462"/>
    <cellStyle name="Input 4 3 31 4 3" xfId="60463"/>
    <cellStyle name="Input 4 3 31 5" xfId="25284"/>
    <cellStyle name="Input 4 3 31 5 2" xfId="60464"/>
    <cellStyle name="Input 4 3 31 5 3" xfId="60465"/>
    <cellStyle name="Input 4 3 31 6" xfId="25285"/>
    <cellStyle name="Input 4 3 31 6 2" xfId="60466"/>
    <cellStyle name="Input 4 3 31 6 3" xfId="60467"/>
    <cellStyle name="Input 4 3 31 7" xfId="25286"/>
    <cellStyle name="Input 4 3 31 8" xfId="60468"/>
    <cellStyle name="Input 4 3 32" xfId="25287"/>
    <cellStyle name="Input 4 3 32 2" xfId="25288"/>
    <cellStyle name="Input 4 3 32 2 2" xfId="25289"/>
    <cellStyle name="Input 4 3 32 2 3" xfId="25290"/>
    <cellStyle name="Input 4 3 32 2 4" xfId="25291"/>
    <cellStyle name="Input 4 3 32 2 5" xfId="25292"/>
    <cellStyle name="Input 4 3 32 2 6" xfId="25293"/>
    <cellStyle name="Input 4 3 32 3" xfId="25294"/>
    <cellStyle name="Input 4 3 32 3 2" xfId="60469"/>
    <cellStyle name="Input 4 3 32 3 3" xfId="60470"/>
    <cellStyle name="Input 4 3 32 4" xfId="25295"/>
    <cellStyle name="Input 4 3 32 4 2" xfId="60471"/>
    <cellStyle name="Input 4 3 32 4 3" xfId="60472"/>
    <cellStyle name="Input 4 3 32 5" xfId="25296"/>
    <cellStyle name="Input 4 3 32 5 2" xfId="60473"/>
    <cellStyle name="Input 4 3 32 5 3" xfId="60474"/>
    <cellStyle name="Input 4 3 32 6" xfId="25297"/>
    <cellStyle name="Input 4 3 32 6 2" xfId="60475"/>
    <cellStyle name="Input 4 3 32 6 3" xfId="60476"/>
    <cellStyle name="Input 4 3 32 7" xfId="25298"/>
    <cellStyle name="Input 4 3 32 8" xfId="60477"/>
    <cellStyle name="Input 4 3 33" xfId="25299"/>
    <cellStyle name="Input 4 3 33 2" xfId="25300"/>
    <cellStyle name="Input 4 3 33 2 2" xfId="25301"/>
    <cellStyle name="Input 4 3 33 2 3" xfId="25302"/>
    <cellStyle name="Input 4 3 33 2 4" xfId="25303"/>
    <cellStyle name="Input 4 3 33 2 5" xfId="25304"/>
    <cellStyle name="Input 4 3 33 2 6" xfId="25305"/>
    <cellStyle name="Input 4 3 33 3" xfId="25306"/>
    <cellStyle name="Input 4 3 33 3 2" xfId="60478"/>
    <cellStyle name="Input 4 3 33 3 3" xfId="60479"/>
    <cellStyle name="Input 4 3 33 4" xfId="25307"/>
    <cellStyle name="Input 4 3 33 4 2" xfId="60480"/>
    <cellStyle name="Input 4 3 33 4 3" xfId="60481"/>
    <cellStyle name="Input 4 3 33 5" xfId="25308"/>
    <cellStyle name="Input 4 3 33 5 2" xfId="60482"/>
    <cellStyle name="Input 4 3 33 5 3" xfId="60483"/>
    <cellStyle name="Input 4 3 33 6" xfId="25309"/>
    <cellStyle name="Input 4 3 33 6 2" xfId="60484"/>
    <cellStyle name="Input 4 3 33 6 3" xfId="60485"/>
    <cellStyle name="Input 4 3 33 7" xfId="25310"/>
    <cellStyle name="Input 4 3 33 8" xfId="60486"/>
    <cellStyle name="Input 4 3 34" xfId="25311"/>
    <cellStyle name="Input 4 3 34 2" xfId="25312"/>
    <cellStyle name="Input 4 3 34 2 2" xfId="25313"/>
    <cellStyle name="Input 4 3 34 2 3" xfId="25314"/>
    <cellStyle name="Input 4 3 34 2 4" xfId="25315"/>
    <cellStyle name="Input 4 3 34 2 5" xfId="25316"/>
    <cellStyle name="Input 4 3 34 2 6" xfId="25317"/>
    <cellStyle name="Input 4 3 34 3" xfId="25318"/>
    <cellStyle name="Input 4 3 34 3 2" xfId="60487"/>
    <cellStyle name="Input 4 3 34 3 3" xfId="60488"/>
    <cellStyle name="Input 4 3 34 4" xfId="25319"/>
    <cellStyle name="Input 4 3 34 4 2" xfId="60489"/>
    <cellStyle name="Input 4 3 34 4 3" xfId="60490"/>
    <cellStyle name="Input 4 3 34 5" xfId="25320"/>
    <cellStyle name="Input 4 3 34 5 2" xfId="60491"/>
    <cellStyle name="Input 4 3 34 5 3" xfId="60492"/>
    <cellStyle name="Input 4 3 34 6" xfId="25321"/>
    <cellStyle name="Input 4 3 34 6 2" xfId="60493"/>
    <cellStyle name="Input 4 3 34 6 3" xfId="60494"/>
    <cellStyle name="Input 4 3 34 7" xfId="25322"/>
    <cellStyle name="Input 4 3 34 8" xfId="60495"/>
    <cellStyle name="Input 4 3 35" xfId="25323"/>
    <cellStyle name="Input 4 3 35 2" xfId="25324"/>
    <cellStyle name="Input 4 3 35 2 2" xfId="25325"/>
    <cellStyle name="Input 4 3 35 2 3" xfId="25326"/>
    <cellStyle name="Input 4 3 35 2 4" xfId="25327"/>
    <cellStyle name="Input 4 3 35 2 5" xfId="25328"/>
    <cellStyle name="Input 4 3 35 2 6" xfId="25329"/>
    <cellStyle name="Input 4 3 35 3" xfId="25330"/>
    <cellStyle name="Input 4 3 35 3 2" xfId="60496"/>
    <cellStyle name="Input 4 3 35 3 3" xfId="60497"/>
    <cellStyle name="Input 4 3 35 4" xfId="25331"/>
    <cellStyle name="Input 4 3 35 4 2" xfId="60498"/>
    <cellStyle name="Input 4 3 35 4 3" xfId="60499"/>
    <cellStyle name="Input 4 3 35 5" xfId="25332"/>
    <cellStyle name="Input 4 3 35 5 2" xfId="60500"/>
    <cellStyle name="Input 4 3 35 5 3" xfId="60501"/>
    <cellStyle name="Input 4 3 35 6" xfId="25333"/>
    <cellStyle name="Input 4 3 35 6 2" xfId="60502"/>
    <cellStyle name="Input 4 3 35 6 3" xfId="60503"/>
    <cellStyle name="Input 4 3 35 7" xfId="60504"/>
    <cellStyle name="Input 4 3 35 8" xfId="60505"/>
    <cellStyle name="Input 4 3 36" xfId="25334"/>
    <cellStyle name="Input 4 3 36 2" xfId="25335"/>
    <cellStyle name="Input 4 3 36 3" xfId="25336"/>
    <cellStyle name="Input 4 3 36 4" xfId="25337"/>
    <cellStyle name="Input 4 3 36 5" xfId="25338"/>
    <cellStyle name="Input 4 3 36 6" xfId="25339"/>
    <cellStyle name="Input 4 3 37" xfId="25340"/>
    <cellStyle name="Input 4 3 37 2" xfId="60506"/>
    <cellStyle name="Input 4 3 37 3" xfId="60507"/>
    <cellStyle name="Input 4 3 38" xfId="25341"/>
    <cellStyle name="Input 4 3 38 2" xfId="60508"/>
    <cellStyle name="Input 4 3 38 3" xfId="60509"/>
    <cellStyle name="Input 4 3 39" xfId="60510"/>
    <cellStyle name="Input 4 3 39 2" xfId="60511"/>
    <cellStyle name="Input 4 3 39 3" xfId="60512"/>
    <cellStyle name="Input 4 3 4" xfId="25342"/>
    <cellStyle name="Input 4 3 4 2" xfId="25343"/>
    <cellStyle name="Input 4 3 4 2 2" xfId="25344"/>
    <cellStyle name="Input 4 3 4 2 3" xfId="25345"/>
    <cellStyle name="Input 4 3 4 2 4" xfId="25346"/>
    <cellStyle name="Input 4 3 4 2 5" xfId="25347"/>
    <cellStyle name="Input 4 3 4 2 6" xfId="25348"/>
    <cellStyle name="Input 4 3 4 3" xfId="25349"/>
    <cellStyle name="Input 4 3 4 3 2" xfId="60513"/>
    <cellStyle name="Input 4 3 4 3 3" xfId="60514"/>
    <cellStyle name="Input 4 3 4 4" xfId="25350"/>
    <cellStyle name="Input 4 3 4 4 2" xfId="60515"/>
    <cellStyle name="Input 4 3 4 4 3" xfId="60516"/>
    <cellStyle name="Input 4 3 4 5" xfId="25351"/>
    <cellStyle name="Input 4 3 4 5 2" xfId="60517"/>
    <cellStyle name="Input 4 3 4 5 3" xfId="60518"/>
    <cellStyle name="Input 4 3 4 6" xfId="25352"/>
    <cellStyle name="Input 4 3 4 6 2" xfId="60519"/>
    <cellStyle name="Input 4 3 4 6 3" xfId="60520"/>
    <cellStyle name="Input 4 3 4 7" xfId="25353"/>
    <cellStyle name="Input 4 3 4 8" xfId="60521"/>
    <cellStyle name="Input 4 3 40" xfId="60522"/>
    <cellStyle name="Input 4 3 40 2" xfId="60523"/>
    <cellStyle name="Input 4 3 40 3" xfId="60524"/>
    <cellStyle name="Input 4 3 41" xfId="60525"/>
    <cellStyle name="Input 4 3 42" xfId="60526"/>
    <cellStyle name="Input 4 3 5" xfId="25354"/>
    <cellStyle name="Input 4 3 5 2" xfId="25355"/>
    <cellStyle name="Input 4 3 5 2 2" xfId="25356"/>
    <cellStyle name="Input 4 3 5 2 3" xfId="25357"/>
    <cellStyle name="Input 4 3 5 2 4" xfId="25358"/>
    <cellStyle name="Input 4 3 5 2 5" xfId="25359"/>
    <cellStyle name="Input 4 3 5 2 6" xfId="25360"/>
    <cellStyle name="Input 4 3 5 3" xfId="25361"/>
    <cellStyle name="Input 4 3 5 3 2" xfId="60527"/>
    <cellStyle name="Input 4 3 5 3 3" xfId="60528"/>
    <cellStyle name="Input 4 3 5 4" xfId="25362"/>
    <cellStyle name="Input 4 3 5 4 2" xfId="60529"/>
    <cellStyle name="Input 4 3 5 4 3" xfId="60530"/>
    <cellStyle name="Input 4 3 5 5" xfId="25363"/>
    <cellStyle name="Input 4 3 5 5 2" xfId="60531"/>
    <cellStyle name="Input 4 3 5 5 3" xfId="60532"/>
    <cellStyle name="Input 4 3 5 6" xfId="25364"/>
    <cellStyle name="Input 4 3 5 6 2" xfId="60533"/>
    <cellStyle name="Input 4 3 5 6 3" xfId="60534"/>
    <cellStyle name="Input 4 3 5 7" xfId="25365"/>
    <cellStyle name="Input 4 3 5 8" xfId="60535"/>
    <cellStyle name="Input 4 3 6" xfId="25366"/>
    <cellStyle name="Input 4 3 6 2" xfId="25367"/>
    <cellStyle name="Input 4 3 6 2 2" xfId="25368"/>
    <cellStyle name="Input 4 3 6 2 3" xfId="25369"/>
    <cellStyle name="Input 4 3 6 2 4" xfId="25370"/>
    <cellStyle name="Input 4 3 6 2 5" xfId="25371"/>
    <cellStyle name="Input 4 3 6 2 6" xfId="25372"/>
    <cellStyle name="Input 4 3 6 3" xfId="25373"/>
    <cellStyle name="Input 4 3 6 3 2" xfId="60536"/>
    <cellStyle name="Input 4 3 6 3 3" xfId="60537"/>
    <cellStyle name="Input 4 3 6 4" xfId="25374"/>
    <cellStyle name="Input 4 3 6 4 2" xfId="60538"/>
    <cellStyle name="Input 4 3 6 4 3" xfId="60539"/>
    <cellStyle name="Input 4 3 6 5" xfId="25375"/>
    <cellStyle name="Input 4 3 6 5 2" xfId="60540"/>
    <cellStyle name="Input 4 3 6 5 3" xfId="60541"/>
    <cellStyle name="Input 4 3 6 6" xfId="25376"/>
    <cellStyle name="Input 4 3 6 6 2" xfId="60542"/>
    <cellStyle name="Input 4 3 6 6 3" xfId="60543"/>
    <cellStyle name="Input 4 3 6 7" xfId="25377"/>
    <cellStyle name="Input 4 3 6 8" xfId="60544"/>
    <cellStyle name="Input 4 3 7" xfId="25378"/>
    <cellStyle name="Input 4 3 7 2" xfId="25379"/>
    <cellStyle name="Input 4 3 7 2 2" xfId="25380"/>
    <cellStyle name="Input 4 3 7 2 3" xfId="25381"/>
    <cellStyle name="Input 4 3 7 2 4" xfId="25382"/>
    <cellStyle name="Input 4 3 7 2 5" xfId="25383"/>
    <cellStyle name="Input 4 3 7 2 6" xfId="25384"/>
    <cellStyle name="Input 4 3 7 3" xfId="25385"/>
    <cellStyle name="Input 4 3 7 3 2" xfId="60545"/>
    <cellStyle name="Input 4 3 7 3 3" xfId="60546"/>
    <cellStyle name="Input 4 3 7 4" xfId="25386"/>
    <cellStyle name="Input 4 3 7 4 2" xfId="60547"/>
    <cellStyle name="Input 4 3 7 4 3" xfId="60548"/>
    <cellStyle name="Input 4 3 7 5" xfId="25387"/>
    <cellStyle name="Input 4 3 7 5 2" xfId="60549"/>
    <cellStyle name="Input 4 3 7 5 3" xfId="60550"/>
    <cellStyle name="Input 4 3 7 6" xfId="25388"/>
    <cellStyle name="Input 4 3 7 6 2" xfId="60551"/>
    <cellStyle name="Input 4 3 7 6 3" xfId="60552"/>
    <cellStyle name="Input 4 3 7 7" xfId="25389"/>
    <cellStyle name="Input 4 3 7 8" xfId="60553"/>
    <cellStyle name="Input 4 3 8" xfId="25390"/>
    <cellStyle name="Input 4 3 8 2" xfId="25391"/>
    <cellStyle name="Input 4 3 8 2 2" xfId="25392"/>
    <cellStyle name="Input 4 3 8 2 3" xfId="25393"/>
    <cellStyle name="Input 4 3 8 2 4" xfId="25394"/>
    <cellStyle name="Input 4 3 8 2 5" xfId="25395"/>
    <cellStyle name="Input 4 3 8 2 6" xfId="25396"/>
    <cellStyle name="Input 4 3 8 3" xfId="25397"/>
    <cellStyle name="Input 4 3 8 3 2" xfId="60554"/>
    <cellStyle name="Input 4 3 8 3 3" xfId="60555"/>
    <cellStyle name="Input 4 3 8 4" xfId="25398"/>
    <cellStyle name="Input 4 3 8 4 2" xfId="60556"/>
    <cellStyle name="Input 4 3 8 4 3" xfId="60557"/>
    <cellStyle name="Input 4 3 8 5" xfId="25399"/>
    <cellStyle name="Input 4 3 8 5 2" xfId="60558"/>
    <cellStyle name="Input 4 3 8 5 3" xfId="60559"/>
    <cellStyle name="Input 4 3 8 6" xfId="25400"/>
    <cellStyle name="Input 4 3 8 6 2" xfId="60560"/>
    <cellStyle name="Input 4 3 8 6 3" xfId="60561"/>
    <cellStyle name="Input 4 3 8 7" xfId="25401"/>
    <cellStyle name="Input 4 3 8 8" xfId="60562"/>
    <cellStyle name="Input 4 3 9" xfId="25402"/>
    <cellStyle name="Input 4 3 9 2" xfId="25403"/>
    <cellStyle name="Input 4 3 9 2 2" xfId="25404"/>
    <cellStyle name="Input 4 3 9 2 3" xfId="25405"/>
    <cellStyle name="Input 4 3 9 2 4" xfId="25406"/>
    <cellStyle name="Input 4 3 9 2 5" xfId="25407"/>
    <cellStyle name="Input 4 3 9 2 6" xfId="25408"/>
    <cellStyle name="Input 4 3 9 3" xfId="25409"/>
    <cellStyle name="Input 4 3 9 3 2" xfId="60563"/>
    <cellStyle name="Input 4 3 9 3 3" xfId="60564"/>
    <cellStyle name="Input 4 3 9 4" xfId="25410"/>
    <cellStyle name="Input 4 3 9 4 2" xfId="60565"/>
    <cellStyle name="Input 4 3 9 4 3" xfId="60566"/>
    <cellStyle name="Input 4 3 9 5" xfId="25411"/>
    <cellStyle name="Input 4 3 9 5 2" xfId="60567"/>
    <cellStyle name="Input 4 3 9 5 3" xfId="60568"/>
    <cellStyle name="Input 4 3 9 6" xfId="25412"/>
    <cellStyle name="Input 4 3 9 6 2" xfId="60569"/>
    <cellStyle name="Input 4 3 9 6 3" xfId="60570"/>
    <cellStyle name="Input 4 3 9 7" xfId="25413"/>
    <cellStyle name="Input 4 3 9 8" xfId="60571"/>
    <cellStyle name="Input 4 30" xfId="25414"/>
    <cellStyle name="Input 4 30 2" xfId="25415"/>
    <cellStyle name="Input 4 30 2 2" xfId="25416"/>
    <cellStyle name="Input 4 30 2 3" xfId="25417"/>
    <cellStyle name="Input 4 30 2 4" xfId="25418"/>
    <cellStyle name="Input 4 30 2 5" xfId="25419"/>
    <cellStyle name="Input 4 30 2 6" xfId="25420"/>
    <cellStyle name="Input 4 30 3" xfId="25421"/>
    <cellStyle name="Input 4 30 3 2" xfId="60572"/>
    <cellStyle name="Input 4 30 3 3" xfId="60573"/>
    <cellStyle name="Input 4 30 4" xfId="25422"/>
    <cellStyle name="Input 4 30 4 2" xfId="60574"/>
    <cellStyle name="Input 4 30 4 3" xfId="60575"/>
    <cellStyle name="Input 4 30 5" xfId="25423"/>
    <cellStyle name="Input 4 30 5 2" xfId="60576"/>
    <cellStyle name="Input 4 30 5 3" xfId="60577"/>
    <cellStyle name="Input 4 30 6" xfId="25424"/>
    <cellStyle name="Input 4 30 6 2" xfId="60578"/>
    <cellStyle name="Input 4 30 6 3" xfId="60579"/>
    <cellStyle name="Input 4 30 7" xfId="25425"/>
    <cellStyle name="Input 4 30 8" xfId="60580"/>
    <cellStyle name="Input 4 31" xfId="25426"/>
    <cellStyle name="Input 4 31 2" xfId="25427"/>
    <cellStyle name="Input 4 31 2 2" xfId="25428"/>
    <cellStyle name="Input 4 31 2 3" xfId="25429"/>
    <cellStyle name="Input 4 31 2 4" xfId="25430"/>
    <cellStyle name="Input 4 31 2 5" xfId="25431"/>
    <cellStyle name="Input 4 31 2 6" xfId="25432"/>
    <cellStyle name="Input 4 31 3" xfId="25433"/>
    <cellStyle name="Input 4 31 3 2" xfId="60581"/>
    <cellStyle name="Input 4 31 3 3" xfId="60582"/>
    <cellStyle name="Input 4 31 4" xfId="25434"/>
    <cellStyle name="Input 4 31 4 2" xfId="60583"/>
    <cellStyle name="Input 4 31 4 3" xfId="60584"/>
    <cellStyle name="Input 4 31 5" xfId="25435"/>
    <cellStyle name="Input 4 31 5 2" xfId="60585"/>
    <cellStyle name="Input 4 31 5 3" xfId="60586"/>
    <cellStyle name="Input 4 31 6" xfId="25436"/>
    <cellStyle name="Input 4 31 6 2" xfId="60587"/>
    <cellStyle name="Input 4 31 6 3" xfId="60588"/>
    <cellStyle name="Input 4 31 7" xfId="25437"/>
    <cellStyle name="Input 4 31 8" xfId="60589"/>
    <cellStyle name="Input 4 32" xfId="25438"/>
    <cellStyle name="Input 4 32 2" xfId="25439"/>
    <cellStyle name="Input 4 32 2 2" xfId="25440"/>
    <cellStyle name="Input 4 32 2 3" xfId="25441"/>
    <cellStyle name="Input 4 32 2 4" xfId="25442"/>
    <cellStyle name="Input 4 32 2 5" xfId="25443"/>
    <cellStyle name="Input 4 32 2 6" xfId="25444"/>
    <cellStyle name="Input 4 32 3" xfId="25445"/>
    <cellStyle name="Input 4 32 3 2" xfId="60590"/>
    <cellStyle name="Input 4 32 3 3" xfId="60591"/>
    <cellStyle name="Input 4 32 4" xfId="25446"/>
    <cellStyle name="Input 4 32 4 2" xfId="60592"/>
    <cellStyle name="Input 4 32 4 3" xfId="60593"/>
    <cellStyle name="Input 4 32 5" xfId="25447"/>
    <cellStyle name="Input 4 32 5 2" xfId="60594"/>
    <cellStyle name="Input 4 32 5 3" xfId="60595"/>
    <cellStyle name="Input 4 32 6" xfId="25448"/>
    <cellStyle name="Input 4 32 6 2" xfId="60596"/>
    <cellStyle name="Input 4 32 6 3" xfId="60597"/>
    <cellStyle name="Input 4 32 7" xfId="25449"/>
    <cellStyle name="Input 4 32 8" xfId="60598"/>
    <cellStyle name="Input 4 33" xfId="25450"/>
    <cellStyle name="Input 4 33 2" xfId="25451"/>
    <cellStyle name="Input 4 33 2 2" xfId="25452"/>
    <cellStyle name="Input 4 33 2 3" xfId="25453"/>
    <cellStyle name="Input 4 33 2 4" xfId="25454"/>
    <cellStyle name="Input 4 33 2 5" xfId="25455"/>
    <cellStyle name="Input 4 33 2 6" xfId="25456"/>
    <cellStyle name="Input 4 33 3" xfId="25457"/>
    <cellStyle name="Input 4 33 3 2" xfId="60599"/>
    <cellStyle name="Input 4 33 3 3" xfId="60600"/>
    <cellStyle name="Input 4 33 4" xfId="25458"/>
    <cellStyle name="Input 4 33 4 2" xfId="60601"/>
    <cellStyle name="Input 4 33 4 3" xfId="60602"/>
    <cellStyle name="Input 4 33 5" xfId="25459"/>
    <cellStyle name="Input 4 33 5 2" xfId="60603"/>
    <cellStyle name="Input 4 33 5 3" xfId="60604"/>
    <cellStyle name="Input 4 33 6" xfId="25460"/>
    <cellStyle name="Input 4 33 6 2" xfId="60605"/>
    <cellStyle name="Input 4 33 6 3" xfId="60606"/>
    <cellStyle name="Input 4 33 7" xfId="25461"/>
    <cellStyle name="Input 4 33 8" xfId="60607"/>
    <cellStyle name="Input 4 34" xfId="25462"/>
    <cellStyle name="Input 4 34 2" xfId="25463"/>
    <cellStyle name="Input 4 34 2 2" xfId="25464"/>
    <cellStyle name="Input 4 34 2 3" xfId="25465"/>
    <cellStyle name="Input 4 34 2 4" xfId="25466"/>
    <cellStyle name="Input 4 34 2 5" xfId="25467"/>
    <cellStyle name="Input 4 34 2 6" xfId="25468"/>
    <cellStyle name="Input 4 34 3" xfId="25469"/>
    <cellStyle name="Input 4 34 3 2" xfId="60608"/>
    <cellStyle name="Input 4 34 3 3" xfId="60609"/>
    <cellStyle name="Input 4 34 4" xfId="25470"/>
    <cellStyle name="Input 4 34 4 2" xfId="60610"/>
    <cellStyle name="Input 4 34 4 3" xfId="60611"/>
    <cellStyle name="Input 4 34 5" xfId="25471"/>
    <cellStyle name="Input 4 34 5 2" xfId="60612"/>
    <cellStyle name="Input 4 34 5 3" xfId="60613"/>
    <cellStyle name="Input 4 34 6" xfId="25472"/>
    <cellStyle name="Input 4 34 6 2" xfId="60614"/>
    <cellStyle name="Input 4 34 6 3" xfId="60615"/>
    <cellStyle name="Input 4 34 7" xfId="25473"/>
    <cellStyle name="Input 4 34 8" xfId="60616"/>
    <cellStyle name="Input 4 35" xfId="25474"/>
    <cellStyle name="Input 4 35 2" xfId="25475"/>
    <cellStyle name="Input 4 35 2 2" xfId="25476"/>
    <cellStyle name="Input 4 35 2 3" xfId="25477"/>
    <cellStyle name="Input 4 35 2 4" xfId="25478"/>
    <cellStyle name="Input 4 35 2 5" xfId="25479"/>
    <cellStyle name="Input 4 35 2 6" xfId="25480"/>
    <cellStyle name="Input 4 35 3" xfId="25481"/>
    <cellStyle name="Input 4 35 3 2" xfId="60617"/>
    <cellStyle name="Input 4 35 3 3" xfId="60618"/>
    <cellStyle name="Input 4 35 4" xfId="25482"/>
    <cellStyle name="Input 4 35 4 2" xfId="60619"/>
    <cellStyle name="Input 4 35 4 3" xfId="60620"/>
    <cellStyle name="Input 4 35 5" xfId="25483"/>
    <cellStyle name="Input 4 35 5 2" xfId="60621"/>
    <cellStyle name="Input 4 35 5 3" xfId="60622"/>
    <cellStyle name="Input 4 35 6" xfId="25484"/>
    <cellStyle name="Input 4 35 6 2" xfId="60623"/>
    <cellStyle name="Input 4 35 6 3" xfId="60624"/>
    <cellStyle name="Input 4 35 7" xfId="25485"/>
    <cellStyle name="Input 4 35 8" xfId="60625"/>
    <cellStyle name="Input 4 36" xfId="25486"/>
    <cellStyle name="Input 4 36 2" xfId="25487"/>
    <cellStyle name="Input 4 36 2 2" xfId="25488"/>
    <cellStyle name="Input 4 36 2 3" xfId="25489"/>
    <cellStyle name="Input 4 36 2 4" xfId="25490"/>
    <cellStyle name="Input 4 36 2 5" xfId="25491"/>
    <cellStyle name="Input 4 36 2 6" xfId="25492"/>
    <cellStyle name="Input 4 36 3" xfId="25493"/>
    <cellStyle name="Input 4 36 3 2" xfId="60626"/>
    <cellStyle name="Input 4 36 3 3" xfId="60627"/>
    <cellStyle name="Input 4 36 4" xfId="25494"/>
    <cellStyle name="Input 4 36 4 2" xfId="60628"/>
    <cellStyle name="Input 4 36 4 3" xfId="60629"/>
    <cellStyle name="Input 4 36 5" xfId="25495"/>
    <cellStyle name="Input 4 36 5 2" xfId="60630"/>
    <cellStyle name="Input 4 36 5 3" xfId="60631"/>
    <cellStyle name="Input 4 36 6" xfId="25496"/>
    <cellStyle name="Input 4 36 6 2" xfId="60632"/>
    <cellStyle name="Input 4 36 6 3" xfId="60633"/>
    <cellStyle name="Input 4 36 7" xfId="25497"/>
    <cellStyle name="Input 4 36 8" xfId="60634"/>
    <cellStyle name="Input 4 37" xfId="25498"/>
    <cellStyle name="Input 4 37 2" xfId="25499"/>
    <cellStyle name="Input 4 37 2 2" xfId="25500"/>
    <cellStyle name="Input 4 37 2 3" xfId="25501"/>
    <cellStyle name="Input 4 37 2 4" xfId="25502"/>
    <cellStyle name="Input 4 37 2 5" xfId="25503"/>
    <cellStyle name="Input 4 37 2 6" xfId="25504"/>
    <cellStyle name="Input 4 37 3" xfId="25505"/>
    <cellStyle name="Input 4 37 3 2" xfId="60635"/>
    <cellStyle name="Input 4 37 3 3" xfId="60636"/>
    <cellStyle name="Input 4 37 4" xfId="25506"/>
    <cellStyle name="Input 4 37 4 2" xfId="60637"/>
    <cellStyle name="Input 4 37 4 3" xfId="60638"/>
    <cellStyle name="Input 4 37 5" xfId="25507"/>
    <cellStyle name="Input 4 37 5 2" xfId="60639"/>
    <cellStyle name="Input 4 37 5 3" xfId="60640"/>
    <cellStyle name="Input 4 37 6" xfId="25508"/>
    <cellStyle name="Input 4 37 6 2" xfId="60641"/>
    <cellStyle name="Input 4 37 6 3" xfId="60642"/>
    <cellStyle name="Input 4 37 7" xfId="25509"/>
    <cellStyle name="Input 4 37 8" xfId="60643"/>
    <cellStyle name="Input 4 38" xfId="25510"/>
    <cellStyle name="Input 4 38 2" xfId="25511"/>
    <cellStyle name="Input 4 38 2 2" xfId="25512"/>
    <cellStyle name="Input 4 38 2 3" xfId="25513"/>
    <cellStyle name="Input 4 38 2 4" xfId="25514"/>
    <cellStyle name="Input 4 38 2 5" xfId="25515"/>
    <cellStyle name="Input 4 38 2 6" xfId="25516"/>
    <cellStyle name="Input 4 38 3" xfId="25517"/>
    <cellStyle name="Input 4 38 3 2" xfId="60644"/>
    <cellStyle name="Input 4 38 3 3" xfId="60645"/>
    <cellStyle name="Input 4 38 4" xfId="25518"/>
    <cellStyle name="Input 4 38 4 2" xfId="60646"/>
    <cellStyle name="Input 4 38 4 3" xfId="60647"/>
    <cellStyle name="Input 4 38 5" xfId="25519"/>
    <cellStyle name="Input 4 38 5 2" xfId="60648"/>
    <cellStyle name="Input 4 38 5 3" xfId="60649"/>
    <cellStyle name="Input 4 38 6" xfId="25520"/>
    <cellStyle name="Input 4 38 6 2" xfId="60650"/>
    <cellStyle name="Input 4 38 6 3" xfId="60651"/>
    <cellStyle name="Input 4 38 7" xfId="60652"/>
    <cellStyle name="Input 4 38 8" xfId="60653"/>
    <cellStyle name="Input 4 39" xfId="25521"/>
    <cellStyle name="Input 4 39 2" xfId="25522"/>
    <cellStyle name="Input 4 39 3" xfId="25523"/>
    <cellStyle name="Input 4 39 4" xfId="25524"/>
    <cellStyle name="Input 4 39 5" xfId="25525"/>
    <cellStyle name="Input 4 39 6" xfId="25526"/>
    <cellStyle name="Input 4 4" xfId="25527"/>
    <cellStyle name="Input 4 4 10" xfId="25528"/>
    <cellStyle name="Input 4 4 10 2" xfId="25529"/>
    <cellStyle name="Input 4 4 10 2 2" xfId="25530"/>
    <cellStyle name="Input 4 4 10 2 3" xfId="25531"/>
    <cellStyle name="Input 4 4 10 2 4" xfId="25532"/>
    <cellStyle name="Input 4 4 10 2 5" xfId="25533"/>
    <cellStyle name="Input 4 4 10 2 6" xfId="25534"/>
    <cellStyle name="Input 4 4 10 3" xfId="25535"/>
    <cellStyle name="Input 4 4 10 3 2" xfId="60654"/>
    <cellStyle name="Input 4 4 10 3 3" xfId="60655"/>
    <cellStyle name="Input 4 4 10 4" xfId="25536"/>
    <cellStyle name="Input 4 4 10 4 2" xfId="60656"/>
    <cellStyle name="Input 4 4 10 4 3" xfId="60657"/>
    <cellStyle name="Input 4 4 10 5" xfId="25537"/>
    <cellStyle name="Input 4 4 10 5 2" xfId="60658"/>
    <cellStyle name="Input 4 4 10 5 3" xfId="60659"/>
    <cellStyle name="Input 4 4 10 6" xfId="25538"/>
    <cellStyle name="Input 4 4 10 6 2" xfId="60660"/>
    <cellStyle name="Input 4 4 10 6 3" xfId="60661"/>
    <cellStyle name="Input 4 4 10 7" xfId="25539"/>
    <cellStyle name="Input 4 4 10 8" xfId="60662"/>
    <cellStyle name="Input 4 4 11" xfId="25540"/>
    <cellStyle name="Input 4 4 11 2" xfId="25541"/>
    <cellStyle name="Input 4 4 11 2 2" xfId="25542"/>
    <cellStyle name="Input 4 4 11 2 3" xfId="25543"/>
    <cellStyle name="Input 4 4 11 2 4" xfId="25544"/>
    <cellStyle name="Input 4 4 11 2 5" xfId="25545"/>
    <cellStyle name="Input 4 4 11 2 6" xfId="25546"/>
    <cellStyle name="Input 4 4 11 3" xfId="25547"/>
    <cellStyle name="Input 4 4 11 3 2" xfId="60663"/>
    <cellStyle name="Input 4 4 11 3 3" xfId="60664"/>
    <cellStyle name="Input 4 4 11 4" xfId="25548"/>
    <cellStyle name="Input 4 4 11 4 2" xfId="60665"/>
    <cellStyle name="Input 4 4 11 4 3" xfId="60666"/>
    <cellStyle name="Input 4 4 11 5" xfId="25549"/>
    <cellStyle name="Input 4 4 11 5 2" xfId="60667"/>
    <cellStyle name="Input 4 4 11 5 3" xfId="60668"/>
    <cellStyle name="Input 4 4 11 6" xfId="25550"/>
    <cellStyle name="Input 4 4 11 6 2" xfId="60669"/>
    <cellStyle name="Input 4 4 11 6 3" xfId="60670"/>
    <cellStyle name="Input 4 4 11 7" xfId="25551"/>
    <cellStyle name="Input 4 4 11 8" xfId="60671"/>
    <cellStyle name="Input 4 4 12" xfId="25552"/>
    <cellStyle name="Input 4 4 12 2" xfId="25553"/>
    <cellStyle name="Input 4 4 12 2 2" xfId="25554"/>
    <cellStyle name="Input 4 4 12 2 3" xfId="25555"/>
    <cellStyle name="Input 4 4 12 2 4" xfId="25556"/>
    <cellStyle name="Input 4 4 12 2 5" xfId="25557"/>
    <cellStyle name="Input 4 4 12 2 6" xfId="25558"/>
    <cellStyle name="Input 4 4 12 3" xfId="25559"/>
    <cellStyle name="Input 4 4 12 3 2" xfId="60672"/>
    <cellStyle name="Input 4 4 12 3 3" xfId="60673"/>
    <cellStyle name="Input 4 4 12 4" xfId="25560"/>
    <cellStyle name="Input 4 4 12 4 2" xfId="60674"/>
    <cellStyle name="Input 4 4 12 4 3" xfId="60675"/>
    <cellStyle name="Input 4 4 12 5" xfId="25561"/>
    <cellStyle name="Input 4 4 12 5 2" xfId="60676"/>
    <cellStyle name="Input 4 4 12 5 3" xfId="60677"/>
    <cellStyle name="Input 4 4 12 6" xfId="25562"/>
    <cellStyle name="Input 4 4 12 6 2" xfId="60678"/>
    <cellStyle name="Input 4 4 12 6 3" xfId="60679"/>
    <cellStyle name="Input 4 4 12 7" xfId="25563"/>
    <cellStyle name="Input 4 4 12 8" xfId="60680"/>
    <cellStyle name="Input 4 4 13" xfId="25564"/>
    <cellStyle name="Input 4 4 13 2" xfId="25565"/>
    <cellStyle name="Input 4 4 13 2 2" xfId="25566"/>
    <cellStyle name="Input 4 4 13 2 3" xfId="25567"/>
    <cellStyle name="Input 4 4 13 2 4" xfId="25568"/>
    <cellStyle name="Input 4 4 13 2 5" xfId="25569"/>
    <cellStyle name="Input 4 4 13 2 6" xfId="25570"/>
    <cellStyle name="Input 4 4 13 3" xfId="25571"/>
    <cellStyle name="Input 4 4 13 3 2" xfId="60681"/>
    <cellStyle name="Input 4 4 13 3 3" xfId="60682"/>
    <cellStyle name="Input 4 4 13 4" xfId="25572"/>
    <cellStyle name="Input 4 4 13 4 2" xfId="60683"/>
    <cellStyle name="Input 4 4 13 4 3" xfId="60684"/>
    <cellStyle name="Input 4 4 13 5" xfId="25573"/>
    <cellStyle name="Input 4 4 13 5 2" xfId="60685"/>
    <cellStyle name="Input 4 4 13 5 3" xfId="60686"/>
    <cellStyle name="Input 4 4 13 6" xfId="25574"/>
    <cellStyle name="Input 4 4 13 6 2" xfId="60687"/>
    <cellStyle name="Input 4 4 13 6 3" xfId="60688"/>
    <cellStyle name="Input 4 4 13 7" xfId="25575"/>
    <cellStyle name="Input 4 4 13 8" xfId="60689"/>
    <cellStyle name="Input 4 4 14" xfId="25576"/>
    <cellStyle name="Input 4 4 14 2" xfId="25577"/>
    <cellStyle name="Input 4 4 14 2 2" xfId="25578"/>
    <cellStyle name="Input 4 4 14 2 3" xfId="25579"/>
    <cellStyle name="Input 4 4 14 2 4" xfId="25580"/>
    <cellStyle name="Input 4 4 14 2 5" xfId="25581"/>
    <cellStyle name="Input 4 4 14 2 6" xfId="25582"/>
    <cellStyle name="Input 4 4 14 3" xfId="25583"/>
    <cellStyle name="Input 4 4 14 3 2" xfId="60690"/>
    <cellStyle name="Input 4 4 14 3 3" xfId="60691"/>
    <cellStyle name="Input 4 4 14 4" xfId="25584"/>
    <cellStyle name="Input 4 4 14 4 2" xfId="60692"/>
    <cellStyle name="Input 4 4 14 4 3" xfId="60693"/>
    <cellStyle name="Input 4 4 14 5" xfId="25585"/>
    <cellStyle name="Input 4 4 14 5 2" xfId="60694"/>
    <cellStyle name="Input 4 4 14 5 3" xfId="60695"/>
    <cellStyle name="Input 4 4 14 6" xfId="25586"/>
    <cellStyle name="Input 4 4 14 6 2" xfId="60696"/>
    <cellStyle name="Input 4 4 14 6 3" xfId="60697"/>
    <cellStyle name="Input 4 4 14 7" xfId="25587"/>
    <cellStyle name="Input 4 4 14 8" xfId="60698"/>
    <cellStyle name="Input 4 4 15" xfId="25588"/>
    <cellStyle name="Input 4 4 15 2" xfId="25589"/>
    <cellStyle name="Input 4 4 15 2 2" xfId="25590"/>
    <cellStyle name="Input 4 4 15 2 3" xfId="25591"/>
    <cellStyle name="Input 4 4 15 2 4" xfId="25592"/>
    <cellStyle name="Input 4 4 15 2 5" xfId="25593"/>
    <cellStyle name="Input 4 4 15 2 6" xfId="25594"/>
    <cellStyle name="Input 4 4 15 3" xfId="25595"/>
    <cellStyle name="Input 4 4 15 3 2" xfId="60699"/>
    <cellStyle name="Input 4 4 15 3 3" xfId="60700"/>
    <cellStyle name="Input 4 4 15 4" xfId="25596"/>
    <cellStyle name="Input 4 4 15 4 2" xfId="60701"/>
    <cellStyle name="Input 4 4 15 4 3" xfId="60702"/>
    <cellStyle name="Input 4 4 15 5" xfId="25597"/>
    <cellStyle name="Input 4 4 15 5 2" xfId="60703"/>
    <cellStyle name="Input 4 4 15 5 3" xfId="60704"/>
    <cellStyle name="Input 4 4 15 6" xfId="25598"/>
    <cellStyle name="Input 4 4 15 6 2" xfId="60705"/>
    <cellStyle name="Input 4 4 15 6 3" xfId="60706"/>
    <cellStyle name="Input 4 4 15 7" xfId="25599"/>
    <cellStyle name="Input 4 4 15 8" xfId="60707"/>
    <cellStyle name="Input 4 4 16" xfId="25600"/>
    <cellStyle name="Input 4 4 16 2" xfId="25601"/>
    <cellStyle name="Input 4 4 16 2 2" xfId="25602"/>
    <cellStyle name="Input 4 4 16 2 3" xfId="25603"/>
    <cellStyle name="Input 4 4 16 2 4" xfId="25604"/>
    <cellStyle name="Input 4 4 16 2 5" xfId="25605"/>
    <cellStyle name="Input 4 4 16 2 6" xfId="25606"/>
    <cellStyle name="Input 4 4 16 3" xfId="25607"/>
    <cellStyle name="Input 4 4 16 3 2" xfId="60708"/>
    <cellStyle name="Input 4 4 16 3 3" xfId="60709"/>
    <cellStyle name="Input 4 4 16 4" xfId="25608"/>
    <cellStyle name="Input 4 4 16 4 2" xfId="60710"/>
    <cellStyle name="Input 4 4 16 4 3" xfId="60711"/>
    <cellStyle name="Input 4 4 16 5" xfId="25609"/>
    <cellStyle name="Input 4 4 16 5 2" xfId="60712"/>
    <cellStyle name="Input 4 4 16 5 3" xfId="60713"/>
    <cellStyle name="Input 4 4 16 6" xfId="25610"/>
    <cellStyle name="Input 4 4 16 6 2" xfId="60714"/>
    <cellStyle name="Input 4 4 16 6 3" xfId="60715"/>
    <cellStyle name="Input 4 4 16 7" xfId="25611"/>
    <cellStyle name="Input 4 4 16 8" xfId="60716"/>
    <cellStyle name="Input 4 4 17" xfId="25612"/>
    <cellStyle name="Input 4 4 17 2" xfId="25613"/>
    <cellStyle name="Input 4 4 17 2 2" xfId="25614"/>
    <cellStyle name="Input 4 4 17 2 3" xfId="25615"/>
    <cellStyle name="Input 4 4 17 2 4" xfId="25616"/>
    <cellStyle name="Input 4 4 17 2 5" xfId="25617"/>
    <cellStyle name="Input 4 4 17 2 6" xfId="25618"/>
    <cellStyle name="Input 4 4 17 3" xfId="25619"/>
    <cellStyle name="Input 4 4 17 3 2" xfId="60717"/>
    <cellStyle name="Input 4 4 17 3 3" xfId="60718"/>
    <cellStyle name="Input 4 4 17 4" xfId="25620"/>
    <cellStyle name="Input 4 4 17 4 2" xfId="60719"/>
    <cellStyle name="Input 4 4 17 4 3" xfId="60720"/>
    <cellStyle name="Input 4 4 17 5" xfId="25621"/>
    <cellStyle name="Input 4 4 17 5 2" xfId="60721"/>
    <cellStyle name="Input 4 4 17 5 3" xfId="60722"/>
    <cellStyle name="Input 4 4 17 6" xfId="25622"/>
    <cellStyle name="Input 4 4 17 6 2" xfId="60723"/>
    <cellStyle name="Input 4 4 17 6 3" xfId="60724"/>
    <cellStyle name="Input 4 4 17 7" xfId="25623"/>
    <cellStyle name="Input 4 4 17 8" xfId="60725"/>
    <cellStyle name="Input 4 4 18" xfId="25624"/>
    <cellStyle name="Input 4 4 18 2" xfId="25625"/>
    <cellStyle name="Input 4 4 18 2 2" xfId="25626"/>
    <cellStyle name="Input 4 4 18 2 3" xfId="25627"/>
    <cellStyle name="Input 4 4 18 2 4" xfId="25628"/>
    <cellStyle name="Input 4 4 18 2 5" xfId="25629"/>
    <cellStyle name="Input 4 4 18 2 6" xfId="25630"/>
    <cellStyle name="Input 4 4 18 3" xfId="25631"/>
    <cellStyle name="Input 4 4 18 3 2" xfId="60726"/>
    <cellStyle name="Input 4 4 18 3 3" xfId="60727"/>
    <cellStyle name="Input 4 4 18 4" xfId="25632"/>
    <cellStyle name="Input 4 4 18 4 2" xfId="60728"/>
    <cellStyle name="Input 4 4 18 4 3" xfId="60729"/>
    <cellStyle name="Input 4 4 18 5" xfId="25633"/>
    <cellStyle name="Input 4 4 18 5 2" xfId="60730"/>
    <cellStyle name="Input 4 4 18 5 3" xfId="60731"/>
    <cellStyle name="Input 4 4 18 6" xfId="25634"/>
    <cellStyle name="Input 4 4 18 6 2" xfId="60732"/>
    <cellStyle name="Input 4 4 18 6 3" xfId="60733"/>
    <cellStyle name="Input 4 4 18 7" xfId="25635"/>
    <cellStyle name="Input 4 4 18 8" xfId="60734"/>
    <cellStyle name="Input 4 4 19" xfId="25636"/>
    <cellStyle name="Input 4 4 19 2" xfId="25637"/>
    <cellStyle name="Input 4 4 19 2 2" xfId="25638"/>
    <cellStyle name="Input 4 4 19 2 3" xfId="25639"/>
    <cellStyle name="Input 4 4 19 2 4" xfId="25640"/>
    <cellStyle name="Input 4 4 19 2 5" xfId="25641"/>
    <cellStyle name="Input 4 4 19 2 6" xfId="25642"/>
    <cellStyle name="Input 4 4 19 3" xfId="25643"/>
    <cellStyle name="Input 4 4 19 3 2" xfId="60735"/>
    <cellStyle name="Input 4 4 19 3 3" xfId="60736"/>
    <cellStyle name="Input 4 4 19 4" xfId="25644"/>
    <cellStyle name="Input 4 4 19 4 2" xfId="60737"/>
    <cellStyle name="Input 4 4 19 4 3" xfId="60738"/>
    <cellStyle name="Input 4 4 19 5" xfId="25645"/>
    <cellStyle name="Input 4 4 19 5 2" xfId="60739"/>
    <cellStyle name="Input 4 4 19 5 3" xfId="60740"/>
    <cellStyle name="Input 4 4 19 6" xfId="25646"/>
    <cellStyle name="Input 4 4 19 6 2" xfId="60741"/>
    <cellStyle name="Input 4 4 19 6 3" xfId="60742"/>
    <cellStyle name="Input 4 4 19 7" xfId="25647"/>
    <cellStyle name="Input 4 4 19 8" xfId="60743"/>
    <cellStyle name="Input 4 4 2" xfId="25648"/>
    <cellStyle name="Input 4 4 2 2" xfId="25649"/>
    <cellStyle name="Input 4 4 2 2 2" xfId="25650"/>
    <cellStyle name="Input 4 4 2 2 3" xfId="25651"/>
    <cellStyle name="Input 4 4 2 2 4" xfId="25652"/>
    <cellStyle name="Input 4 4 2 2 5" xfId="25653"/>
    <cellStyle name="Input 4 4 2 2 6" xfId="25654"/>
    <cellStyle name="Input 4 4 2 3" xfId="25655"/>
    <cellStyle name="Input 4 4 2 3 2" xfId="60744"/>
    <cellStyle name="Input 4 4 2 3 3" xfId="60745"/>
    <cellStyle name="Input 4 4 2 4" xfId="25656"/>
    <cellStyle name="Input 4 4 2 4 2" xfId="60746"/>
    <cellStyle name="Input 4 4 2 4 3" xfId="60747"/>
    <cellStyle name="Input 4 4 2 5" xfId="25657"/>
    <cellStyle name="Input 4 4 2 5 2" xfId="60748"/>
    <cellStyle name="Input 4 4 2 5 3" xfId="60749"/>
    <cellStyle name="Input 4 4 2 6" xfId="25658"/>
    <cellStyle name="Input 4 4 2 6 2" xfId="60750"/>
    <cellStyle name="Input 4 4 2 6 3" xfId="60751"/>
    <cellStyle name="Input 4 4 2 7" xfId="25659"/>
    <cellStyle name="Input 4 4 2 8" xfId="60752"/>
    <cellStyle name="Input 4 4 20" xfId="25660"/>
    <cellStyle name="Input 4 4 20 2" xfId="25661"/>
    <cellStyle name="Input 4 4 20 2 2" xfId="25662"/>
    <cellStyle name="Input 4 4 20 2 3" xfId="25663"/>
    <cellStyle name="Input 4 4 20 2 4" xfId="25664"/>
    <cellStyle name="Input 4 4 20 2 5" xfId="25665"/>
    <cellStyle name="Input 4 4 20 2 6" xfId="25666"/>
    <cellStyle name="Input 4 4 20 3" xfId="25667"/>
    <cellStyle name="Input 4 4 20 3 2" xfId="60753"/>
    <cellStyle name="Input 4 4 20 3 3" xfId="60754"/>
    <cellStyle name="Input 4 4 20 4" xfId="25668"/>
    <cellStyle name="Input 4 4 20 4 2" xfId="60755"/>
    <cellStyle name="Input 4 4 20 4 3" xfId="60756"/>
    <cellStyle name="Input 4 4 20 5" xfId="25669"/>
    <cellStyle name="Input 4 4 20 5 2" xfId="60757"/>
    <cellStyle name="Input 4 4 20 5 3" xfId="60758"/>
    <cellStyle name="Input 4 4 20 6" xfId="25670"/>
    <cellStyle name="Input 4 4 20 6 2" xfId="60759"/>
    <cellStyle name="Input 4 4 20 6 3" xfId="60760"/>
    <cellStyle name="Input 4 4 20 7" xfId="25671"/>
    <cellStyle name="Input 4 4 20 8" xfId="60761"/>
    <cellStyle name="Input 4 4 21" xfId="25672"/>
    <cellStyle name="Input 4 4 21 2" xfId="25673"/>
    <cellStyle name="Input 4 4 21 2 2" xfId="25674"/>
    <cellStyle name="Input 4 4 21 2 3" xfId="25675"/>
    <cellStyle name="Input 4 4 21 2 4" xfId="25676"/>
    <cellStyle name="Input 4 4 21 2 5" xfId="25677"/>
    <cellStyle name="Input 4 4 21 2 6" xfId="25678"/>
    <cellStyle name="Input 4 4 21 3" xfId="25679"/>
    <cellStyle name="Input 4 4 21 3 2" xfId="60762"/>
    <cellStyle name="Input 4 4 21 3 3" xfId="60763"/>
    <cellStyle name="Input 4 4 21 4" xfId="25680"/>
    <cellStyle name="Input 4 4 21 4 2" xfId="60764"/>
    <cellStyle name="Input 4 4 21 4 3" xfId="60765"/>
    <cellStyle name="Input 4 4 21 5" xfId="25681"/>
    <cellStyle name="Input 4 4 21 5 2" xfId="60766"/>
    <cellStyle name="Input 4 4 21 5 3" xfId="60767"/>
    <cellStyle name="Input 4 4 21 6" xfId="25682"/>
    <cellStyle name="Input 4 4 21 6 2" xfId="60768"/>
    <cellStyle name="Input 4 4 21 6 3" xfId="60769"/>
    <cellStyle name="Input 4 4 21 7" xfId="25683"/>
    <cellStyle name="Input 4 4 21 8" xfId="60770"/>
    <cellStyle name="Input 4 4 22" xfId="25684"/>
    <cellStyle name="Input 4 4 22 2" xfId="25685"/>
    <cellStyle name="Input 4 4 22 2 2" xfId="25686"/>
    <cellStyle name="Input 4 4 22 2 3" xfId="25687"/>
    <cellStyle name="Input 4 4 22 2 4" xfId="25688"/>
    <cellStyle name="Input 4 4 22 2 5" xfId="25689"/>
    <cellStyle name="Input 4 4 22 2 6" xfId="25690"/>
    <cellStyle name="Input 4 4 22 3" xfId="25691"/>
    <cellStyle name="Input 4 4 22 3 2" xfId="60771"/>
    <cellStyle name="Input 4 4 22 3 3" xfId="60772"/>
    <cellStyle name="Input 4 4 22 4" xfId="25692"/>
    <cellStyle name="Input 4 4 22 4 2" xfId="60773"/>
    <cellStyle name="Input 4 4 22 4 3" xfId="60774"/>
    <cellStyle name="Input 4 4 22 5" xfId="25693"/>
    <cellStyle name="Input 4 4 22 5 2" xfId="60775"/>
    <cellStyle name="Input 4 4 22 5 3" xfId="60776"/>
    <cellStyle name="Input 4 4 22 6" xfId="25694"/>
    <cellStyle name="Input 4 4 22 6 2" xfId="60777"/>
    <cellStyle name="Input 4 4 22 6 3" xfId="60778"/>
    <cellStyle name="Input 4 4 22 7" xfId="25695"/>
    <cellStyle name="Input 4 4 22 8" xfId="60779"/>
    <cellStyle name="Input 4 4 23" xfId="25696"/>
    <cellStyle name="Input 4 4 23 2" xfId="25697"/>
    <cellStyle name="Input 4 4 23 2 2" xfId="25698"/>
    <cellStyle name="Input 4 4 23 2 3" xfId="25699"/>
    <cellStyle name="Input 4 4 23 2 4" xfId="25700"/>
    <cellStyle name="Input 4 4 23 2 5" xfId="25701"/>
    <cellStyle name="Input 4 4 23 2 6" xfId="25702"/>
    <cellStyle name="Input 4 4 23 3" xfId="25703"/>
    <cellStyle name="Input 4 4 23 3 2" xfId="60780"/>
    <cellStyle name="Input 4 4 23 3 3" xfId="60781"/>
    <cellStyle name="Input 4 4 23 4" xfId="25704"/>
    <cellStyle name="Input 4 4 23 4 2" xfId="60782"/>
    <cellStyle name="Input 4 4 23 4 3" xfId="60783"/>
    <cellStyle name="Input 4 4 23 5" xfId="25705"/>
    <cellStyle name="Input 4 4 23 5 2" xfId="60784"/>
    <cellStyle name="Input 4 4 23 5 3" xfId="60785"/>
    <cellStyle name="Input 4 4 23 6" xfId="25706"/>
    <cellStyle name="Input 4 4 23 6 2" xfId="60786"/>
    <cellStyle name="Input 4 4 23 6 3" xfId="60787"/>
    <cellStyle name="Input 4 4 23 7" xfId="25707"/>
    <cellStyle name="Input 4 4 23 8" xfId="60788"/>
    <cellStyle name="Input 4 4 24" xfId="25708"/>
    <cellStyle name="Input 4 4 24 2" xfId="25709"/>
    <cellStyle name="Input 4 4 24 2 2" xfId="25710"/>
    <cellStyle name="Input 4 4 24 2 3" xfId="25711"/>
    <cellStyle name="Input 4 4 24 2 4" xfId="25712"/>
    <cellStyle name="Input 4 4 24 2 5" xfId="25713"/>
    <cellStyle name="Input 4 4 24 2 6" xfId="25714"/>
    <cellStyle name="Input 4 4 24 3" xfId="25715"/>
    <cellStyle name="Input 4 4 24 3 2" xfId="60789"/>
    <cellStyle name="Input 4 4 24 3 3" xfId="60790"/>
    <cellStyle name="Input 4 4 24 4" xfId="25716"/>
    <cellStyle name="Input 4 4 24 4 2" xfId="60791"/>
    <cellStyle name="Input 4 4 24 4 3" xfId="60792"/>
    <cellStyle name="Input 4 4 24 5" xfId="25717"/>
    <cellStyle name="Input 4 4 24 5 2" xfId="60793"/>
    <cellStyle name="Input 4 4 24 5 3" xfId="60794"/>
    <cellStyle name="Input 4 4 24 6" xfId="25718"/>
    <cellStyle name="Input 4 4 24 6 2" xfId="60795"/>
    <cellStyle name="Input 4 4 24 6 3" xfId="60796"/>
    <cellStyle name="Input 4 4 24 7" xfId="25719"/>
    <cellStyle name="Input 4 4 24 8" xfId="60797"/>
    <cellStyle name="Input 4 4 25" xfId="25720"/>
    <cellStyle name="Input 4 4 25 2" xfId="25721"/>
    <cellStyle name="Input 4 4 25 2 2" xfId="25722"/>
    <cellStyle name="Input 4 4 25 2 3" xfId="25723"/>
    <cellStyle name="Input 4 4 25 2 4" xfId="25724"/>
    <cellStyle name="Input 4 4 25 2 5" xfId="25725"/>
    <cellStyle name="Input 4 4 25 2 6" xfId="25726"/>
    <cellStyle name="Input 4 4 25 3" xfId="25727"/>
    <cellStyle name="Input 4 4 25 3 2" xfId="60798"/>
    <cellStyle name="Input 4 4 25 3 3" xfId="60799"/>
    <cellStyle name="Input 4 4 25 4" xfId="25728"/>
    <cellStyle name="Input 4 4 25 4 2" xfId="60800"/>
    <cellStyle name="Input 4 4 25 4 3" xfId="60801"/>
    <cellStyle name="Input 4 4 25 5" xfId="25729"/>
    <cellStyle name="Input 4 4 25 5 2" xfId="60802"/>
    <cellStyle name="Input 4 4 25 5 3" xfId="60803"/>
    <cellStyle name="Input 4 4 25 6" xfId="25730"/>
    <cellStyle name="Input 4 4 25 6 2" xfId="60804"/>
    <cellStyle name="Input 4 4 25 6 3" xfId="60805"/>
    <cellStyle name="Input 4 4 25 7" xfId="25731"/>
    <cellStyle name="Input 4 4 25 8" xfId="60806"/>
    <cellStyle name="Input 4 4 26" xfId="25732"/>
    <cellStyle name="Input 4 4 26 2" xfId="25733"/>
    <cellStyle name="Input 4 4 26 2 2" xfId="25734"/>
    <cellStyle name="Input 4 4 26 2 3" xfId="25735"/>
    <cellStyle name="Input 4 4 26 2 4" xfId="25736"/>
    <cellStyle name="Input 4 4 26 2 5" xfId="25737"/>
    <cellStyle name="Input 4 4 26 2 6" xfId="25738"/>
    <cellStyle name="Input 4 4 26 3" xfId="25739"/>
    <cellStyle name="Input 4 4 26 3 2" xfId="60807"/>
    <cellStyle name="Input 4 4 26 3 3" xfId="60808"/>
    <cellStyle name="Input 4 4 26 4" xfId="25740"/>
    <cellStyle name="Input 4 4 26 4 2" xfId="60809"/>
    <cellStyle name="Input 4 4 26 4 3" xfId="60810"/>
    <cellStyle name="Input 4 4 26 5" xfId="25741"/>
    <cellStyle name="Input 4 4 26 5 2" xfId="60811"/>
    <cellStyle name="Input 4 4 26 5 3" xfId="60812"/>
    <cellStyle name="Input 4 4 26 6" xfId="25742"/>
    <cellStyle name="Input 4 4 26 6 2" xfId="60813"/>
    <cellStyle name="Input 4 4 26 6 3" xfId="60814"/>
    <cellStyle name="Input 4 4 26 7" xfId="25743"/>
    <cellStyle name="Input 4 4 26 8" xfId="60815"/>
    <cellStyle name="Input 4 4 27" xfId="25744"/>
    <cellStyle name="Input 4 4 27 2" xfId="25745"/>
    <cellStyle name="Input 4 4 27 2 2" xfId="25746"/>
    <cellStyle name="Input 4 4 27 2 3" xfId="25747"/>
    <cellStyle name="Input 4 4 27 2 4" xfId="25748"/>
    <cellStyle name="Input 4 4 27 2 5" xfId="25749"/>
    <cellStyle name="Input 4 4 27 2 6" xfId="25750"/>
    <cellStyle name="Input 4 4 27 3" xfId="25751"/>
    <cellStyle name="Input 4 4 27 3 2" xfId="60816"/>
    <cellStyle name="Input 4 4 27 3 3" xfId="60817"/>
    <cellStyle name="Input 4 4 27 4" xfId="25752"/>
    <cellStyle name="Input 4 4 27 4 2" xfId="60818"/>
    <cellStyle name="Input 4 4 27 4 3" xfId="60819"/>
    <cellStyle name="Input 4 4 27 5" xfId="25753"/>
    <cellStyle name="Input 4 4 27 5 2" xfId="60820"/>
    <cellStyle name="Input 4 4 27 5 3" xfId="60821"/>
    <cellStyle name="Input 4 4 27 6" xfId="25754"/>
    <cellStyle name="Input 4 4 27 6 2" xfId="60822"/>
    <cellStyle name="Input 4 4 27 6 3" xfId="60823"/>
    <cellStyle name="Input 4 4 27 7" xfId="25755"/>
    <cellStyle name="Input 4 4 27 8" xfId="60824"/>
    <cellStyle name="Input 4 4 28" xfId="25756"/>
    <cellStyle name="Input 4 4 28 2" xfId="25757"/>
    <cellStyle name="Input 4 4 28 2 2" xfId="25758"/>
    <cellStyle name="Input 4 4 28 2 3" xfId="25759"/>
    <cellStyle name="Input 4 4 28 2 4" xfId="25760"/>
    <cellStyle name="Input 4 4 28 2 5" xfId="25761"/>
    <cellStyle name="Input 4 4 28 2 6" xfId="25762"/>
    <cellStyle name="Input 4 4 28 3" xfId="25763"/>
    <cellStyle name="Input 4 4 28 3 2" xfId="60825"/>
    <cellStyle name="Input 4 4 28 3 3" xfId="60826"/>
    <cellStyle name="Input 4 4 28 4" xfId="25764"/>
    <cellStyle name="Input 4 4 28 4 2" xfId="60827"/>
    <cellStyle name="Input 4 4 28 4 3" xfId="60828"/>
    <cellStyle name="Input 4 4 28 5" xfId="25765"/>
    <cellStyle name="Input 4 4 28 5 2" xfId="60829"/>
    <cellStyle name="Input 4 4 28 5 3" xfId="60830"/>
    <cellStyle name="Input 4 4 28 6" xfId="25766"/>
    <cellStyle name="Input 4 4 28 6 2" xfId="60831"/>
    <cellStyle name="Input 4 4 28 6 3" xfId="60832"/>
    <cellStyle name="Input 4 4 28 7" xfId="25767"/>
    <cellStyle name="Input 4 4 28 8" xfId="60833"/>
    <cellStyle name="Input 4 4 29" xfId="25768"/>
    <cellStyle name="Input 4 4 29 2" xfId="25769"/>
    <cellStyle name="Input 4 4 29 2 2" xfId="25770"/>
    <cellStyle name="Input 4 4 29 2 3" xfId="25771"/>
    <cellStyle name="Input 4 4 29 2 4" xfId="25772"/>
    <cellStyle name="Input 4 4 29 2 5" xfId="25773"/>
    <cellStyle name="Input 4 4 29 2 6" xfId="25774"/>
    <cellStyle name="Input 4 4 29 3" xfId="25775"/>
    <cellStyle name="Input 4 4 29 3 2" xfId="60834"/>
    <cellStyle name="Input 4 4 29 3 3" xfId="60835"/>
    <cellStyle name="Input 4 4 29 4" xfId="25776"/>
    <cellStyle name="Input 4 4 29 4 2" xfId="60836"/>
    <cellStyle name="Input 4 4 29 4 3" xfId="60837"/>
    <cellStyle name="Input 4 4 29 5" xfId="25777"/>
    <cellStyle name="Input 4 4 29 5 2" xfId="60838"/>
    <cellStyle name="Input 4 4 29 5 3" xfId="60839"/>
    <cellStyle name="Input 4 4 29 6" xfId="25778"/>
    <cellStyle name="Input 4 4 29 6 2" xfId="60840"/>
    <cellStyle name="Input 4 4 29 6 3" xfId="60841"/>
    <cellStyle name="Input 4 4 29 7" xfId="25779"/>
    <cellStyle name="Input 4 4 29 8" xfId="60842"/>
    <cellStyle name="Input 4 4 3" xfId="25780"/>
    <cellStyle name="Input 4 4 3 2" xfId="25781"/>
    <cellStyle name="Input 4 4 3 2 2" xfId="25782"/>
    <cellStyle name="Input 4 4 3 2 3" xfId="25783"/>
    <cellStyle name="Input 4 4 3 2 4" xfId="25784"/>
    <cellStyle name="Input 4 4 3 2 5" xfId="25785"/>
    <cellStyle name="Input 4 4 3 2 6" xfId="25786"/>
    <cellStyle name="Input 4 4 3 3" xfId="25787"/>
    <cellStyle name="Input 4 4 3 3 2" xfId="60843"/>
    <cellStyle name="Input 4 4 3 3 3" xfId="60844"/>
    <cellStyle name="Input 4 4 3 4" xfId="25788"/>
    <cellStyle name="Input 4 4 3 4 2" xfId="60845"/>
    <cellStyle name="Input 4 4 3 4 3" xfId="60846"/>
    <cellStyle name="Input 4 4 3 5" xfId="25789"/>
    <cellStyle name="Input 4 4 3 5 2" xfId="60847"/>
    <cellStyle name="Input 4 4 3 5 3" xfId="60848"/>
    <cellStyle name="Input 4 4 3 6" xfId="25790"/>
    <cellStyle name="Input 4 4 3 6 2" xfId="60849"/>
    <cellStyle name="Input 4 4 3 6 3" xfId="60850"/>
    <cellStyle name="Input 4 4 3 7" xfId="25791"/>
    <cellStyle name="Input 4 4 3 8" xfId="60851"/>
    <cellStyle name="Input 4 4 30" xfId="25792"/>
    <cellStyle name="Input 4 4 30 2" xfId="25793"/>
    <cellStyle name="Input 4 4 30 2 2" xfId="25794"/>
    <cellStyle name="Input 4 4 30 2 3" xfId="25795"/>
    <cellStyle name="Input 4 4 30 2 4" xfId="25796"/>
    <cellStyle name="Input 4 4 30 2 5" xfId="25797"/>
    <cellStyle name="Input 4 4 30 2 6" xfId="25798"/>
    <cellStyle name="Input 4 4 30 3" xfId="25799"/>
    <cellStyle name="Input 4 4 30 3 2" xfId="60852"/>
    <cellStyle name="Input 4 4 30 3 3" xfId="60853"/>
    <cellStyle name="Input 4 4 30 4" xfId="25800"/>
    <cellStyle name="Input 4 4 30 4 2" xfId="60854"/>
    <cellStyle name="Input 4 4 30 4 3" xfId="60855"/>
    <cellStyle name="Input 4 4 30 5" xfId="25801"/>
    <cellStyle name="Input 4 4 30 5 2" xfId="60856"/>
    <cellStyle name="Input 4 4 30 5 3" xfId="60857"/>
    <cellStyle name="Input 4 4 30 6" xfId="25802"/>
    <cellStyle name="Input 4 4 30 6 2" xfId="60858"/>
    <cellStyle name="Input 4 4 30 6 3" xfId="60859"/>
    <cellStyle name="Input 4 4 30 7" xfId="25803"/>
    <cellStyle name="Input 4 4 30 8" xfId="60860"/>
    <cellStyle name="Input 4 4 31" xfId="25804"/>
    <cellStyle name="Input 4 4 31 2" xfId="25805"/>
    <cellStyle name="Input 4 4 31 2 2" xfId="25806"/>
    <cellStyle name="Input 4 4 31 2 3" xfId="25807"/>
    <cellStyle name="Input 4 4 31 2 4" xfId="25808"/>
    <cellStyle name="Input 4 4 31 2 5" xfId="25809"/>
    <cellStyle name="Input 4 4 31 2 6" xfId="25810"/>
    <cellStyle name="Input 4 4 31 3" xfId="25811"/>
    <cellStyle name="Input 4 4 31 3 2" xfId="60861"/>
    <cellStyle name="Input 4 4 31 3 3" xfId="60862"/>
    <cellStyle name="Input 4 4 31 4" xfId="25812"/>
    <cellStyle name="Input 4 4 31 4 2" xfId="60863"/>
    <cellStyle name="Input 4 4 31 4 3" xfId="60864"/>
    <cellStyle name="Input 4 4 31 5" xfId="25813"/>
    <cellStyle name="Input 4 4 31 5 2" xfId="60865"/>
    <cellStyle name="Input 4 4 31 5 3" xfId="60866"/>
    <cellStyle name="Input 4 4 31 6" xfId="25814"/>
    <cellStyle name="Input 4 4 31 6 2" xfId="60867"/>
    <cellStyle name="Input 4 4 31 6 3" xfId="60868"/>
    <cellStyle name="Input 4 4 31 7" xfId="25815"/>
    <cellStyle name="Input 4 4 31 8" xfId="60869"/>
    <cellStyle name="Input 4 4 32" xfId="25816"/>
    <cellStyle name="Input 4 4 32 2" xfId="25817"/>
    <cellStyle name="Input 4 4 32 2 2" xfId="25818"/>
    <cellStyle name="Input 4 4 32 2 3" xfId="25819"/>
    <cellStyle name="Input 4 4 32 2 4" xfId="25820"/>
    <cellStyle name="Input 4 4 32 2 5" xfId="25821"/>
    <cellStyle name="Input 4 4 32 2 6" xfId="25822"/>
    <cellStyle name="Input 4 4 32 3" xfId="25823"/>
    <cellStyle name="Input 4 4 32 3 2" xfId="60870"/>
    <cellStyle name="Input 4 4 32 3 3" xfId="60871"/>
    <cellStyle name="Input 4 4 32 4" xfId="25824"/>
    <cellStyle name="Input 4 4 32 4 2" xfId="60872"/>
    <cellStyle name="Input 4 4 32 4 3" xfId="60873"/>
    <cellStyle name="Input 4 4 32 5" xfId="25825"/>
    <cellStyle name="Input 4 4 32 5 2" xfId="60874"/>
    <cellStyle name="Input 4 4 32 5 3" xfId="60875"/>
    <cellStyle name="Input 4 4 32 6" xfId="25826"/>
    <cellStyle name="Input 4 4 32 6 2" xfId="60876"/>
    <cellStyle name="Input 4 4 32 6 3" xfId="60877"/>
    <cellStyle name="Input 4 4 32 7" xfId="25827"/>
    <cellStyle name="Input 4 4 32 8" xfId="60878"/>
    <cellStyle name="Input 4 4 33" xfId="25828"/>
    <cellStyle name="Input 4 4 33 2" xfId="25829"/>
    <cellStyle name="Input 4 4 33 2 2" xfId="25830"/>
    <cellStyle name="Input 4 4 33 2 3" xfId="25831"/>
    <cellStyle name="Input 4 4 33 2 4" xfId="25832"/>
    <cellStyle name="Input 4 4 33 2 5" xfId="25833"/>
    <cellStyle name="Input 4 4 33 2 6" xfId="25834"/>
    <cellStyle name="Input 4 4 33 3" xfId="25835"/>
    <cellStyle name="Input 4 4 33 3 2" xfId="60879"/>
    <cellStyle name="Input 4 4 33 3 3" xfId="60880"/>
    <cellStyle name="Input 4 4 33 4" xfId="25836"/>
    <cellStyle name="Input 4 4 33 4 2" xfId="60881"/>
    <cellStyle name="Input 4 4 33 4 3" xfId="60882"/>
    <cellStyle name="Input 4 4 33 5" xfId="25837"/>
    <cellStyle name="Input 4 4 33 5 2" xfId="60883"/>
    <cellStyle name="Input 4 4 33 5 3" xfId="60884"/>
    <cellStyle name="Input 4 4 33 6" xfId="25838"/>
    <cellStyle name="Input 4 4 33 6 2" xfId="60885"/>
    <cellStyle name="Input 4 4 33 6 3" xfId="60886"/>
    <cellStyle name="Input 4 4 33 7" xfId="25839"/>
    <cellStyle name="Input 4 4 33 8" xfId="60887"/>
    <cellStyle name="Input 4 4 34" xfId="25840"/>
    <cellStyle name="Input 4 4 34 2" xfId="25841"/>
    <cellStyle name="Input 4 4 34 2 2" xfId="25842"/>
    <cellStyle name="Input 4 4 34 2 3" xfId="25843"/>
    <cellStyle name="Input 4 4 34 2 4" xfId="25844"/>
    <cellStyle name="Input 4 4 34 2 5" xfId="25845"/>
    <cellStyle name="Input 4 4 34 2 6" xfId="25846"/>
    <cellStyle name="Input 4 4 34 3" xfId="25847"/>
    <cellStyle name="Input 4 4 34 3 2" xfId="60888"/>
    <cellStyle name="Input 4 4 34 3 3" xfId="60889"/>
    <cellStyle name="Input 4 4 34 4" xfId="25848"/>
    <cellStyle name="Input 4 4 34 4 2" xfId="60890"/>
    <cellStyle name="Input 4 4 34 4 3" xfId="60891"/>
    <cellStyle name="Input 4 4 34 5" xfId="25849"/>
    <cellStyle name="Input 4 4 34 5 2" xfId="60892"/>
    <cellStyle name="Input 4 4 34 5 3" xfId="60893"/>
    <cellStyle name="Input 4 4 34 6" xfId="25850"/>
    <cellStyle name="Input 4 4 34 6 2" xfId="60894"/>
    <cellStyle name="Input 4 4 34 6 3" xfId="60895"/>
    <cellStyle name="Input 4 4 34 7" xfId="60896"/>
    <cellStyle name="Input 4 4 34 8" xfId="60897"/>
    <cellStyle name="Input 4 4 35" xfId="25851"/>
    <cellStyle name="Input 4 4 35 2" xfId="25852"/>
    <cellStyle name="Input 4 4 35 3" xfId="25853"/>
    <cellStyle name="Input 4 4 35 4" xfId="25854"/>
    <cellStyle name="Input 4 4 35 5" xfId="25855"/>
    <cellStyle name="Input 4 4 35 6" xfId="25856"/>
    <cellStyle name="Input 4 4 36" xfId="25857"/>
    <cellStyle name="Input 4 4 36 2" xfId="60898"/>
    <cellStyle name="Input 4 4 36 3" xfId="60899"/>
    <cellStyle name="Input 4 4 37" xfId="25858"/>
    <cellStyle name="Input 4 4 37 2" xfId="60900"/>
    <cellStyle name="Input 4 4 37 3" xfId="60901"/>
    <cellStyle name="Input 4 4 38" xfId="25859"/>
    <cellStyle name="Input 4 4 38 2" xfId="60902"/>
    <cellStyle name="Input 4 4 38 3" xfId="60903"/>
    <cellStyle name="Input 4 4 39" xfId="25860"/>
    <cellStyle name="Input 4 4 39 2" xfId="60904"/>
    <cellStyle name="Input 4 4 39 3" xfId="60905"/>
    <cellStyle name="Input 4 4 4" xfId="25861"/>
    <cellStyle name="Input 4 4 4 2" xfId="25862"/>
    <cellStyle name="Input 4 4 4 2 2" xfId="25863"/>
    <cellStyle name="Input 4 4 4 2 3" xfId="25864"/>
    <cellStyle name="Input 4 4 4 2 4" xfId="25865"/>
    <cellStyle name="Input 4 4 4 2 5" xfId="25866"/>
    <cellStyle name="Input 4 4 4 2 6" xfId="25867"/>
    <cellStyle name="Input 4 4 4 3" xfId="25868"/>
    <cellStyle name="Input 4 4 4 3 2" xfId="60906"/>
    <cellStyle name="Input 4 4 4 3 3" xfId="60907"/>
    <cellStyle name="Input 4 4 4 4" xfId="25869"/>
    <cellStyle name="Input 4 4 4 4 2" xfId="60908"/>
    <cellStyle name="Input 4 4 4 4 3" xfId="60909"/>
    <cellStyle name="Input 4 4 4 5" xfId="25870"/>
    <cellStyle name="Input 4 4 4 5 2" xfId="60910"/>
    <cellStyle name="Input 4 4 4 5 3" xfId="60911"/>
    <cellStyle name="Input 4 4 4 6" xfId="25871"/>
    <cellStyle name="Input 4 4 4 6 2" xfId="60912"/>
    <cellStyle name="Input 4 4 4 6 3" xfId="60913"/>
    <cellStyle name="Input 4 4 4 7" xfId="25872"/>
    <cellStyle name="Input 4 4 4 8" xfId="60914"/>
    <cellStyle name="Input 4 4 40" xfId="60915"/>
    <cellStyle name="Input 4 4 41" xfId="60916"/>
    <cellStyle name="Input 4 4 5" xfId="25873"/>
    <cellStyle name="Input 4 4 5 2" xfId="25874"/>
    <cellStyle name="Input 4 4 5 2 2" xfId="25875"/>
    <cellStyle name="Input 4 4 5 2 3" xfId="25876"/>
    <cellStyle name="Input 4 4 5 2 4" xfId="25877"/>
    <cellStyle name="Input 4 4 5 2 5" xfId="25878"/>
    <cellStyle name="Input 4 4 5 2 6" xfId="25879"/>
    <cellStyle name="Input 4 4 5 3" xfId="25880"/>
    <cellStyle name="Input 4 4 5 3 2" xfId="60917"/>
    <cellStyle name="Input 4 4 5 3 3" xfId="60918"/>
    <cellStyle name="Input 4 4 5 4" xfId="25881"/>
    <cellStyle name="Input 4 4 5 4 2" xfId="60919"/>
    <cellStyle name="Input 4 4 5 4 3" xfId="60920"/>
    <cellStyle name="Input 4 4 5 5" xfId="25882"/>
    <cellStyle name="Input 4 4 5 5 2" xfId="60921"/>
    <cellStyle name="Input 4 4 5 5 3" xfId="60922"/>
    <cellStyle name="Input 4 4 5 6" xfId="25883"/>
    <cellStyle name="Input 4 4 5 6 2" xfId="60923"/>
    <cellStyle name="Input 4 4 5 6 3" xfId="60924"/>
    <cellStyle name="Input 4 4 5 7" xfId="25884"/>
    <cellStyle name="Input 4 4 5 8" xfId="60925"/>
    <cellStyle name="Input 4 4 6" xfId="25885"/>
    <cellStyle name="Input 4 4 6 2" xfId="25886"/>
    <cellStyle name="Input 4 4 6 2 2" xfId="25887"/>
    <cellStyle name="Input 4 4 6 2 3" xfId="25888"/>
    <cellStyle name="Input 4 4 6 2 4" xfId="25889"/>
    <cellStyle name="Input 4 4 6 2 5" xfId="25890"/>
    <cellStyle name="Input 4 4 6 2 6" xfId="25891"/>
    <cellStyle name="Input 4 4 6 3" xfId="25892"/>
    <cellStyle name="Input 4 4 6 3 2" xfId="60926"/>
    <cellStyle name="Input 4 4 6 3 3" xfId="60927"/>
    <cellStyle name="Input 4 4 6 4" xfId="25893"/>
    <cellStyle name="Input 4 4 6 4 2" xfId="60928"/>
    <cellStyle name="Input 4 4 6 4 3" xfId="60929"/>
    <cellStyle name="Input 4 4 6 5" xfId="25894"/>
    <cellStyle name="Input 4 4 6 5 2" xfId="60930"/>
    <cellStyle name="Input 4 4 6 5 3" xfId="60931"/>
    <cellStyle name="Input 4 4 6 6" xfId="25895"/>
    <cellStyle name="Input 4 4 6 6 2" xfId="60932"/>
    <cellStyle name="Input 4 4 6 6 3" xfId="60933"/>
    <cellStyle name="Input 4 4 6 7" xfId="25896"/>
    <cellStyle name="Input 4 4 6 8" xfId="60934"/>
    <cellStyle name="Input 4 4 7" xfId="25897"/>
    <cellStyle name="Input 4 4 7 2" xfId="25898"/>
    <cellStyle name="Input 4 4 7 2 2" xfId="25899"/>
    <cellStyle name="Input 4 4 7 2 3" xfId="25900"/>
    <cellStyle name="Input 4 4 7 2 4" xfId="25901"/>
    <cellStyle name="Input 4 4 7 2 5" xfId="25902"/>
    <cellStyle name="Input 4 4 7 2 6" xfId="25903"/>
    <cellStyle name="Input 4 4 7 3" xfId="25904"/>
    <cellStyle name="Input 4 4 7 3 2" xfId="60935"/>
    <cellStyle name="Input 4 4 7 3 3" xfId="60936"/>
    <cellStyle name="Input 4 4 7 4" xfId="25905"/>
    <cellStyle name="Input 4 4 7 4 2" xfId="60937"/>
    <cellStyle name="Input 4 4 7 4 3" xfId="60938"/>
    <cellStyle name="Input 4 4 7 5" xfId="25906"/>
    <cellStyle name="Input 4 4 7 5 2" xfId="60939"/>
    <cellStyle name="Input 4 4 7 5 3" xfId="60940"/>
    <cellStyle name="Input 4 4 7 6" xfId="25907"/>
    <cellStyle name="Input 4 4 7 6 2" xfId="60941"/>
    <cellStyle name="Input 4 4 7 6 3" xfId="60942"/>
    <cellStyle name="Input 4 4 7 7" xfId="25908"/>
    <cellStyle name="Input 4 4 7 8" xfId="60943"/>
    <cellStyle name="Input 4 4 8" xfId="25909"/>
    <cellStyle name="Input 4 4 8 2" xfId="25910"/>
    <cellStyle name="Input 4 4 8 2 2" xfId="25911"/>
    <cellStyle name="Input 4 4 8 2 3" xfId="25912"/>
    <cellStyle name="Input 4 4 8 2 4" xfId="25913"/>
    <cellStyle name="Input 4 4 8 2 5" xfId="25914"/>
    <cellStyle name="Input 4 4 8 2 6" xfId="25915"/>
    <cellStyle name="Input 4 4 8 3" xfId="25916"/>
    <cellStyle name="Input 4 4 8 3 2" xfId="60944"/>
    <cellStyle name="Input 4 4 8 3 3" xfId="60945"/>
    <cellStyle name="Input 4 4 8 4" xfId="25917"/>
    <cellStyle name="Input 4 4 8 4 2" xfId="60946"/>
    <cellStyle name="Input 4 4 8 4 3" xfId="60947"/>
    <cellStyle name="Input 4 4 8 5" xfId="25918"/>
    <cellStyle name="Input 4 4 8 5 2" xfId="60948"/>
    <cellStyle name="Input 4 4 8 5 3" xfId="60949"/>
    <cellStyle name="Input 4 4 8 6" xfId="25919"/>
    <cellStyle name="Input 4 4 8 6 2" xfId="60950"/>
    <cellStyle name="Input 4 4 8 6 3" xfId="60951"/>
    <cellStyle name="Input 4 4 8 7" xfId="25920"/>
    <cellStyle name="Input 4 4 8 8" xfId="60952"/>
    <cellStyle name="Input 4 4 9" xfId="25921"/>
    <cellStyle name="Input 4 4 9 2" xfId="25922"/>
    <cellStyle name="Input 4 4 9 2 2" xfId="25923"/>
    <cellStyle name="Input 4 4 9 2 3" xfId="25924"/>
    <cellStyle name="Input 4 4 9 2 4" xfId="25925"/>
    <cellStyle name="Input 4 4 9 2 5" xfId="25926"/>
    <cellStyle name="Input 4 4 9 2 6" xfId="25927"/>
    <cellStyle name="Input 4 4 9 3" xfId="25928"/>
    <cellStyle name="Input 4 4 9 3 2" xfId="60953"/>
    <cellStyle name="Input 4 4 9 3 3" xfId="60954"/>
    <cellStyle name="Input 4 4 9 4" xfId="25929"/>
    <cellStyle name="Input 4 4 9 4 2" xfId="60955"/>
    <cellStyle name="Input 4 4 9 4 3" xfId="60956"/>
    <cellStyle name="Input 4 4 9 5" xfId="25930"/>
    <cellStyle name="Input 4 4 9 5 2" xfId="60957"/>
    <cellStyle name="Input 4 4 9 5 3" xfId="60958"/>
    <cellStyle name="Input 4 4 9 6" xfId="25931"/>
    <cellStyle name="Input 4 4 9 6 2" xfId="60959"/>
    <cellStyle name="Input 4 4 9 6 3" xfId="60960"/>
    <cellStyle name="Input 4 4 9 7" xfId="25932"/>
    <cellStyle name="Input 4 4 9 8" xfId="60961"/>
    <cellStyle name="Input 4 40" xfId="60962"/>
    <cellStyle name="Input 4 40 2" xfId="60963"/>
    <cellStyle name="Input 4 40 3" xfId="60964"/>
    <cellStyle name="Input 4 41" xfId="60965"/>
    <cellStyle name="Input 4 5" xfId="25933"/>
    <cellStyle name="Input 4 5 10" xfId="25934"/>
    <cellStyle name="Input 4 5 10 2" xfId="25935"/>
    <cellStyle name="Input 4 5 10 2 2" xfId="25936"/>
    <cellStyle name="Input 4 5 10 2 3" xfId="25937"/>
    <cellStyle name="Input 4 5 10 2 4" xfId="25938"/>
    <cellStyle name="Input 4 5 10 2 5" xfId="25939"/>
    <cellStyle name="Input 4 5 10 2 6" xfId="25940"/>
    <cellStyle name="Input 4 5 10 3" xfId="25941"/>
    <cellStyle name="Input 4 5 10 3 2" xfId="60966"/>
    <cellStyle name="Input 4 5 10 3 3" xfId="60967"/>
    <cellStyle name="Input 4 5 10 4" xfId="25942"/>
    <cellStyle name="Input 4 5 10 4 2" xfId="60968"/>
    <cellStyle name="Input 4 5 10 4 3" xfId="60969"/>
    <cellStyle name="Input 4 5 10 5" xfId="25943"/>
    <cellStyle name="Input 4 5 10 5 2" xfId="60970"/>
    <cellStyle name="Input 4 5 10 5 3" xfId="60971"/>
    <cellStyle name="Input 4 5 10 6" xfId="25944"/>
    <cellStyle name="Input 4 5 10 6 2" xfId="60972"/>
    <cellStyle name="Input 4 5 10 6 3" xfId="60973"/>
    <cellStyle name="Input 4 5 10 7" xfId="25945"/>
    <cellStyle name="Input 4 5 10 8" xfId="60974"/>
    <cellStyle name="Input 4 5 11" xfId="25946"/>
    <cellStyle name="Input 4 5 11 2" xfId="25947"/>
    <cellStyle name="Input 4 5 11 2 2" xfId="25948"/>
    <cellStyle name="Input 4 5 11 2 3" xfId="25949"/>
    <cellStyle name="Input 4 5 11 2 4" xfId="25950"/>
    <cellStyle name="Input 4 5 11 2 5" xfId="25951"/>
    <cellStyle name="Input 4 5 11 2 6" xfId="25952"/>
    <cellStyle name="Input 4 5 11 3" xfId="25953"/>
    <cellStyle name="Input 4 5 11 3 2" xfId="60975"/>
    <cellStyle name="Input 4 5 11 3 3" xfId="60976"/>
    <cellStyle name="Input 4 5 11 4" xfId="25954"/>
    <cellStyle name="Input 4 5 11 4 2" xfId="60977"/>
    <cellStyle name="Input 4 5 11 4 3" xfId="60978"/>
    <cellStyle name="Input 4 5 11 5" xfId="25955"/>
    <cellStyle name="Input 4 5 11 5 2" xfId="60979"/>
    <cellStyle name="Input 4 5 11 5 3" xfId="60980"/>
    <cellStyle name="Input 4 5 11 6" xfId="25956"/>
    <cellStyle name="Input 4 5 11 6 2" xfId="60981"/>
    <cellStyle name="Input 4 5 11 6 3" xfId="60982"/>
    <cellStyle name="Input 4 5 11 7" xfId="25957"/>
    <cellStyle name="Input 4 5 11 8" xfId="60983"/>
    <cellStyle name="Input 4 5 12" xfId="25958"/>
    <cellStyle name="Input 4 5 12 2" xfId="25959"/>
    <cellStyle name="Input 4 5 12 2 2" xfId="25960"/>
    <cellStyle name="Input 4 5 12 2 3" xfId="25961"/>
    <cellStyle name="Input 4 5 12 2 4" xfId="25962"/>
    <cellStyle name="Input 4 5 12 2 5" xfId="25963"/>
    <cellStyle name="Input 4 5 12 2 6" xfId="25964"/>
    <cellStyle name="Input 4 5 12 3" xfId="25965"/>
    <cellStyle name="Input 4 5 12 3 2" xfId="60984"/>
    <cellStyle name="Input 4 5 12 3 3" xfId="60985"/>
    <cellStyle name="Input 4 5 12 4" xfId="25966"/>
    <cellStyle name="Input 4 5 12 4 2" xfId="60986"/>
    <cellStyle name="Input 4 5 12 4 3" xfId="60987"/>
    <cellStyle name="Input 4 5 12 5" xfId="25967"/>
    <cellStyle name="Input 4 5 12 5 2" xfId="60988"/>
    <cellStyle name="Input 4 5 12 5 3" xfId="60989"/>
    <cellStyle name="Input 4 5 12 6" xfId="25968"/>
    <cellStyle name="Input 4 5 12 6 2" xfId="60990"/>
    <cellStyle name="Input 4 5 12 6 3" xfId="60991"/>
    <cellStyle name="Input 4 5 12 7" xfId="25969"/>
    <cellStyle name="Input 4 5 12 8" xfId="60992"/>
    <cellStyle name="Input 4 5 13" xfId="25970"/>
    <cellStyle name="Input 4 5 13 2" xfId="25971"/>
    <cellStyle name="Input 4 5 13 2 2" xfId="25972"/>
    <cellStyle name="Input 4 5 13 2 3" xfId="25973"/>
    <cellStyle name="Input 4 5 13 2 4" xfId="25974"/>
    <cellStyle name="Input 4 5 13 2 5" xfId="25975"/>
    <cellStyle name="Input 4 5 13 2 6" xfId="25976"/>
    <cellStyle name="Input 4 5 13 3" xfId="25977"/>
    <cellStyle name="Input 4 5 13 3 2" xfId="60993"/>
    <cellStyle name="Input 4 5 13 3 3" xfId="60994"/>
    <cellStyle name="Input 4 5 13 4" xfId="25978"/>
    <cellStyle name="Input 4 5 13 4 2" xfId="60995"/>
    <cellStyle name="Input 4 5 13 4 3" xfId="60996"/>
    <cellStyle name="Input 4 5 13 5" xfId="25979"/>
    <cellStyle name="Input 4 5 13 5 2" xfId="60997"/>
    <cellStyle name="Input 4 5 13 5 3" xfId="60998"/>
    <cellStyle name="Input 4 5 13 6" xfId="25980"/>
    <cellStyle name="Input 4 5 13 6 2" xfId="60999"/>
    <cellStyle name="Input 4 5 13 6 3" xfId="61000"/>
    <cellStyle name="Input 4 5 13 7" xfId="25981"/>
    <cellStyle name="Input 4 5 13 8" xfId="61001"/>
    <cellStyle name="Input 4 5 14" xfId="25982"/>
    <cellStyle name="Input 4 5 14 2" xfId="25983"/>
    <cellStyle name="Input 4 5 14 2 2" xfId="25984"/>
    <cellStyle name="Input 4 5 14 2 3" xfId="25985"/>
    <cellStyle name="Input 4 5 14 2 4" xfId="25986"/>
    <cellStyle name="Input 4 5 14 2 5" xfId="25987"/>
    <cellStyle name="Input 4 5 14 2 6" xfId="25988"/>
    <cellStyle name="Input 4 5 14 3" xfId="25989"/>
    <cellStyle name="Input 4 5 14 3 2" xfId="61002"/>
    <cellStyle name="Input 4 5 14 3 3" xfId="61003"/>
    <cellStyle name="Input 4 5 14 4" xfId="25990"/>
    <cellStyle name="Input 4 5 14 4 2" xfId="61004"/>
    <cellStyle name="Input 4 5 14 4 3" xfId="61005"/>
    <cellStyle name="Input 4 5 14 5" xfId="25991"/>
    <cellStyle name="Input 4 5 14 5 2" xfId="61006"/>
    <cellStyle name="Input 4 5 14 5 3" xfId="61007"/>
    <cellStyle name="Input 4 5 14 6" xfId="25992"/>
    <cellStyle name="Input 4 5 14 6 2" xfId="61008"/>
    <cellStyle name="Input 4 5 14 6 3" xfId="61009"/>
    <cellStyle name="Input 4 5 14 7" xfId="25993"/>
    <cellStyle name="Input 4 5 14 8" xfId="61010"/>
    <cellStyle name="Input 4 5 15" xfId="25994"/>
    <cellStyle name="Input 4 5 15 2" xfId="25995"/>
    <cellStyle name="Input 4 5 15 2 2" xfId="25996"/>
    <cellStyle name="Input 4 5 15 2 3" xfId="25997"/>
    <cellStyle name="Input 4 5 15 2 4" xfId="25998"/>
    <cellStyle name="Input 4 5 15 2 5" xfId="25999"/>
    <cellStyle name="Input 4 5 15 2 6" xfId="26000"/>
    <cellStyle name="Input 4 5 15 3" xfId="26001"/>
    <cellStyle name="Input 4 5 15 3 2" xfId="61011"/>
    <cellStyle name="Input 4 5 15 3 3" xfId="61012"/>
    <cellStyle name="Input 4 5 15 4" xfId="26002"/>
    <cellStyle name="Input 4 5 15 4 2" xfId="61013"/>
    <cellStyle name="Input 4 5 15 4 3" xfId="61014"/>
    <cellStyle name="Input 4 5 15 5" xfId="26003"/>
    <cellStyle name="Input 4 5 15 5 2" xfId="61015"/>
    <cellStyle name="Input 4 5 15 5 3" xfId="61016"/>
    <cellStyle name="Input 4 5 15 6" xfId="26004"/>
    <cellStyle name="Input 4 5 15 6 2" xfId="61017"/>
    <cellStyle name="Input 4 5 15 6 3" xfId="61018"/>
    <cellStyle name="Input 4 5 15 7" xfId="26005"/>
    <cellStyle name="Input 4 5 15 8" xfId="61019"/>
    <cellStyle name="Input 4 5 16" xfId="26006"/>
    <cellStyle name="Input 4 5 16 2" xfId="26007"/>
    <cellStyle name="Input 4 5 16 2 2" xfId="26008"/>
    <cellStyle name="Input 4 5 16 2 3" xfId="26009"/>
    <cellStyle name="Input 4 5 16 2 4" xfId="26010"/>
    <cellStyle name="Input 4 5 16 2 5" xfId="26011"/>
    <cellStyle name="Input 4 5 16 2 6" xfId="26012"/>
    <cellStyle name="Input 4 5 16 3" xfId="26013"/>
    <cellStyle name="Input 4 5 16 3 2" xfId="61020"/>
    <cellStyle name="Input 4 5 16 3 3" xfId="61021"/>
    <cellStyle name="Input 4 5 16 4" xfId="26014"/>
    <cellStyle name="Input 4 5 16 4 2" xfId="61022"/>
    <cellStyle name="Input 4 5 16 4 3" xfId="61023"/>
    <cellStyle name="Input 4 5 16 5" xfId="26015"/>
    <cellStyle name="Input 4 5 16 5 2" xfId="61024"/>
    <cellStyle name="Input 4 5 16 5 3" xfId="61025"/>
    <cellStyle name="Input 4 5 16 6" xfId="26016"/>
    <cellStyle name="Input 4 5 16 6 2" xfId="61026"/>
    <cellStyle name="Input 4 5 16 6 3" xfId="61027"/>
    <cellStyle name="Input 4 5 16 7" xfId="26017"/>
    <cellStyle name="Input 4 5 16 8" xfId="61028"/>
    <cellStyle name="Input 4 5 17" xfId="26018"/>
    <cellStyle name="Input 4 5 17 2" xfId="26019"/>
    <cellStyle name="Input 4 5 17 2 2" xfId="26020"/>
    <cellStyle name="Input 4 5 17 2 3" xfId="26021"/>
    <cellStyle name="Input 4 5 17 2 4" xfId="26022"/>
    <cellStyle name="Input 4 5 17 2 5" xfId="26023"/>
    <cellStyle name="Input 4 5 17 2 6" xfId="26024"/>
    <cellStyle name="Input 4 5 17 3" xfId="26025"/>
    <cellStyle name="Input 4 5 17 3 2" xfId="61029"/>
    <cellStyle name="Input 4 5 17 3 3" xfId="61030"/>
    <cellStyle name="Input 4 5 17 4" xfId="26026"/>
    <cellStyle name="Input 4 5 17 4 2" xfId="61031"/>
    <cellStyle name="Input 4 5 17 4 3" xfId="61032"/>
    <cellStyle name="Input 4 5 17 5" xfId="26027"/>
    <cellStyle name="Input 4 5 17 5 2" xfId="61033"/>
    <cellStyle name="Input 4 5 17 5 3" xfId="61034"/>
    <cellStyle name="Input 4 5 17 6" xfId="26028"/>
    <cellStyle name="Input 4 5 17 6 2" xfId="61035"/>
    <cellStyle name="Input 4 5 17 6 3" xfId="61036"/>
    <cellStyle name="Input 4 5 17 7" xfId="26029"/>
    <cellStyle name="Input 4 5 17 8" xfId="61037"/>
    <cellStyle name="Input 4 5 18" xfId="26030"/>
    <cellStyle name="Input 4 5 18 2" xfId="26031"/>
    <cellStyle name="Input 4 5 18 2 2" xfId="26032"/>
    <cellStyle name="Input 4 5 18 2 3" xfId="26033"/>
    <cellStyle name="Input 4 5 18 2 4" xfId="26034"/>
    <cellStyle name="Input 4 5 18 2 5" xfId="26035"/>
    <cellStyle name="Input 4 5 18 2 6" xfId="26036"/>
    <cellStyle name="Input 4 5 18 3" xfId="26037"/>
    <cellStyle name="Input 4 5 18 3 2" xfId="61038"/>
    <cellStyle name="Input 4 5 18 3 3" xfId="61039"/>
    <cellStyle name="Input 4 5 18 4" xfId="26038"/>
    <cellStyle name="Input 4 5 18 4 2" xfId="61040"/>
    <cellStyle name="Input 4 5 18 4 3" xfId="61041"/>
    <cellStyle name="Input 4 5 18 5" xfId="26039"/>
    <cellStyle name="Input 4 5 18 5 2" xfId="61042"/>
    <cellStyle name="Input 4 5 18 5 3" xfId="61043"/>
    <cellStyle name="Input 4 5 18 6" xfId="26040"/>
    <cellStyle name="Input 4 5 18 6 2" xfId="61044"/>
    <cellStyle name="Input 4 5 18 6 3" xfId="61045"/>
    <cellStyle name="Input 4 5 18 7" xfId="26041"/>
    <cellStyle name="Input 4 5 18 8" xfId="61046"/>
    <cellStyle name="Input 4 5 19" xfId="26042"/>
    <cellStyle name="Input 4 5 19 2" xfId="26043"/>
    <cellStyle name="Input 4 5 19 2 2" xfId="26044"/>
    <cellStyle name="Input 4 5 19 2 3" xfId="26045"/>
    <cellStyle name="Input 4 5 19 2 4" xfId="26046"/>
    <cellStyle name="Input 4 5 19 2 5" xfId="26047"/>
    <cellStyle name="Input 4 5 19 2 6" xfId="26048"/>
    <cellStyle name="Input 4 5 19 3" xfId="26049"/>
    <cellStyle name="Input 4 5 19 3 2" xfId="61047"/>
    <cellStyle name="Input 4 5 19 3 3" xfId="61048"/>
    <cellStyle name="Input 4 5 19 4" xfId="26050"/>
    <cellStyle name="Input 4 5 19 4 2" xfId="61049"/>
    <cellStyle name="Input 4 5 19 4 3" xfId="61050"/>
    <cellStyle name="Input 4 5 19 5" xfId="26051"/>
    <cellStyle name="Input 4 5 19 5 2" xfId="61051"/>
    <cellStyle name="Input 4 5 19 5 3" xfId="61052"/>
    <cellStyle name="Input 4 5 19 6" xfId="26052"/>
    <cellStyle name="Input 4 5 19 6 2" xfId="61053"/>
    <cellStyle name="Input 4 5 19 6 3" xfId="61054"/>
    <cellStyle name="Input 4 5 19 7" xfId="26053"/>
    <cellStyle name="Input 4 5 19 8" xfId="61055"/>
    <cellStyle name="Input 4 5 2" xfId="26054"/>
    <cellStyle name="Input 4 5 2 2" xfId="26055"/>
    <cellStyle name="Input 4 5 2 2 2" xfId="26056"/>
    <cellStyle name="Input 4 5 2 2 3" xfId="26057"/>
    <cellStyle name="Input 4 5 2 2 4" xfId="26058"/>
    <cellStyle name="Input 4 5 2 2 5" xfId="26059"/>
    <cellStyle name="Input 4 5 2 2 6" xfId="26060"/>
    <cellStyle name="Input 4 5 2 3" xfId="26061"/>
    <cellStyle name="Input 4 5 2 3 2" xfId="61056"/>
    <cellStyle name="Input 4 5 2 3 3" xfId="61057"/>
    <cellStyle name="Input 4 5 2 4" xfId="26062"/>
    <cellStyle name="Input 4 5 2 4 2" xfId="61058"/>
    <cellStyle name="Input 4 5 2 4 3" xfId="61059"/>
    <cellStyle name="Input 4 5 2 5" xfId="26063"/>
    <cellStyle name="Input 4 5 2 5 2" xfId="61060"/>
    <cellStyle name="Input 4 5 2 5 3" xfId="61061"/>
    <cellStyle name="Input 4 5 2 6" xfId="26064"/>
    <cellStyle name="Input 4 5 2 6 2" xfId="61062"/>
    <cellStyle name="Input 4 5 2 6 3" xfId="61063"/>
    <cellStyle name="Input 4 5 2 7" xfId="26065"/>
    <cellStyle name="Input 4 5 2 8" xfId="61064"/>
    <cellStyle name="Input 4 5 20" xfId="26066"/>
    <cellStyle name="Input 4 5 20 2" xfId="26067"/>
    <cellStyle name="Input 4 5 20 2 2" xfId="26068"/>
    <cellStyle name="Input 4 5 20 2 3" xfId="26069"/>
    <cellStyle name="Input 4 5 20 2 4" xfId="26070"/>
    <cellStyle name="Input 4 5 20 2 5" xfId="26071"/>
    <cellStyle name="Input 4 5 20 2 6" xfId="26072"/>
    <cellStyle name="Input 4 5 20 3" xfId="26073"/>
    <cellStyle name="Input 4 5 20 3 2" xfId="61065"/>
    <cellStyle name="Input 4 5 20 3 3" xfId="61066"/>
    <cellStyle name="Input 4 5 20 4" xfId="26074"/>
    <cellStyle name="Input 4 5 20 4 2" xfId="61067"/>
    <cellStyle name="Input 4 5 20 4 3" xfId="61068"/>
    <cellStyle name="Input 4 5 20 5" xfId="26075"/>
    <cellStyle name="Input 4 5 20 5 2" xfId="61069"/>
    <cellStyle name="Input 4 5 20 5 3" xfId="61070"/>
    <cellStyle name="Input 4 5 20 6" xfId="26076"/>
    <cellStyle name="Input 4 5 20 6 2" xfId="61071"/>
    <cellStyle name="Input 4 5 20 6 3" xfId="61072"/>
    <cellStyle name="Input 4 5 20 7" xfId="26077"/>
    <cellStyle name="Input 4 5 20 8" xfId="61073"/>
    <cellStyle name="Input 4 5 21" xfId="26078"/>
    <cellStyle name="Input 4 5 21 2" xfId="26079"/>
    <cellStyle name="Input 4 5 21 2 2" xfId="26080"/>
    <cellStyle name="Input 4 5 21 2 3" xfId="26081"/>
    <cellStyle name="Input 4 5 21 2 4" xfId="26082"/>
    <cellStyle name="Input 4 5 21 2 5" xfId="26083"/>
    <cellStyle name="Input 4 5 21 2 6" xfId="26084"/>
    <cellStyle name="Input 4 5 21 3" xfId="26085"/>
    <cellStyle name="Input 4 5 21 3 2" xfId="61074"/>
    <cellStyle name="Input 4 5 21 3 3" xfId="61075"/>
    <cellStyle name="Input 4 5 21 4" xfId="26086"/>
    <cellStyle name="Input 4 5 21 4 2" xfId="61076"/>
    <cellStyle name="Input 4 5 21 4 3" xfId="61077"/>
    <cellStyle name="Input 4 5 21 5" xfId="26087"/>
    <cellStyle name="Input 4 5 21 5 2" xfId="61078"/>
    <cellStyle name="Input 4 5 21 5 3" xfId="61079"/>
    <cellStyle name="Input 4 5 21 6" xfId="26088"/>
    <cellStyle name="Input 4 5 21 6 2" xfId="61080"/>
    <cellStyle name="Input 4 5 21 6 3" xfId="61081"/>
    <cellStyle name="Input 4 5 21 7" xfId="26089"/>
    <cellStyle name="Input 4 5 21 8" xfId="61082"/>
    <cellStyle name="Input 4 5 22" xfId="26090"/>
    <cellStyle name="Input 4 5 22 2" xfId="26091"/>
    <cellStyle name="Input 4 5 22 2 2" xfId="26092"/>
    <cellStyle name="Input 4 5 22 2 3" xfId="26093"/>
    <cellStyle name="Input 4 5 22 2 4" xfId="26094"/>
    <cellStyle name="Input 4 5 22 2 5" xfId="26095"/>
    <cellStyle name="Input 4 5 22 2 6" xfId="26096"/>
    <cellStyle name="Input 4 5 22 3" xfId="26097"/>
    <cellStyle name="Input 4 5 22 3 2" xfId="61083"/>
    <cellStyle name="Input 4 5 22 3 3" xfId="61084"/>
    <cellStyle name="Input 4 5 22 4" xfId="26098"/>
    <cellStyle name="Input 4 5 22 4 2" xfId="61085"/>
    <cellStyle name="Input 4 5 22 4 3" xfId="61086"/>
    <cellStyle name="Input 4 5 22 5" xfId="26099"/>
    <cellStyle name="Input 4 5 22 5 2" xfId="61087"/>
    <cellStyle name="Input 4 5 22 5 3" xfId="61088"/>
    <cellStyle name="Input 4 5 22 6" xfId="26100"/>
    <cellStyle name="Input 4 5 22 6 2" xfId="61089"/>
    <cellStyle name="Input 4 5 22 6 3" xfId="61090"/>
    <cellStyle name="Input 4 5 22 7" xfId="26101"/>
    <cellStyle name="Input 4 5 22 8" xfId="61091"/>
    <cellStyle name="Input 4 5 23" xfId="26102"/>
    <cellStyle name="Input 4 5 23 2" xfId="26103"/>
    <cellStyle name="Input 4 5 23 2 2" xfId="26104"/>
    <cellStyle name="Input 4 5 23 2 3" xfId="26105"/>
    <cellStyle name="Input 4 5 23 2 4" xfId="26106"/>
    <cellStyle name="Input 4 5 23 2 5" xfId="26107"/>
    <cellStyle name="Input 4 5 23 2 6" xfId="26108"/>
    <cellStyle name="Input 4 5 23 3" xfId="26109"/>
    <cellStyle name="Input 4 5 23 3 2" xfId="61092"/>
    <cellStyle name="Input 4 5 23 3 3" xfId="61093"/>
    <cellStyle name="Input 4 5 23 4" xfId="26110"/>
    <cellStyle name="Input 4 5 23 4 2" xfId="61094"/>
    <cellStyle name="Input 4 5 23 4 3" xfId="61095"/>
    <cellStyle name="Input 4 5 23 5" xfId="26111"/>
    <cellStyle name="Input 4 5 23 5 2" xfId="61096"/>
    <cellStyle name="Input 4 5 23 5 3" xfId="61097"/>
    <cellStyle name="Input 4 5 23 6" xfId="26112"/>
    <cellStyle name="Input 4 5 23 6 2" xfId="61098"/>
    <cellStyle name="Input 4 5 23 6 3" xfId="61099"/>
    <cellStyle name="Input 4 5 23 7" xfId="26113"/>
    <cellStyle name="Input 4 5 23 8" xfId="61100"/>
    <cellStyle name="Input 4 5 24" xfId="26114"/>
    <cellStyle name="Input 4 5 24 2" xfId="26115"/>
    <cellStyle name="Input 4 5 24 2 2" xfId="26116"/>
    <cellStyle name="Input 4 5 24 2 3" xfId="26117"/>
    <cellStyle name="Input 4 5 24 2 4" xfId="26118"/>
    <cellStyle name="Input 4 5 24 2 5" xfId="26119"/>
    <cellStyle name="Input 4 5 24 2 6" xfId="26120"/>
    <cellStyle name="Input 4 5 24 3" xfId="26121"/>
    <cellStyle name="Input 4 5 24 3 2" xfId="61101"/>
    <cellStyle name="Input 4 5 24 3 3" xfId="61102"/>
    <cellStyle name="Input 4 5 24 4" xfId="26122"/>
    <cellStyle name="Input 4 5 24 4 2" xfId="61103"/>
    <cellStyle name="Input 4 5 24 4 3" xfId="61104"/>
    <cellStyle name="Input 4 5 24 5" xfId="26123"/>
    <cellStyle name="Input 4 5 24 5 2" xfId="61105"/>
    <cellStyle name="Input 4 5 24 5 3" xfId="61106"/>
    <cellStyle name="Input 4 5 24 6" xfId="26124"/>
    <cellStyle name="Input 4 5 24 6 2" xfId="61107"/>
    <cellStyle name="Input 4 5 24 6 3" xfId="61108"/>
    <cellStyle name="Input 4 5 24 7" xfId="26125"/>
    <cellStyle name="Input 4 5 24 8" xfId="61109"/>
    <cellStyle name="Input 4 5 25" xfId="26126"/>
    <cellStyle name="Input 4 5 25 2" xfId="26127"/>
    <cellStyle name="Input 4 5 25 2 2" xfId="26128"/>
    <cellStyle name="Input 4 5 25 2 3" xfId="26129"/>
    <cellStyle name="Input 4 5 25 2 4" xfId="26130"/>
    <cellStyle name="Input 4 5 25 2 5" xfId="26131"/>
    <cellStyle name="Input 4 5 25 2 6" xfId="26132"/>
    <cellStyle name="Input 4 5 25 3" xfId="26133"/>
    <cellStyle name="Input 4 5 25 3 2" xfId="61110"/>
    <cellStyle name="Input 4 5 25 3 3" xfId="61111"/>
    <cellStyle name="Input 4 5 25 4" xfId="26134"/>
    <cellStyle name="Input 4 5 25 4 2" xfId="61112"/>
    <cellStyle name="Input 4 5 25 4 3" xfId="61113"/>
    <cellStyle name="Input 4 5 25 5" xfId="26135"/>
    <cellStyle name="Input 4 5 25 5 2" xfId="61114"/>
    <cellStyle name="Input 4 5 25 5 3" xfId="61115"/>
    <cellStyle name="Input 4 5 25 6" xfId="26136"/>
    <cellStyle name="Input 4 5 25 6 2" xfId="61116"/>
    <cellStyle name="Input 4 5 25 6 3" xfId="61117"/>
    <cellStyle name="Input 4 5 25 7" xfId="26137"/>
    <cellStyle name="Input 4 5 25 8" xfId="61118"/>
    <cellStyle name="Input 4 5 26" xfId="26138"/>
    <cellStyle name="Input 4 5 26 2" xfId="26139"/>
    <cellStyle name="Input 4 5 26 2 2" xfId="26140"/>
    <cellStyle name="Input 4 5 26 2 3" xfId="26141"/>
    <cellStyle name="Input 4 5 26 2 4" xfId="26142"/>
    <cellStyle name="Input 4 5 26 2 5" xfId="26143"/>
    <cellStyle name="Input 4 5 26 2 6" xfId="26144"/>
    <cellStyle name="Input 4 5 26 3" xfId="26145"/>
    <cellStyle name="Input 4 5 26 3 2" xfId="61119"/>
    <cellStyle name="Input 4 5 26 3 3" xfId="61120"/>
    <cellStyle name="Input 4 5 26 4" xfId="26146"/>
    <cellStyle name="Input 4 5 26 4 2" xfId="61121"/>
    <cellStyle name="Input 4 5 26 4 3" xfId="61122"/>
    <cellStyle name="Input 4 5 26 5" xfId="26147"/>
    <cellStyle name="Input 4 5 26 5 2" xfId="61123"/>
    <cellStyle name="Input 4 5 26 5 3" xfId="61124"/>
    <cellStyle name="Input 4 5 26 6" xfId="26148"/>
    <cellStyle name="Input 4 5 26 6 2" xfId="61125"/>
    <cellStyle name="Input 4 5 26 6 3" xfId="61126"/>
    <cellStyle name="Input 4 5 26 7" xfId="26149"/>
    <cellStyle name="Input 4 5 26 8" xfId="61127"/>
    <cellStyle name="Input 4 5 27" xfId="26150"/>
    <cellStyle name="Input 4 5 27 2" xfId="26151"/>
    <cellStyle name="Input 4 5 27 2 2" xfId="26152"/>
    <cellStyle name="Input 4 5 27 2 3" xfId="26153"/>
    <cellStyle name="Input 4 5 27 2 4" xfId="26154"/>
    <cellStyle name="Input 4 5 27 2 5" xfId="26155"/>
    <cellStyle name="Input 4 5 27 2 6" xfId="26156"/>
    <cellStyle name="Input 4 5 27 3" xfId="26157"/>
    <cellStyle name="Input 4 5 27 3 2" xfId="61128"/>
    <cellStyle name="Input 4 5 27 3 3" xfId="61129"/>
    <cellStyle name="Input 4 5 27 4" xfId="26158"/>
    <cellStyle name="Input 4 5 27 4 2" xfId="61130"/>
    <cellStyle name="Input 4 5 27 4 3" xfId="61131"/>
    <cellStyle name="Input 4 5 27 5" xfId="26159"/>
    <cellStyle name="Input 4 5 27 5 2" xfId="61132"/>
    <cellStyle name="Input 4 5 27 5 3" xfId="61133"/>
    <cellStyle name="Input 4 5 27 6" xfId="26160"/>
    <cellStyle name="Input 4 5 27 6 2" xfId="61134"/>
    <cellStyle name="Input 4 5 27 6 3" xfId="61135"/>
    <cellStyle name="Input 4 5 27 7" xfId="26161"/>
    <cellStyle name="Input 4 5 27 8" xfId="61136"/>
    <cellStyle name="Input 4 5 28" xfId="26162"/>
    <cellStyle name="Input 4 5 28 2" xfId="26163"/>
    <cellStyle name="Input 4 5 28 2 2" xfId="26164"/>
    <cellStyle name="Input 4 5 28 2 3" xfId="26165"/>
    <cellStyle name="Input 4 5 28 2 4" xfId="26166"/>
    <cellStyle name="Input 4 5 28 2 5" xfId="26167"/>
    <cellStyle name="Input 4 5 28 2 6" xfId="26168"/>
    <cellStyle name="Input 4 5 28 3" xfId="26169"/>
    <cellStyle name="Input 4 5 28 3 2" xfId="61137"/>
    <cellStyle name="Input 4 5 28 3 3" xfId="61138"/>
    <cellStyle name="Input 4 5 28 4" xfId="26170"/>
    <cellStyle name="Input 4 5 28 4 2" xfId="61139"/>
    <cellStyle name="Input 4 5 28 4 3" xfId="61140"/>
    <cellStyle name="Input 4 5 28 5" xfId="26171"/>
    <cellStyle name="Input 4 5 28 5 2" xfId="61141"/>
    <cellStyle name="Input 4 5 28 5 3" xfId="61142"/>
    <cellStyle name="Input 4 5 28 6" xfId="26172"/>
    <cellStyle name="Input 4 5 28 6 2" xfId="61143"/>
    <cellStyle name="Input 4 5 28 6 3" xfId="61144"/>
    <cellStyle name="Input 4 5 28 7" xfId="26173"/>
    <cellStyle name="Input 4 5 28 8" xfId="61145"/>
    <cellStyle name="Input 4 5 29" xfId="26174"/>
    <cellStyle name="Input 4 5 29 2" xfId="26175"/>
    <cellStyle name="Input 4 5 29 2 2" xfId="26176"/>
    <cellStyle name="Input 4 5 29 2 3" xfId="26177"/>
    <cellStyle name="Input 4 5 29 2 4" xfId="26178"/>
    <cellStyle name="Input 4 5 29 2 5" xfId="26179"/>
    <cellStyle name="Input 4 5 29 2 6" xfId="26180"/>
    <cellStyle name="Input 4 5 29 3" xfId="26181"/>
    <cellStyle name="Input 4 5 29 3 2" xfId="61146"/>
    <cellStyle name="Input 4 5 29 3 3" xfId="61147"/>
    <cellStyle name="Input 4 5 29 4" xfId="26182"/>
    <cellStyle name="Input 4 5 29 4 2" xfId="61148"/>
    <cellStyle name="Input 4 5 29 4 3" xfId="61149"/>
    <cellStyle name="Input 4 5 29 5" xfId="26183"/>
    <cellStyle name="Input 4 5 29 5 2" xfId="61150"/>
    <cellStyle name="Input 4 5 29 5 3" xfId="61151"/>
    <cellStyle name="Input 4 5 29 6" xfId="26184"/>
    <cellStyle name="Input 4 5 29 6 2" xfId="61152"/>
    <cellStyle name="Input 4 5 29 6 3" xfId="61153"/>
    <cellStyle name="Input 4 5 29 7" xfId="26185"/>
    <cellStyle name="Input 4 5 29 8" xfId="61154"/>
    <cellStyle name="Input 4 5 3" xfId="26186"/>
    <cellStyle name="Input 4 5 3 2" xfId="26187"/>
    <cellStyle name="Input 4 5 3 2 2" xfId="26188"/>
    <cellStyle name="Input 4 5 3 2 3" xfId="26189"/>
    <cellStyle name="Input 4 5 3 2 4" xfId="26190"/>
    <cellStyle name="Input 4 5 3 2 5" xfId="26191"/>
    <cellStyle name="Input 4 5 3 2 6" xfId="26192"/>
    <cellStyle name="Input 4 5 3 3" xfId="26193"/>
    <cellStyle name="Input 4 5 3 3 2" xfId="61155"/>
    <cellStyle name="Input 4 5 3 3 3" xfId="61156"/>
    <cellStyle name="Input 4 5 3 4" xfId="26194"/>
    <cellStyle name="Input 4 5 3 4 2" xfId="61157"/>
    <cellStyle name="Input 4 5 3 4 3" xfId="61158"/>
    <cellStyle name="Input 4 5 3 5" xfId="26195"/>
    <cellStyle name="Input 4 5 3 5 2" xfId="61159"/>
    <cellStyle name="Input 4 5 3 5 3" xfId="61160"/>
    <cellStyle name="Input 4 5 3 6" xfId="26196"/>
    <cellStyle name="Input 4 5 3 6 2" xfId="61161"/>
    <cellStyle name="Input 4 5 3 6 3" xfId="61162"/>
    <cellStyle name="Input 4 5 3 7" xfId="26197"/>
    <cellStyle name="Input 4 5 3 8" xfId="61163"/>
    <cellStyle name="Input 4 5 30" xfId="26198"/>
    <cellStyle name="Input 4 5 30 2" xfId="26199"/>
    <cellStyle name="Input 4 5 30 2 2" xfId="26200"/>
    <cellStyle name="Input 4 5 30 2 3" xfId="26201"/>
    <cellStyle name="Input 4 5 30 2 4" xfId="26202"/>
    <cellStyle name="Input 4 5 30 2 5" xfId="26203"/>
    <cellStyle name="Input 4 5 30 2 6" xfId="26204"/>
    <cellStyle name="Input 4 5 30 3" xfId="26205"/>
    <cellStyle name="Input 4 5 30 3 2" xfId="61164"/>
    <cellStyle name="Input 4 5 30 3 3" xfId="61165"/>
    <cellStyle name="Input 4 5 30 4" xfId="26206"/>
    <cellStyle name="Input 4 5 30 4 2" xfId="61166"/>
    <cellStyle name="Input 4 5 30 4 3" xfId="61167"/>
    <cellStyle name="Input 4 5 30 5" xfId="26207"/>
    <cellStyle name="Input 4 5 30 5 2" xfId="61168"/>
    <cellStyle name="Input 4 5 30 5 3" xfId="61169"/>
    <cellStyle name="Input 4 5 30 6" xfId="26208"/>
    <cellStyle name="Input 4 5 30 6 2" xfId="61170"/>
    <cellStyle name="Input 4 5 30 6 3" xfId="61171"/>
    <cellStyle name="Input 4 5 30 7" xfId="26209"/>
    <cellStyle name="Input 4 5 30 8" xfId="61172"/>
    <cellStyle name="Input 4 5 31" xfId="26210"/>
    <cellStyle name="Input 4 5 31 2" xfId="26211"/>
    <cellStyle name="Input 4 5 31 2 2" xfId="26212"/>
    <cellStyle name="Input 4 5 31 2 3" xfId="26213"/>
    <cellStyle name="Input 4 5 31 2 4" xfId="26214"/>
    <cellStyle name="Input 4 5 31 2 5" xfId="26215"/>
    <cellStyle name="Input 4 5 31 2 6" xfId="26216"/>
    <cellStyle name="Input 4 5 31 3" xfId="26217"/>
    <cellStyle name="Input 4 5 31 3 2" xfId="61173"/>
    <cellStyle name="Input 4 5 31 3 3" xfId="61174"/>
    <cellStyle name="Input 4 5 31 4" xfId="26218"/>
    <cellStyle name="Input 4 5 31 4 2" xfId="61175"/>
    <cellStyle name="Input 4 5 31 4 3" xfId="61176"/>
    <cellStyle name="Input 4 5 31 5" xfId="26219"/>
    <cellStyle name="Input 4 5 31 5 2" xfId="61177"/>
    <cellStyle name="Input 4 5 31 5 3" xfId="61178"/>
    <cellStyle name="Input 4 5 31 6" xfId="26220"/>
    <cellStyle name="Input 4 5 31 6 2" xfId="61179"/>
    <cellStyle name="Input 4 5 31 6 3" xfId="61180"/>
    <cellStyle name="Input 4 5 31 7" xfId="26221"/>
    <cellStyle name="Input 4 5 31 8" xfId="61181"/>
    <cellStyle name="Input 4 5 32" xfId="26222"/>
    <cellStyle name="Input 4 5 32 2" xfId="26223"/>
    <cellStyle name="Input 4 5 32 2 2" xfId="26224"/>
    <cellStyle name="Input 4 5 32 2 3" xfId="26225"/>
    <cellStyle name="Input 4 5 32 2 4" xfId="26226"/>
    <cellStyle name="Input 4 5 32 2 5" xfId="26227"/>
    <cellStyle name="Input 4 5 32 2 6" xfId="26228"/>
    <cellStyle name="Input 4 5 32 3" xfId="26229"/>
    <cellStyle name="Input 4 5 32 3 2" xfId="61182"/>
    <cellStyle name="Input 4 5 32 3 3" xfId="61183"/>
    <cellStyle name="Input 4 5 32 4" xfId="26230"/>
    <cellStyle name="Input 4 5 32 4 2" xfId="61184"/>
    <cellStyle name="Input 4 5 32 4 3" xfId="61185"/>
    <cellStyle name="Input 4 5 32 5" xfId="26231"/>
    <cellStyle name="Input 4 5 32 5 2" xfId="61186"/>
    <cellStyle name="Input 4 5 32 5 3" xfId="61187"/>
    <cellStyle name="Input 4 5 32 6" xfId="26232"/>
    <cellStyle name="Input 4 5 32 6 2" xfId="61188"/>
    <cellStyle name="Input 4 5 32 6 3" xfId="61189"/>
    <cellStyle name="Input 4 5 32 7" xfId="26233"/>
    <cellStyle name="Input 4 5 32 8" xfId="61190"/>
    <cellStyle name="Input 4 5 33" xfId="26234"/>
    <cellStyle name="Input 4 5 33 2" xfId="26235"/>
    <cellStyle name="Input 4 5 33 2 2" xfId="26236"/>
    <cellStyle name="Input 4 5 33 2 3" xfId="26237"/>
    <cellStyle name="Input 4 5 33 2 4" xfId="26238"/>
    <cellStyle name="Input 4 5 33 2 5" xfId="26239"/>
    <cellStyle name="Input 4 5 33 2 6" xfId="26240"/>
    <cellStyle name="Input 4 5 33 3" xfId="26241"/>
    <cellStyle name="Input 4 5 33 3 2" xfId="61191"/>
    <cellStyle name="Input 4 5 33 3 3" xfId="61192"/>
    <cellStyle name="Input 4 5 33 4" xfId="26242"/>
    <cellStyle name="Input 4 5 33 4 2" xfId="61193"/>
    <cellStyle name="Input 4 5 33 4 3" xfId="61194"/>
    <cellStyle name="Input 4 5 33 5" xfId="26243"/>
    <cellStyle name="Input 4 5 33 5 2" xfId="61195"/>
    <cellStyle name="Input 4 5 33 5 3" xfId="61196"/>
    <cellStyle name="Input 4 5 33 6" xfId="26244"/>
    <cellStyle name="Input 4 5 33 6 2" xfId="61197"/>
    <cellStyle name="Input 4 5 33 6 3" xfId="61198"/>
    <cellStyle name="Input 4 5 33 7" xfId="26245"/>
    <cellStyle name="Input 4 5 33 8" xfId="61199"/>
    <cellStyle name="Input 4 5 34" xfId="26246"/>
    <cellStyle name="Input 4 5 34 2" xfId="26247"/>
    <cellStyle name="Input 4 5 34 2 2" xfId="26248"/>
    <cellStyle name="Input 4 5 34 2 3" xfId="26249"/>
    <cellStyle name="Input 4 5 34 2 4" xfId="26250"/>
    <cellStyle name="Input 4 5 34 2 5" xfId="26251"/>
    <cellStyle name="Input 4 5 34 2 6" xfId="26252"/>
    <cellStyle name="Input 4 5 34 3" xfId="26253"/>
    <cellStyle name="Input 4 5 34 3 2" xfId="61200"/>
    <cellStyle name="Input 4 5 34 3 3" xfId="61201"/>
    <cellStyle name="Input 4 5 34 4" xfId="26254"/>
    <cellStyle name="Input 4 5 34 4 2" xfId="61202"/>
    <cellStyle name="Input 4 5 34 4 3" xfId="61203"/>
    <cellStyle name="Input 4 5 34 5" xfId="26255"/>
    <cellStyle name="Input 4 5 34 5 2" xfId="61204"/>
    <cellStyle name="Input 4 5 34 5 3" xfId="61205"/>
    <cellStyle name="Input 4 5 34 6" xfId="26256"/>
    <cellStyle name="Input 4 5 34 6 2" xfId="61206"/>
    <cellStyle name="Input 4 5 34 6 3" xfId="61207"/>
    <cellStyle name="Input 4 5 34 7" xfId="61208"/>
    <cellStyle name="Input 4 5 34 8" xfId="61209"/>
    <cellStyle name="Input 4 5 35" xfId="26257"/>
    <cellStyle name="Input 4 5 35 2" xfId="26258"/>
    <cellStyle name="Input 4 5 35 3" xfId="26259"/>
    <cellStyle name="Input 4 5 35 4" xfId="26260"/>
    <cellStyle name="Input 4 5 35 5" xfId="26261"/>
    <cellStyle name="Input 4 5 35 6" xfId="26262"/>
    <cellStyle name="Input 4 5 36" xfId="26263"/>
    <cellStyle name="Input 4 5 36 2" xfId="61210"/>
    <cellStyle name="Input 4 5 36 3" xfId="61211"/>
    <cellStyle name="Input 4 5 37" xfId="26264"/>
    <cellStyle name="Input 4 5 37 2" xfId="61212"/>
    <cellStyle name="Input 4 5 37 3" xfId="61213"/>
    <cellStyle name="Input 4 5 38" xfId="26265"/>
    <cellStyle name="Input 4 5 38 2" xfId="61214"/>
    <cellStyle name="Input 4 5 38 3" xfId="61215"/>
    <cellStyle name="Input 4 5 39" xfId="26266"/>
    <cellStyle name="Input 4 5 39 2" xfId="61216"/>
    <cellStyle name="Input 4 5 39 3" xfId="61217"/>
    <cellStyle name="Input 4 5 4" xfId="26267"/>
    <cellStyle name="Input 4 5 4 2" xfId="26268"/>
    <cellStyle name="Input 4 5 4 2 2" xfId="26269"/>
    <cellStyle name="Input 4 5 4 2 3" xfId="26270"/>
    <cellStyle name="Input 4 5 4 2 4" xfId="26271"/>
    <cellStyle name="Input 4 5 4 2 5" xfId="26272"/>
    <cellStyle name="Input 4 5 4 2 6" xfId="26273"/>
    <cellStyle name="Input 4 5 4 3" xfId="26274"/>
    <cellStyle name="Input 4 5 4 3 2" xfId="61218"/>
    <cellStyle name="Input 4 5 4 3 3" xfId="61219"/>
    <cellStyle name="Input 4 5 4 4" xfId="26275"/>
    <cellStyle name="Input 4 5 4 4 2" xfId="61220"/>
    <cellStyle name="Input 4 5 4 4 3" xfId="61221"/>
    <cellStyle name="Input 4 5 4 5" xfId="26276"/>
    <cellStyle name="Input 4 5 4 5 2" xfId="61222"/>
    <cellStyle name="Input 4 5 4 5 3" xfId="61223"/>
    <cellStyle name="Input 4 5 4 6" xfId="26277"/>
    <cellStyle name="Input 4 5 4 6 2" xfId="61224"/>
    <cellStyle name="Input 4 5 4 6 3" xfId="61225"/>
    <cellStyle name="Input 4 5 4 7" xfId="26278"/>
    <cellStyle name="Input 4 5 4 8" xfId="61226"/>
    <cellStyle name="Input 4 5 40" xfId="61227"/>
    <cellStyle name="Input 4 5 41" xfId="61228"/>
    <cellStyle name="Input 4 5 5" xfId="26279"/>
    <cellStyle name="Input 4 5 5 2" xfId="26280"/>
    <cellStyle name="Input 4 5 5 2 2" xfId="26281"/>
    <cellStyle name="Input 4 5 5 2 3" xfId="26282"/>
    <cellStyle name="Input 4 5 5 2 4" xfId="26283"/>
    <cellStyle name="Input 4 5 5 2 5" xfId="26284"/>
    <cellStyle name="Input 4 5 5 2 6" xfId="26285"/>
    <cellStyle name="Input 4 5 5 3" xfId="26286"/>
    <cellStyle name="Input 4 5 5 3 2" xfId="61229"/>
    <cellStyle name="Input 4 5 5 3 3" xfId="61230"/>
    <cellStyle name="Input 4 5 5 4" xfId="26287"/>
    <cellStyle name="Input 4 5 5 4 2" xfId="61231"/>
    <cellStyle name="Input 4 5 5 4 3" xfId="61232"/>
    <cellStyle name="Input 4 5 5 5" xfId="26288"/>
    <cellStyle name="Input 4 5 5 5 2" xfId="61233"/>
    <cellStyle name="Input 4 5 5 5 3" xfId="61234"/>
    <cellStyle name="Input 4 5 5 6" xfId="26289"/>
    <cellStyle name="Input 4 5 5 6 2" xfId="61235"/>
    <cellStyle name="Input 4 5 5 6 3" xfId="61236"/>
    <cellStyle name="Input 4 5 5 7" xfId="26290"/>
    <cellStyle name="Input 4 5 5 8" xfId="61237"/>
    <cellStyle name="Input 4 5 6" xfId="26291"/>
    <cellStyle name="Input 4 5 6 2" xfId="26292"/>
    <cellStyle name="Input 4 5 6 2 2" xfId="26293"/>
    <cellStyle name="Input 4 5 6 2 3" xfId="26294"/>
    <cellStyle name="Input 4 5 6 2 4" xfId="26295"/>
    <cellStyle name="Input 4 5 6 2 5" xfId="26296"/>
    <cellStyle name="Input 4 5 6 2 6" xfId="26297"/>
    <cellStyle name="Input 4 5 6 3" xfId="26298"/>
    <cellStyle name="Input 4 5 6 3 2" xfId="61238"/>
    <cellStyle name="Input 4 5 6 3 3" xfId="61239"/>
    <cellStyle name="Input 4 5 6 4" xfId="26299"/>
    <cellStyle name="Input 4 5 6 4 2" xfId="61240"/>
    <cellStyle name="Input 4 5 6 4 3" xfId="61241"/>
    <cellStyle name="Input 4 5 6 5" xfId="26300"/>
    <cellStyle name="Input 4 5 6 5 2" xfId="61242"/>
    <cellStyle name="Input 4 5 6 5 3" xfId="61243"/>
    <cellStyle name="Input 4 5 6 6" xfId="26301"/>
    <cellStyle name="Input 4 5 6 6 2" xfId="61244"/>
    <cellStyle name="Input 4 5 6 6 3" xfId="61245"/>
    <cellStyle name="Input 4 5 6 7" xfId="26302"/>
    <cellStyle name="Input 4 5 6 8" xfId="61246"/>
    <cellStyle name="Input 4 5 7" xfId="26303"/>
    <cellStyle name="Input 4 5 7 2" xfId="26304"/>
    <cellStyle name="Input 4 5 7 2 2" xfId="26305"/>
    <cellStyle name="Input 4 5 7 2 3" xfId="26306"/>
    <cellStyle name="Input 4 5 7 2 4" xfId="26307"/>
    <cellStyle name="Input 4 5 7 2 5" xfId="26308"/>
    <cellStyle name="Input 4 5 7 2 6" xfId="26309"/>
    <cellStyle name="Input 4 5 7 3" xfId="26310"/>
    <cellStyle name="Input 4 5 7 3 2" xfId="61247"/>
    <cellStyle name="Input 4 5 7 3 3" xfId="61248"/>
    <cellStyle name="Input 4 5 7 4" xfId="26311"/>
    <cellStyle name="Input 4 5 7 4 2" xfId="61249"/>
    <cellStyle name="Input 4 5 7 4 3" xfId="61250"/>
    <cellStyle name="Input 4 5 7 5" xfId="26312"/>
    <cellStyle name="Input 4 5 7 5 2" xfId="61251"/>
    <cellStyle name="Input 4 5 7 5 3" xfId="61252"/>
    <cellStyle name="Input 4 5 7 6" xfId="26313"/>
    <cellStyle name="Input 4 5 7 6 2" xfId="61253"/>
    <cellStyle name="Input 4 5 7 6 3" xfId="61254"/>
    <cellStyle name="Input 4 5 7 7" xfId="26314"/>
    <cellStyle name="Input 4 5 7 8" xfId="61255"/>
    <cellStyle name="Input 4 5 8" xfId="26315"/>
    <cellStyle name="Input 4 5 8 2" xfId="26316"/>
    <cellStyle name="Input 4 5 8 2 2" xfId="26317"/>
    <cellStyle name="Input 4 5 8 2 3" xfId="26318"/>
    <cellStyle name="Input 4 5 8 2 4" xfId="26319"/>
    <cellStyle name="Input 4 5 8 2 5" xfId="26320"/>
    <cellStyle name="Input 4 5 8 2 6" xfId="26321"/>
    <cellStyle name="Input 4 5 8 3" xfId="26322"/>
    <cellStyle name="Input 4 5 8 3 2" xfId="61256"/>
    <cellStyle name="Input 4 5 8 3 3" xfId="61257"/>
    <cellStyle name="Input 4 5 8 4" xfId="26323"/>
    <cellStyle name="Input 4 5 8 4 2" xfId="61258"/>
    <cellStyle name="Input 4 5 8 4 3" xfId="61259"/>
    <cellStyle name="Input 4 5 8 5" xfId="26324"/>
    <cellStyle name="Input 4 5 8 5 2" xfId="61260"/>
    <cellStyle name="Input 4 5 8 5 3" xfId="61261"/>
    <cellStyle name="Input 4 5 8 6" xfId="26325"/>
    <cellStyle name="Input 4 5 8 6 2" xfId="61262"/>
    <cellStyle name="Input 4 5 8 6 3" xfId="61263"/>
    <cellStyle name="Input 4 5 8 7" xfId="26326"/>
    <cellStyle name="Input 4 5 8 8" xfId="61264"/>
    <cellStyle name="Input 4 5 9" xfId="26327"/>
    <cellStyle name="Input 4 5 9 2" xfId="26328"/>
    <cellStyle name="Input 4 5 9 2 2" xfId="26329"/>
    <cellStyle name="Input 4 5 9 2 3" xfId="26330"/>
    <cellStyle name="Input 4 5 9 2 4" xfId="26331"/>
    <cellStyle name="Input 4 5 9 2 5" xfId="26332"/>
    <cellStyle name="Input 4 5 9 2 6" xfId="26333"/>
    <cellStyle name="Input 4 5 9 3" xfId="26334"/>
    <cellStyle name="Input 4 5 9 3 2" xfId="61265"/>
    <cellStyle name="Input 4 5 9 3 3" xfId="61266"/>
    <cellStyle name="Input 4 5 9 4" xfId="26335"/>
    <cellStyle name="Input 4 5 9 4 2" xfId="61267"/>
    <cellStyle name="Input 4 5 9 4 3" xfId="61268"/>
    <cellStyle name="Input 4 5 9 5" xfId="26336"/>
    <cellStyle name="Input 4 5 9 5 2" xfId="61269"/>
    <cellStyle name="Input 4 5 9 5 3" xfId="61270"/>
    <cellStyle name="Input 4 5 9 6" xfId="26337"/>
    <cellStyle name="Input 4 5 9 6 2" xfId="61271"/>
    <cellStyle name="Input 4 5 9 6 3" xfId="61272"/>
    <cellStyle name="Input 4 5 9 7" xfId="26338"/>
    <cellStyle name="Input 4 5 9 8" xfId="61273"/>
    <cellStyle name="Input 4 6" xfId="26339"/>
    <cellStyle name="Input 4 6 2" xfId="26340"/>
    <cellStyle name="Input 4 6 2 2" xfId="26341"/>
    <cellStyle name="Input 4 6 2 3" xfId="26342"/>
    <cellStyle name="Input 4 6 2 4" xfId="26343"/>
    <cellStyle name="Input 4 6 2 5" xfId="26344"/>
    <cellStyle name="Input 4 6 2 6" xfId="26345"/>
    <cellStyle name="Input 4 6 3" xfId="26346"/>
    <cellStyle name="Input 4 6 3 2" xfId="61274"/>
    <cellStyle name="Input 4 6 3 3" xfId="61275"/>
    <cellStyle name="Input 4 6 4" xfId="26347"/>
    <cellStyle name="Input 4 6 4 2" xfId="61276"/>
    <cellStyle name="Input 4 6 4 3" xfId="61277"/>
    <cellStyle name="Input 4 6 5" xfId="26348"/>
    <cellStyle name="Input 4 6 5 2" xfId="61278"/>
    <cellStyle name="Input 4 6 5 3" xfId="61279"/>
    <cellStyle name="Input 4 6 6" xfId="26349"/>
    <cellStyle name="Input 4 6 6 2" xfId="61280"/>
    <cellStyle name="Input 4 6 6 3" xfId="61281"/>
    <cellStyle name="Input 4 6 7" xfId="26350"/>
    <cellStyle name="Input 4 6 8" xfId="61282"/>
    <cellStyle name="Input 4 7" xfId="26351"/>
    <cellStyle name="Input 4 7 2" xfId="26352"/>
    <cellStyle name="Input 4 7 2 2" xfId="26353"/>
    <cellStyle name="Input 4 7 2 3" xfId="26354"/>
    <cellStyle name="Input 4 7 2 4" xfId="26355"/>
    <cellStyle name="Input 4 7 2 5" xfId="26356"/>
    <cellStyle name="Input 4 7 2 6" xfId="26357"/>
    <cellStyle name="Input 4 7 3" xfId="26358"/>
    <cellStyle name="Input 4 7 3 2" xfId="61283"/>
    <cellStyle name="Input 4 7 3 3" xfId="61284"/>
    <cellStyle name="Input 4 7 4" xfId="26359"/>
    <cellStyle name="Input 4 7 4 2" xfId="61285"/>
    <cellStyle name="Input 4 7 4 3" xfId="61286"/>
    <cellStyle name="Input 4 7 5" xfId="26360"/>
    <cellStyle name="Input 4 7 5 2" xfId="61287"/>
    <cellStyle name="Input 4 7 5 3" xfId="61288"/>
    <cellStyle name="Input 4 7 6" xfId="26361"/>
    <cellStyle name="Input 4 7 6 2" xfId="61289"/>
    <cellStyle name="Input 4 7 6 3" xfId="61290"/>
    <cellStyle name="Input 4 7 7" xfId="26362"/>
    <cellStyle name="Input 4 7 8" xfId="61291"/>
    <cellStyle name="Input 4 8" xfId="26363"/>
    <cellStyle name="Input 4 8 2" xfId="26364"/>
    <cellStyle name="Input 4 8 2 2" xfId="26365"/>
    <cellStyle name="Input 4 8 2 3" xfId="26366"/>
    <cellStyle name="Input 4 8 2 4" xfId="26367"/>
    <cellStyle name="Input 4 8 2 5" xfId="26368"/>
    <cellStyle name="Input 4 8 2 6" xfId="26369"/>
    <cellStyle name="Input 4 8 3" xfId="26370"/>
    <cellStyle name="Input 4 8 3 2" xfId="61292"/>
    <cellStyle name="Input 4 8 3 3" xfId="61293"/>
    <cellStyle name="Input 4 8 4" xfId="26371"/>
    <cellStyle name="Input 4 8 4 2" xfId="61294"/>
    <cellStyle name="Input 4 8 4 3" xfId="61295"/>
    <cellStyle name="Input 4 8 5" xfId="26372"/>
    <cellStyle name="Input 4 8 5 2" xfId="61296"/>
    <cellStyle name="Input 4 8 5 3" xfId="61297"/>
    <cellStyle name="Input 4 8 6" xfId="26373"/>
    <cellStyle name="Input 4 8 6 2" xfId="61298"/>
    <cellStyle name="Input 4 8 6 3" xfId="61299"/>
    <cellStyle name="Input 4 8 7" xfId="26374"/>
    <cellStyle name="Input 4 8 8" xfId="61300"/>
    <cellStyle name="Input 4 9" xfId="26375"/>
    <cellStyle name="Input 4 9 2" xfId="26376"/>
    <cellStyle name="Input 4 9 2 2" xfId="26377"/>
    <cellStyle name="Input 4 9 2 3" xfId="26378"/>
    <cellStyle name="Input 4 9 2 4" xfId="26379"/>
    <cellStyle name="Input 4 9 2 5" xfId="26380"/>
    <cellStyle name="Input 4 9 2 6" xfId="26381"/>
    <cellStyle name="Input 4 9 3" xfId="26382"/>
    <cellStyle name="Input 4 9 3 2" xfId="61301"/>
    <cellStyle name="Input 4 9 3 3" xfId="61302"/>
    <cellStyle name="Input 4 9 4" xfId="26383"/>
    <cellStyle name="Input 4 9 4 2" xfId="61303"/>
    <cellStyle name="Input 4 9 4 3" xfId="61304"/>
    <cellStyle name="Input 4 9 5" xfId="26384"/>
    <cellStyle name="Input 4 9 5 2" xfId="61305"/>
    <cellStyle name="Input 4 9 5 3" xfId="61306"/>
    <cellStyle name="Input 4 9 6" xfId="26385"/>
    <cellStyle name="Input 4 9 6 2" xfId="61307"/>
    <cellStyle name="Input 4 9 6 3" xfId="61308"/>
    <cellStyle name="Input 4 9 7" xfId="26386"/>
    <cellStyle name="Input 4 9 8" xfId="61309"/>
    <cellStyle name="Input 5" xfId="26387"/>
    <cellStyle name="Linked Cell 2" xfId="26388"/>
    <cellStyle name="Linked Cell 2 2" xfId="26389"/>
    <cellStyle name="Linked Cell 2 2 2" xfId="26390"/>
    <cellStyle name="Linked Cell 2 3" xfId="26391"/>
    <cellStyle name="Linked Cell 2 4" xfId="26392"/>
    <cellStyle name="Linked Cell 3" xfId="26393"/>
    <cellStyle name="Linked Cell 3 2" xfId="26394"/>
    <cellStyle name="Linked Cell 3 3" xfId="26395"/>
    <cellStyle name="Linked Cell 3 4" xfId="26396"/>
    <cellStyle name="Linked Cell 3 5" xfId="26397"/>
    <cellStyle name="Linked Cell 4" xfId="26398"/>
    <cellStyle name="Neutral 2" xfId="26399"/>
    <cellStyle name="Neutral 2 2" xfId="26400"/>
    <cellStyle name="Neutral 2 2 2" xfId="26401"/>
    <cellStyle name="Neutral 2 3" xfId="26402"/>
    <cellStyle name="Neutral 2 4" xfId="26403"/>
    <cellStyle name="Neutral 3" xfId="26404"/>
    <cellStyle name="Neutral 3 2" xfId="26405"/>
    <cellStyle name="Neutral 3 3" xfId="26406"/>
    <cellStyle name="Neutral 3 4" xfId="26407"/>
    <cellStyle name="Neutral 3 5" xfId="26408"/>
    <cellStyle name="Neutral 4" xfId="26409"/>
    <cellStyle name="Normal" xfId="0" builtinId="0"/>
    <cellStyle name="Normal - Style1" xfId="26410"/>
    <cellStyle name="Normal 10" xfId="26411"/>
    <cellStyle name="Normal 10 2" xfId="26412"/>
    <cellStyle name="Normal 10 2 2" xfId="26413"/>
    <cellStyle name="Normal 10 3" xfId="26414"/>
    <cellStyle name="Normal 10 3 2" xfId="26415"/>
    <cellStyle name="Normal 10 4" xfId="26416"/>
    <cellStyle name="Normal 10 5" xfId="10"/>
    <cellStyle name="Normal 100" xfId="44399"/>
    <cellStyle name="Normal 101" xfId="44400"/>
    <cellStyle name="Normal 102" xfId="44401"/>
    <cellStyle name="Normal 103" xfId="44402"/>
    <cellStyle name="Normal 104" xfId="44403"/>
    <cellStyle name="Normal 105" xfId="44404"/>
    <cellStyle name="Normal 106" xfId="44405"/>
    <cellStyle name="Normal 107" xfId="44406"/>
    <cellStyle name="Normal 108" xfId="44407"/>
    <cellStyle name="Normal 109" xfId="44408"/>
    <cellStyle name="Normal 11" xfId="26417"/>
    <cellStyle name="Normal 11 2" xfId="26418"/>
    <cellStyle name="Normal 11 2 2" xfId="26419"/>
    <cellStyle name="Normal 11 3" xfId="26420"/>
    <cellStyle name="Normal 11 4" xfId="26421"/>
    <cellStyle name="Normal 110" xfId="44409"/>
    <cellStyle name="Normal 111" xfId="44410"/>
    <cellStyle name="Normal 112" xfId="44411"/>
    <cellStyle name="Normal 113" xfId="44412"/>
    <cellStyle name="Normal 114" xfId="44413"/>
    <cellStyle name="Normal 115" xfId="44414"/>
    <cellStyle name="Normal 116" xfId="44415"/>
    <cellStyle name="Normal 117" xfId="44416"/>
    <cellStyle name="Normal 118" xfId="44417"/>
    <cellStyle name="Normal 119" xfId="44418"/>
    <cellStyle name="Normal 12" xfId="26422"/>
    <cellStyle name="Normal 12 10" xfId="26423"/>
    <cellStyle name="Normal 12 10 2" xfId="61310"/>
    <cellStyle name="Normal 12 10 2 2 2" xfId="61311"/>
    <cellStyle name="Normal 12 10 3" xfId="61312"/>
    <cellStyle name="Normal 12 10 6" xfId="61313"/>
    <cellStyle name="Normal 12 11" xfId="26424"/>
    <cellStyle name="Normal 12 12" xfId="61314"/>
    <cellStyle name="Normal 12 2" xfId="26425"/>
    <cellStyle name="Normal 12 2 2" xfId="26426"/>
    <cellStyle name="Normal 12 2 2 2" xfId="26427"/>
    <cellStyle name="Normal 12 2 3" xfId="26428"/>
    <cellStyle name="Normal 12 2 4" xfId="26429"/>
    <cellStyle name="Normal 12 3" xfId="26430"/>
    <cellStyle name="Normal 12 3 2" xfId="26431"/>
    <cellStyle name="Normal 12 3 2 2" xfId="26432"/>
    <cellStyle name="Normal 12 3 3" xfId="26433"/>
    <cellStyle name="Normal 12 4" xfId="26434"/>
    <cellStyle name="Normal 12 4 2" xfId="26435"/>
    <cellStyle name="Normal 12 4 2 2" xfId="26436"/>
    <cellStyle name="Normal 12 4 3" xfId="26437"/>
    <cellStyle name="Normal 12 5" xfId="26438"/>
    <cellStyle name="Normal 12 5 2" xfId="26439"/>
    <cellStyle name="Normal 12 5 2 2" xfId="26440"/>
    <cellStyle name="Normal 12 5 3" xfId="26441"/>
    <cellStyle name="Normal 12 6" xfId="26442"/>
    <cellStyle name="Normal 12 6 2" xfId="26443"/>
    <cellStyle name="Normal 12 6 2 2" xfId="26444"/>
    <cellStyle name="Normal 12 6 3" xfId="26445"/>
    <cellStyle name="Normal 12 7" xfId="26446"/>
    <cellStyle name="Normal 12 7 2" xfId="26447"/>
    <cellStyle name="Normal 12 7 2 2" xfId="26448"/>
    <cellStyle name="Normal 12 7 3" xfId="26449"/>
    <cellStyle name="Normal 12 8" xfId="26450"/>
    <cellStyle name="Normal 12 8 2" xfId="26451"/>
    <cellStyle name="Normal 12 8 2 2" xfId="26452"/>
    <cellStyle name="Normal 12 8 3" xfId="26453"/>
    <cellStyle name="Normal 12 9" xfId="26454"/>
    <cellStyle name="Normal 12 9 2" xfId="26455"/>
    <cellStyle name="Normal 120" xfId="44419"/>
    <cellStyle name="Normal 121" xfId="44420"/>
    <cellStyle name="Normal 122" xfId="44421"/>
    <cellStyle name="Normal 123" xfId="44422"/>
    <cellStyle name="Normal 124" xfId="44423"/>
    <cellStyle name="Normal 125" xfId="44424"/>
    <cellStyle name="Normal 126" xfId="44425"/>
    <cellStyle name="Normal 127" xfId="44426"/>
    <cellStyle name="Normal 128" xfId="44427"/>
    <cellStyle name="Normal 129" xfId="44428"/>
    <cellStyle name="Normal 13" xfId="26456"/>
    <cellStyle name="Normal 13 10" xfId="26457"/>
    <cellStyle name="Normal 13 2" xfId="26458"/>
    <cellStyle name="Normal 13 2 2" xfId="26459"/>
    <cellStyle name="Normal 13 2 2 2" xfId="26460"/>
    <cellStyle name="Normal 13 2 3" xfId="26461"/>
    <cellStyle name="Normal 13 2 4" xfId="26462"/>
    <cellStyle name="Normal 13 3" xfId="26463"/>
    <cellStyle name="Normal 13 3 2" xfId="26464"/>
    <cellStyle name="Normal 13 3 2 2" xfId="26465"/>
    <cellStyle name="Normal 13 3 3" xfId="26466"/>
    <cellStyle name="Normal 13 4" xfId="26467"/>
    <cellStyle name="Normal 13 4 2" xfId="26468"/>
    <cellStyle name="Normal 13 4 2 2" xfId="26469"/>
    <cellStyle name="Normal 13 4 3" xfId="26470"/>
    <cellStyle name="Normal 13 5" xfId="26471"/>
    <cellStyle name="Normal 13 5 2" xfId="26472"/>
    <cellStyle name="Normal 13 5 2 2" xfId="26473"/>
    <cellStyle name="Normal 13 5 3" xfId="26474"/>
    <cellStyle name="Normal 13 6" xfId="26475"/>
    <cellStyle name="Normal 13 6 2" xfId="26476"/>
    <cellStyle name="Normal 13 6 2 2" xfId="26477"/>
    <cellStyle name="Normal 13 6 3" xfId="26478"/>
    <cellStyle name="Normal 13 7" xfId="26479"/>
    <cellStyle name="Normal 13 7 2" xfId="26480"/>
    <cellStyle name="Normal 13 7 2 2" xfId="26481"/>
    <cellStyle name="Normal 13 7 3" xfId="26482"/>
    <cellStyle name="Normal 13 8" xfId="26483"/>
    <cellStyle name="Normal 13 8 2" xfId="26484"/>
    <cellStyle name="Normal 13 9" xfId="26485"/>
    <cellStyle name="Normal 130" xfId="44429"/>
    <cellStyle name="Normal 131" xfId="44430"/>
    <cellStyle name="Normal 132" xfId="44431"/>
    <cellStyle name="Normal 133" xfId="44432"/>
    <cellStyle name="Normal 134" xfId="44433"/>
    <cellStyle name="Normal 135" xfId="44434"/>
    <cellStyle name="Normal 136" xfId="44435"/>
    <cellStyle name="Normal 137" xfId="44436"/>
    <cellStyle name="Normal 138" xfId="44437"/>
    <cellStyle name="Normal 139" xfId="44438"/>
    <cellStyle name="Normal 14" xfId="26486"/>
    <cellStyle name="Normal 14 10" xfId="26487"/>
    <cellStyle name="Normal 14 2" xfId="26488"/>
    <cellStyle name="Normal 14 2 2" xfId="26489"/>
    <cellStyle name="Normal 14 2 2 2" xfId="26490"/>
    <cellStyle name="Normal 14 2 3" xfId="26491"/>
    <cellStyle name="Normal 14 2 4" xfId="26492"/>
    <cellStyle name="Normal 14 3" xfId="26493"/>
    <cellStyle name="Normal 14 3 2" xfId="26494"/>
    <cellStyle name="Normal 14 3 2 2" xfId="26495"/>
    <cellStyle name="Normal 14 3 3" xfId="26496"/>
    <cellStyle name="Normal 14 4" xfId="26497"/>
    <cellStyle name="Normal 14 4 2" xfId="26498"/>
    <cellStyle name="Normal 14 4 2 2" xfId="26499"/>
    <cellStyle name="Normal 14 4 3" xfId="26500"/>
    <cellStyle name="Normal 14 5" xfId="26501"/>
    <cellStyle name="Normal 14 5 2" xfId="26502"/>
    <cellStyle name="Normal 14 5 2 2" xfId="26503"/>
    <cellStyle name="Normal 14 5 3" xfId="26504"/>
    <cellStyle name="Normal 14 6" xfId="26505"/>
    <cellStyle name="Normal 14 6 2" xfId="26506"/>
    <cellStyle name="Normal 14 6 2 2" xfId="26507"/>
    <cellStyle name="Normal 14 6 3" xfId="26508"/>
    <cellStyle name="Normal 14 7" xfId="26509"/>
    <cellStyle name="Normal 14 7 2" xfId="26510"/>
    <cellStyle name="Normal 14 7 2 2" xfId="26511"/>
    <cellStyle name="Normal 14 7 3" xfId="26512"/>
    <cellStyle name="Normal 14 8" xfId="26513"/>
    <cellStyle name="Normal 14 8 2" xfId="26514"/>
    <cellStyle name="Normal 14 9" xfId="26515"/>
    <cellStyle name="Normal 140" xfId="44439"/>
    <cellStyle name="Normal 141" xfId="44440"/>
    <cellStyle name="Normal 142" xfId="44441"/>
    <cellStyle name="Normal 143" xfId="44442"/>
    <cellStyle name="Normal 144" xfId="44443"/>
    <cellStyle name="Normal 145" xfId="44444"/>
    <cellStyle name="Normal 146" xfId="44445"/>
    <cellStyle name="Normal 147" xfId="44446"/>
    <cellStyle name="Normal 148" xfId="44447"/>
    <cellStyle name="Normal 149" xfId="44448"/>
    <cellStyle name="Normal 15" xfId="26516"/>
    <cellStyle name="Normal 15 10" xfId="26517"/>
    <cellStyle name="Normal 15 2" xfId="26518"/>
    <cellStyle name="Normal 15 2 2" xfId="26519"/>
    <cellStyle name="Normal 15 2 2 2" xfId="26520"/>
    <cellStyle name="Normal 15 2 3" xfId="26521"/>
    <cellStyle name="Normal 15 2 4" xfId="26522"/>
    <cellStyle name="Normal 15 3" xfId="26523"/>
    <cellStyle name="Normal 15 3 2" xfId="26524"/>
    <cellStyle name="Normal 15 3 2 2" xfId="26525"/>
    <cellStyle name="Normal 15 3 3" xfId="26526"/>
    <cellStyle name="Normal 15 4" xfId="26527"/>
    <cellStyle name="Normal 15 4 2" xfId="26528"/>
    <cellStyle name="Normal 15 4 2 2" xfId="26529"/>
    <cellStyle name="Normal 15 4 3" xfId="26530"/>
    <cellStyle name="Normal 15 5" xfId="26531"/>
    <cellStyle name="Normal 15 5 2" xfId="26532"/>
    <cellStyle name="Normal 15 5 2 2" xfId="26533"/>
    <cellStyle name="Normal 15 5 3" xfId="26534"/>
    <cellStyle name="Normal 15 6" xfId="26535"/>
    <cellStyle name="Normal 15 6 2" xfId="26536"/>
    <cellStyle name="Normal 15 6 2 2" xfId="26537"/>
    <cellStyle name="Normal 15 6 3" xfId="26538"/>
    <cellStyle name="Normal 15 7" xfId="26539"/>
    <cellStyle name="Normal 15 7 2" xfId="26540"/>
    <cellStyle name="Normal 15 7 2 2" xfId="26541"/>
    <cellStyle name="Normal 15 7 3" xfId="26542"/>
    <cellStyle name="Normal 15 8" xfId="26543"/>
    <cellStyle name="Normal 15 8 2" xfId="26544"/>
    <cellStyle name="Normal 15 9" xfId="26545"/>
    <cellStyle name="Normal 150" xfId="44449"/>
    <cellStyle name="Normal 151" xfId="44450"/>
    <cellStyle name="Normal 152" xfId="44451"/>
    <cellStyle name="Normal 153" xfId="44452"/>
    <cellStyle name="Normal 154" xfId="44453"/>
    <cellStyle name="Normal 155" xfId="44454"/>
    <cellStyle name="Normal 156" xfId="44455"/>
    <cellStyle name="Normal 157" xfId="44456"/>
    <cellStyle name="Normal 158" xfId="44457"/>
    <cellStyle name="Normal 159" xfId="44458"/>
    <cellStyle name="Normal 16" xfId="26546"/>
    <cellStyle name="Normal 16 10" xfId="26547"/>
    <cellStyle name="Normal 16 10 2" xfId="26548"/>
    <cellStyle name="Normal 16 10 2 2" xfId="26549"/>
    <cellStyle name="Normal 16 10 3" xfId="26550"/>
    <cellStyle name="Normal 16 11" xfId="26551"/>
    <cellStyle name="Normal 16 11 2" xfId="26552"/>
    <cellStyle name="Normal 16 12" xfId="61315"/>
    <cellStyle name="Normal 16 2" xfId="26553"/>
    <cellStyle name="Normal 16 2 2" xfId="26554"/>
    <cellStyle name="Normal 16 3" xfId="26555"/>
    <cellStyle name="Normal 16 3 2" xfId="26556"/>
    <cellStyle name="Normal 16 3 2 2" xfId="26557"/>
    <cellStyle name="Normal 16 3 3" xfId="26558"/>
    <cellStyle name="Normal 16 3 4" xfId="26559"/>
    <cellStyle name="Normal 16 4" xfId="26560"/>
    <cellStyle name="Normal 16 5" xfId="26561"/>
    <cellStyle name="Normal 16 6" xfId="26562"/>
    <cellStyle name="Normal 16 6 2" xfId="26563"/>
    <cellStyle name="Normal 16 6 2 2" xfId="26564"/>
    <cellStyle name="Normal 16 6 3" xfId="26565"/>
    <cellStyle name="Normal 16 7" xfId="26566"/>
    <cellStyle name="Normal 16 7 2" xfId="26567"/>
    <cellStyle name="Normal 16 7 2 2" xfId="26568"/>
    <cellStyle name="Normal 16 7 3" xfId="26569"/>
    <cellStyle name="Normal 16 8" xfId="26570"/>
    <cellStyle name="Normal 16 8 2" xfId="26571"/>
    <cellStyle name="Normal 16 8 2 2" xfId="26572"/>
    <cellStyle name="Normal 16 8 3" xfId="26573"/>
    <cellStyle name="Normal 16 9" xfId="26574"/>
    <cellStyle name="Normal 16 9 2" xfId="26575"/>
    <cellStyle name="Normal 16 9 2 2" xfId="26576"/>
    <cellStyle name="Normal 16 9 3" xfId="26577"/>
    <cellStyle name="Normal 160" xfId="44459"/>
    <cellStyle name="Normal 161" xfId="44460"/>
    <cellStyle name="Normal 162" xfId="44461"/>
    <cellStyle name="Normal 163" xfId="44462"/>
    <cellStyle name="Normal 164" xfId="44463"/>
    <cellStyle name="Normal 165" xfId="44464"/>
    <cellStyle name="Normal 166" xfId="44465"/>
    <cellStyle name="Normal 167" xfId="44466"/>
    <cellStyle name="Normal 168" xfId="44467"/>
    <cellStyle name="Normal 169" xfId="44468"/>
    <cellStyle name="Normal 17" xfId="26578"/>
    <cellStyle name="Normal 17 10" xfId="26579"/>
    <cellStyle name="Normal 17 10 2" xfId="26580"/>
    <cellStyle name="Normal 17 11" xfId="26581"/>
    <cellStyle name="Normal 17 11 2" xfId="26582"/>
    <cellStyle name="Normal 17 12" xfId="44469"/>
    <cellStyle name="Normal 17 2" xfId="26583"/>
    <cellStyle name="Normal 17 2 2" xfId="26584"/>
    <cellStyle name="Normal 17 2 3" xfId="26585"/>
    <cellStyle name="Normal 17 2 4" xfId="64898"/>
    <cellStyle name="Normal 17 3" xfId="26586"/>
    <cellStyle name="Normal 17 3 2" xfId="26587"/>
    <cellStyle name="Normal 17 3 2 2" xfId="26588"/>
    <cellStyle name="Normal 17 3 2 2 2" xfId="26589"/>
    <cellStyle name="Normal 17 3 2 2 2 2" xfId="26590"/>
    <cellStyle name="Normal 17 3 2 2 3" xfId="26591"/>
    <cellStyle name="Normal 17 3 2 3" xfId="26592"/>
    <cellStyle name="Normal 17 3 2 3 2" xfId="26593"/>
    <cellStyle name="Normal 17 3 2 4" xfId="26594"/>
    <cellStyle name="Normal 17 3 2 4 2" xfId="26595"/>
    <cellStyle name="Normal 17 3 2 5" xfId="26596"/>
    <cellStyle name="Normal 17 3 2 6" xfId="26597"/>
    <cellStyle name="Normal 17 3 3" xfId="26598"/>
    <cellStyle name="Normal 17 3 3 2" xfId="26599"/>
    <cellStyle name="Normal 17 3 3 2 2" xfId="26600"/>
    <cellStyle name="Normal 17 3 3 2 2 2" xfId="26601"/>
    <cellStyle name="Normal 17 3 3 2 3" xfId="26602"/>
    <cellStyle name="Normal 17 3 3 3" xfId="26603"/>
    <cellStyle name="Normal 17 3 3 3 2" xfId="26604"/>
    <cellStyle name="Normal 17 3 3 4" xfId="26605"/>
    <cellStyle name="Normal 17 3 3 4 2" xfId="26606"/>
    <cellStyle name="Normal 17 3 3 5" xfId="26607"/>
    <cellStyle name="Normal 17 3 4" xfId="26608"/>
    <cellStyle name="Normal 17 3 4 2" xfId="26609"/>
    <cellStyle name="Normal 17 3 4 2 2" xfId="26610"/>
    <cellStyle name="Normal 17 3 4 3" xfId="26611"/>
    <cellStyle name="Normal 17 3 5" xfId="26612"/>
    <cellStyle name="Normal 17 3 5 2" xfId="26613"/>
    <cellStyle name="Normal 17 3 5 2 2" xfId="26614"/>
    <cellStyle name="Normal 17 3 5 3" xfId="26615"/>
    <cellStyle name="Normal 17 3 6" xfId="26616"/>
    <cellStyle name="Normal 17 3 6 2" xfId="26617"/>
    <cellStyle name="Normal 17 3 7" xfId="26618"/>
    <cellStyle name="Normal 17 3 7 2" xfId="26619"/>
    <cellStyle name="Normal 17 3 8" xfId="26620"/>
    <cellStyle name="Normal 17 3 9" xfId="26621"/>
    <cellStyle name="Normal 17 4" xfId="26622"/>
    <cellStyle name="Normal 17 5" xfId="26623"/>
    <cellStyle name="Normal 17 5 2" xfId="26624"/>
    <cellStyle name="Normal 17 5 2 2" xfId="26625"/>
    <cellStyle name="Normal 17 5 2 2 2" xfId="26626"/>
    <cellStyle name="Normal 17 5 2 3" xfId="26627"/>
    <cellStyle name="Normal 17 5 2 4" xfId="26628"/>
    <cellStyle name="Normal 17 5 3" xfId="26629"/>
    <cellStyle name="Normal 17 5 3 2" xfId="26630"/>
    <cellStyle name="Normal 17 5 4" xfId="26631"/>
    <cellStyle name="Normal 17 5 4 2" xfId="26632"/>
    <cellStyle name="Normal 17 5 5" xfId="26633"/>
    <cellStyle name="Normal 17 5 6" xfId="26634"/>
    <cellStyle name="Normal 17 6" xfId="26635"/>
    <cellStyle name="Normal 17 6 2" xfId="26636"/>
    <cellStyle name="Normal 17 6 2 2" xfId="26637"/>
    <cellStyle name="Normal 17 6 2 2 2" xfId="26638"/>
    <cellStyle name="Normal 17 6 2 3" xfId="26639"/>
    <cellStyle name="Normal 17 6 3" xfId="26640"/>
    <cellStyle name="Normal 17 6 3 2" xfId="26641"/>
    <cellStyle name="Normal 17 6 4" xfId="26642"/>
    <cellStyle name="Normal 17 6 4 2" xfId="26643"/>
    <cellStyle name="Normal 17 6 5" xfId="26644"/>
    <cellStyle name="Normal 17 7" xfId="26645"/>
    <cellStyle name="Normal 17 7 2" xfId="26646"/>
    <cellStyle name="Normal 17 7 2 2" xfId="26647"/>
    <cellStyle name="Normal 17 7 3" xfId="26648"/>
    <cellStyle name="Normal 17 8" xfId="26649"/>
    <cellStyle name="Normal 17 8 2" xfId="26650"/>
    <cellStyle name="Normal 17 8 2 2" xfId="26651"/>
    <cellStyle name="Normal 17 8 3" xfId="26652"/>
    <cellStyle name="Normal 17 9" xfId="26653"/>
    <cellStyle name="Normal 17 9 2" xfId="26654"/>
    <cellStyle name="Normal 170" xfId="44470"/>
    <cellStyle name="Normal 171" xfId="44471"/>
    <cellStyle name="Normal 172" xfId="44472"/>
    <cellStyle name="Normal 173" xfId="44473"/>
    <cellStyle name="Normal 174" xfId="44474"/>
    <cellStyle name="Normal 175" xfId="44475"/>
    <cellStyle name="Normal 176" xfId="44476"/>
    <cellStyle name="Normal 177" xfId="44477"/>
    <cellStyle name="Normal 178" xfId="44478"/>
    <cellStyle name="Normal 179" xfId="44479"/>
    <cellStyle name="Normal 18" xfId="26655"/>
    <cellStyle name="Normal 18 10" xfId="26656"/>
    <cellStyle name="Normal 18 11" xfId="26657"/>
    <cellStyle name="Normal 18 12" xfId="26658"/>
    <cellStyle name="Normal 18 13" xfId="26659"/>
    <cellStyle name="Normal 18 14" xfId="26660"/>
    <cellStyle name="Normal 18 15" xfId="26661"/>
    <cellStyle name="Normal 18 16" xfId="26662"/>
    <cellStyle name="Normal 18 17" xfId="26663"/>
    <cellStyle name="Normal 18 18" xfId="26664"/>
    <cellStyle name="Normal 18 19" xfId="26665"/>
    <cellStyle name="Normal 18 2" xfId="26666"/>
    <cellStyle name="Normal 18 20" xfId="26667"/>
    <cellStyle name="Normal 18 21" xfId="26668"/>
    <cellStyle name="Normal 18 22" xfId="26669"/>
    <cellStyle name="Normal 18 23" xfId="26670"/>
    <cellStyle name="Normal 18 24" xfId="26671"/>
    <cellStyle name="Normal 18 25" xfId="26672"/>
    <cellStyle name="Normal 18 26" xfId="26673"/>
    <cellStyle name="Normal 18 27" xfId="26674"/>
    <cellStyle name="Normal 18 28" xfId="26675"/>
    <cellStyle name="Normal 18 29" xfId="26676"/>
    <cellStyle name="Normal 18 3" xfId="26677"/>
    <cellStyle name="Normal 18 3 2" xfId="26678"/>
    <cellStyle name="Normal 18 30" xfId="26679"/>
    <cellStyle name="Normal 18 30 2" xfId="26680"/>
    <cellStyle name="Normal 18 30 3" xfId="26681"/>
    <cellStyle name="Normal 18 30 4" xfId="26682"/>
    <cellStyle name="Normal 18 30 5" xfId="26683"/>
    <cellStyle name="Normal 18 30 5 2" xfId="61316"/>
    <cellStyle name="Normal 18 31" xfId="26684"/>
    <cellStyle name="Normal 18 4" xfId="26685"/>
    <cellStyle name="Normal 18 5" xfId="26686"/>
    <cellStyle name="Normal 18 6" xfId="26687"/>
    <cellStyle name="Normal 18 7" xfId="26688"/>
    <cellStyle name="Normal 18 8" xfId="26689"/>
    <cellStyle name="Normal 18 9" xfId="26690"/>
    <cellStyle name="Normal 180" xfId="44480"/>
    <cellStyle name="Normal 181" xfId="44481"/>
    <cellStyle name="Normal 182" xfId="44482"/>
    <cellStyle name="Normal 183" xfId="44483"/>
    <cellStyle name="Normal 184" xfId="44484"/>
    <cellStyle name="Normal 185" xfId="44485"/>
    <cellStyle name="Normal 186" xfId="44486"/>
    <cellStyle name="Normal 187" xfId="44487"/>
    <cellStyle name="Normal 188" xfId="44488"/>
    <cellStyle name="Normal 189" xfId="44489"/>
    <cellStyle name="Normal 19" xfId="26691"/>
    <cellStyle name="Normal 19 2" xfId="26692"/>
    <cellStyle name="Normal 19 3" xfId="26693"/>
    <cellStyle name="Normal 19 3 2" xfId="26694"/>
    <cellStyle name="Normal 19 3 3" xfId="26695"/>
    <cellStyle name="Normal 19 3 4" xfId="26696"/>
    <cellStyle name="Normal 19 3 5" xfId="26697"/>
    <cellStyle name="Normal 19 3 5 2" xfId="61317"/>
    <cellStyle name="Normal 19 4" xfId="26698"/>
    <cellStyle name="Normal 19 5" xfId="26699"/>
    <cellStyle name="Normal 190" xfId="44490"/>
    <cellStyle name="Normal 191" xfId="44491"/>
    <cellStyle name="Normal 192" xfId="44492"/>
    <cellStyle name="Normal 193" xfId="44493"/>
    <cellStyle name="Normal 194" xfId="44494"/>
    <cellStyle name="Normal 195" xfId="44495"/>
    <cellStyle name="Normal 196" xfId="44496"/>
    <cellStyle name="Normal 197" xfId="44497"/>
    <cellStyle name="Normal 198" xfId="44498"/>
    <cellStyle name="Normal 199" xfId="44499"/>
    <cellStyle name="Normal 2" xfId="2"/>
    <cellStyle name="Normal 2 10" xfId="26701"/>
    <cellStyle name="Normal 2 10 2" xfId="26702"/>
    <cellStyle name="Normal 2 10 3" xfId="26703"/>
    <cellStyle name="Normal 2 10 4" xfId="26704"/>
    <cellStyle name="Normal 2 11" xfId="26705"/>
    <cellStyle name="Normal 2 11 2" xfId="26706"/>
    <cellStyle name="Normal 2 11 3" xfId="26707"/>
    <cellStyle name="Normal 2 11 4" xfId="26708"/>
    <cellStyle name="Normal 2 12" xfId="26709"/>
    <cellStyle name="Normal 2 13" xfId="26710"/>
    <cellStyle name="Normal 2 14" xfId="26711"/>
    <cellStyle name="Normal 2 15" xfId="26712"/>
    <cellStyle name="Normal 2 16" xfId="26713"/>
    <cellStyle name="Normal 2 17" xfId="26714"/>
    <cellStyle name="Normal 2 18" xfId="26715"/>
    <cellStyle name="Normal 2 19" xfId="26716"/>
    <cellStyle name="Normal 2 2" xfId="26717"/>
    <cellStyle name="Normal 2 2 2" xfId="26718"/>
    <cellStyle name="Normal 2 2 3" xfId="26719"/>
    <cellStyle name="Normal 2 2 4" xfId="26720"/>
    <cellStyle name="Normal 2 20" xfId="26700"/>
    <cellStyle name="Normal 2 21" xfId="61318"/>
    <cellStyle name="Normal 2 3" xfId="26721"/>
    <cellStyle name="Normal 2 3 10" xfId="26722"/>
    <cellStyle name="Normal 2 3 11" xfId="26723"/>
    <cellStyle name="Normal 2 3 11 2" xfId="26724"/>
    <cellStyle name="Normal 2 3 12" xfId="26725"/>
    <cellStyle name="Normal 2 3 12 2" xfId="26726"/>
    <cellStyle name="Normal 2 3 13" xfId="26727"/>
    <cellStyle name="Normal 2 3 14" xfId="26728"/>
    <cellStyle name="Normal 2 3 2" xfId="26729"/>
    <cellStyle name="Normal 2 3 2 10" xfId="26730"/>
    <cellStyle name="Normal 2 3 2 2" xfId="26731"/>
    <cellStyle name="Normal 2 3 2 2 2" xfId="26732"/>
    <cellStyle name="Normal 2 3 2 2 2 2" xfId="26733"/>
    <cellStyle name="Normal 2 3 2 2 3" xfId="26734"/>
    <cellStyle name="Normal 2 3 2 2 4" xfId="26735"/>
    <cellStyle name="Normal 2 3 2 3" xfId="26736"/>
    <cellStyle name="Normal 2 3 2 3 2" xfId="26737"/>
    <cellStyle name="Normal 2 3 2 3 2 2" xfId="26738"/>
    <cellStyle name="Normal 2 3 2 3 3" xfId="26739"/>
    <cellStyle name="Normal 2 3 2 4" xfId="26740"/>
    <cellStyle name="Normal 2 3 2 4 2" xfId="26741"/>
    <cellStyle name="Normal 2 3 2 4 2 2" xfId="26742"/>
    <cellStyle name="Normal 2 3 2 4 3" xfId="26743"/>
    <cellStyle name="Normal 2 3 2 5" xfId="26744"/>
    <cellStyle name="Normal 2 3 2 5 2" xfId="26745"/>
    <cellStyle name="Normal 2 3 2 5 2 2" xfId="26746"/>
    <cellStyle name="Normal 2 3 2 5 3" xfId="26747"/>
    <cellStyle name="Normal 2 3 2 6" xfId="26748"/>
    <cellStyle name="Normal 2 3 2 6 2" xfId="26749"/>
    <cellStyle name="Normal 2 3 2 6 2 2" xfId="26750"/>
    <cellStyle name="Normal 2 3 2 6 3" xfId="26751"/>
    <cellStyle name="Normal 2 3 2 7" xfId="26752"/>
    <cellStyle name="Normal 2 3 2 7 2" xfId="26753"/>
    <cellStyle name="Normal 2 3 2 7 2 2" xfId="26754"/>
    <cellStyle name="Normal 2 3 2 7 3" xfId="26755"/>
    <cellStyle name="Normal 2 3 2 8" xfId="26756"/>
    <cellStyle name="Normal 2 3 2 8 2" xfId="26757"/>
    <cellStyle name="Normal 2 3 2 9" xfId="26758"/>
    <cellStyle name="Normal 2 3 3" xfId="26759"/>
    <cellStyle name="Normal 2 3 3 10" xfId="26760"/>
    <cellStyle name="Normal 2 3 3 2" xfId="26761"/>
    <cellStyle name="Normal 2 3 3 2 2" xfId="26762"/>
    <cellStyle name="Normal 2 3 3 2 2 2" xfId="26763"/>
    <cellStyle name="Normal 2 3 3 2 3" xfId="26764"/>
    <cellStyle name="Normal 2 3 3 2 4" xfId="26765"/>
    <cellStyle name="Normal 2 3 3 3" xfId="26766"/>
    <cellStyle name="Normal 2 3 3 3 2" xfId="26767"/>
    <cellStyle name="Normal 2 3 3 3 2 2" xfId="26768"/>
    <cellStyle name="Normal 2 3 3 3 3" xfId="26769"/>
    <cellStyle name="Normal 2 3 3 4" xfId="26770"/>
    <cellStyle name="Normal 2 3 3 4 2" xfId="26771"/>
    <cellStyle name="Normal 2 3 3 4 2 2" xfId="26772"/>
    <cellStyle name="Normal 2 3 3 4 3" xfId="26773"/>
    <cellStyle name="Normal 2 3 3 5" xfId="26774"/>
    <cellStyle name="Normal 2 3 3 5 2" xfId="26775"/>
    <cellStyle name="Normal 2 3 3 5 2 2" xfId="26776"/>
    <cellStyle name="Normal 2 3 3 5 3" xfId="26777"/>
    <cellStyle name="Normal 2 3 3 6" xfId="26778"/>
    <cellStyle name="Normal 2 3 3 6 2" xfId="26779"/>
    <cellStyle name="Normal 2 3 3 6 2 2" xfId="26780"/>
    <cellStyle name="Normal 2 3 3 6 3" xfId="26781"/>
    <cellStyle name="Normal 2 3 3 7" xfId="26782"/>
    <cellStyle name="Normal 2 3 3 7 2" xfId="26783"/>
    <cellStyle name="Normal 2 3 3 7 2 2" xfId="26784"/>
    <cellStyle name="Normal 2 3 3 7 3" xfId="26785"/>
    <cellStyle name="Normal 2 3 3 8" xfId="26786"/>
    <cellStyle name="Normal 2 3 3 8 2" xfId="26787"/>
    <cellStyle name="Normal 2 3 3 9" xfId="26788"/>
    <cellStyle name="Normal 2 3 4" xfId="26789"/>
    <cellStyle name="Normal 2 3 4 2" xfId="26790"/>
    <cellStyle name="Normal 2 3 4 2 2" xfId="26791"/>
    <cellStyle name="Normal 2 3 4 3" xfId="26792"/>
    <cellStyle name="Normal 2 3 4 4" xfId="26793"/>
    <cellStyle name="Normal 2 3 4 5" xfId="26794"/>
    <cellStyle name="Normal 2 3 5" xfId="26795"/>
    <cellStyle name="Normal 2 3 5 2" xfId="26796"/>
    <cellStyle name="Normal 2 3 5 2 2" xfId="26797"/>
    <cellStyle name="Normal 2 3 5 3" xfId="26798"/>
    <cellStyle name="Normal 2 3 5 4" xfId="26799"/>
    <cellStyle name="Normal 2 3 6" xfId="26800"/>
    <cellStyle name="Normal 2 3 6 2" xfId="26801"/>
    <cellStyle name="Normal 2 3 6 2 2" xfId="26802"/>
    <cellStyle name="Normal 2 3 6 3" xfId="26803"/>
    <cellStyle name="Normal 2 3 7" xfId="26804"/>
    <cellStyle name="Normal 2 3 7 2" xfId="26805"/>
    <cellStyle name="Normal 2 3 7 2 2" xfId="26806"/>
    <cellStyle name="Normal 2 3 7 3" xfId="26807"/>
    <cellStyle name="Normal 2 3 8" xfId="26808"/>
    <cellStyle name="Normal 2 3 8 2" xfId="26809"/>
    <cellStyle name="Normal 2 3 8 2 2" xfId="26810"/>
    <cellStyle name="Normal 2 3 8 3" xfId="26811"/>
    <cellStyle name="Normal 2 3 9" xfId="26812"/>
    <cellStyle name="Normal 2 3 9 2" xfId="26813"/>
    <cellStyle name="Normal 2 3 9 2 2" xfId="26814"/>
    <cellStyle name="Normal 2 3 9 3" xfId="26815"/>
    <cellStyle name="Normal 2 4" xfId="26816"/>
    <cellStyle name="Normal 2 4 10" xfId="61319"/>
    <cellStyle name="Normal 2 4 2" xfId="26817"/>
    <cellStyle name="Normal 2 4 2 2" xfId="26818"/>
    <cellStyle name="Normal 2 4 2 2 2" xfId="26819"/>
    <cellStyle name="Normal 2 4 2 2 2 2" xfId="26820"/>
    <cellStyle name="Normal 2 4 2 2 3" xfId="26821"/>
    <cellStyle name="Normal 2 4 2 3" xfId="26822"/>
    <cellStyle name="Normal 2 4 2 3 2" xfId="26823"/>
    <cellStyle name="Normal 2 4 2 4" xfId="26824"/>
    <cellStyle name="Normal 2 4 2 4 2" xfId="26825"/>
    <cellStyle name="Normal 2 4 2 5" xfId="26826"/>
    <cellStyle name="Normal 2 4 2 5 2" xfId="26827"/>
    <cellStyle name="Normal 2 4 2 6" xfId="26828"/>
    <cellStyle name="Normal 2 4 3" xfId="26829"/>
    <cellStyle name="Normal 2 4 3 2" xfId="26830"/>
    <cellStyle name="Normal 2 4 3 2 2" xfId="26831"/>
    <cellStyle name="Normal 2 4 3 2 2 2" xfId="26832"/>
    <cellStyle name="Normal 2 4 3 2 3" xfId="26833"/>
    <cellStyle name="Normal 2 4 3 3" xfId="26834"/>
    <cellStyle name="Normal 2 4 3 3 2" xfId="26835"/>
    <cellStyle name="Normal 2 4 3 4" xfId="26836"/>
    <cellStyle name="Normal 2 4 3 4 2" xfId="26837"/>
    <cellStyle name="Normal 2 4 3 5" xfId="26838"/>
    <cellStyle name="Normal 2 4 3 6" xfId="26839"/>
    <cellStyle name="Normal 2 4 4" xfId="26840"/>
    <cellStyle name="Normal 2 4 4 2" xfId="26841"/>
    <cellStyle name="Normal 2 4 4 2 2" xfId="26842"/>
    <cellStyle name="Normal 2 4 4 3" xfId="26843"/>
    <cellStyle name="Normal 2 4 4 3 2" xfId="26844"/>
    <cellStyle name="Normal 2 4 4 4" xfId="26845"/>
    <cellStyle name="Normal 2 4 5" xfId="26846"/>
    <cellStyle name="Normal 2 4 5 2" xfId="26847"/>
    <cellStyle name="Normal 2 4 5 2 2" xfId="26848"/>
    <cellStyle name="Normal 2 4 5 3" xfId="26849"/>
    <cellStyle name="Normal 2 4 5 4" xfId="26850"/>
    <cellStyle name="Normal 2 4 6" xfId="26851"/>
    <cellStyle name="Normal 2 4 6 2" xfId="26852"/>
    <cellStyle name="Normal 2 4 7" xfId="26853"/>
    <cellStyle name="Normal 2 4 8" xfId="26854"/>
    <cellStyle name="Normal 2 4 9" xfId="61320"/>
    <cellStyle name="Normal 2 5" xfId="26855"/>
    <cellStyle name="Normal 2 5 10" xfId="26856"/>
    <cellStyle name="Normal 2 5 10 2" xfId="26857"/>
    <cellStyle name="Normal 2 5 10 2 2" xfId="26858"/>
    <cellStyle name="Normal 2 5 10 2 2 2" xfId="26859"/>
    <cellStyle name="Normal 2 5 10 2 3" xfId="26860"/>
    <cellStyle name="Normal 2 5 10 2 4" xfId="26861"/>
    <cellStyle name="Normal 2 5 10 3" xfId="26862"/>
    <cellStyle name="Normal 2 5 10 3 2" xfId="26863"/>
    <cellStyle name="Normal 2 5 10 3 2 2" xfId="26864"/>
    <cellStyle name="Normal 2 5 10 3 3" xfId="26865"/>
    <cellStyle name="Normal 2 5 10 4" xfId="26866"/>
    <cellStyle name="Normal 2 5 10 4 2" xfId="26867"/>
    <cellStyle name="Normal 2 5 10 4 2 2" xfId="26868"/>
    <cellStyle name="Normal 2 5 10 4 3" xfId="26869"/>
    <cellStyle name="Normal 2 5 10 5" xfId="26870"/>
    <cellStyle name="Normal 2 5 10 5 2" xfId="26871"/>
    <cellStyle name="Normal 2 5 10 6" xfId="26872"/>
    <cellStyle name="Normal 2 5 10 7" xfId="26873"/>
    <cellStyle name="Normal 2 5 11" xfId="26874"/>
    <cellStyle name="Normal 2 5 11 2" xfId="26875"/>
    <cellStyle name="Normal 2 5 11 2 2" xfId="26876"/>
    <cellStyle name="Normal 2 5 11 2 2 2" xfId="26877"/>
    <cellStyle name="Normal 2 5 11 2 3" xfId="26878"/>
    <cellStyle name="Normal 2 5 11 2 4" xfId="26879"/>
    <cellStyle name="Normal 2 5 11 3" xfId="26880"/>
    <cellStyle name="Normal 2 5 11 3 2" xfId="26881"/>
    <cellStyle name="Normal 2 5 11 3 2 2" xfId="26882"/>
    <cellStyle name="Normal 2 5 11 3 3" xfId="26883"/>
    <cellStyle name="Normal 2 5 11 4" xfId="26884"/>
    <cellStyle name="Normal 2 5 11 4 2" xfId="26885"/>
    <cellStyle name="Normal 2 5 11 4 2 2" xfId="26886"/>
    <cellStyle name="Normal 2 5 11 4 3" xfId="26887"/>
    <cellStyle name="Normal 2 5 11 5" xfId="26888"/>
    <cellStyle name="Normal 2 5 11 5 2" xfId="26889"/>
    <cellStyle name="Normal 2 5 11 6" xfId="26890"/>
    <cellStyle name="Normal 2 5 11 7" xfId="26891"/>
    <cellStyle name="Normal 2 5 12" xfId="26892"/>
    <cellStyle name="Normal 2 5 12 2" xfId="26893"/>
    <cellStyle name="Normal 2 5 12 2 2" xfId="26894"/>
    <cellStyle name="Normal 2 5 12 2 2 2" xfId="26895"/>
    <cellStyle name="Normal 2 5 12 2 3" xfId="26896"/>
    <cellStyle name="Normal 2 5 12 2 4" xfId="26897"/>
    <cellStyle name="Normal 2 5 12 3" xfId="26898"/>
    <cellStyle name="Normal 2 5 12 3 2" xfId="26899"/>
    <cellStyle name="Normal 2 5 12 3 2 2" xfId="26900"/>
    <cellStyle name="Normal 2 5 12 3 3" xfId="26901"/>
    <cellStyle name="Normal 2 5 12 4" xfId="26902"/>
    <cellStyle name="Normal 2 5 12 4 2" xfId="26903"/>
    <cellStyle name="Normal 2 5 12 4 2 2" xfId="26904"/>
    <cellStyle name="Normal 2 5 12 4 3" xfId="26905"/>
    <cellStyle name="Normal 2 5 12 5" xfId="26906"/>
    <cellStyle name="Normal 2 5 12 5 2" xfId="26907"/>
    <cellStyle name="Normal 2 5 12 6" xfId="26908"/>
    <cellStyle name="Normal 2 5 12 7" xfId="26909"/>
    <cellStyle name="Normal 2 5 13" xfId="26910"/>
    <cellStyle name="Normal 2 5 14" xfId="26911"/>
    <cellStyle name="Normal 2 5 14 10" xfId="26912"/>
    <cellStyle name="Normal 2 5 14 2" xfId="26913"/>
    <cellStyle name="Normal 2 5 14 2 2" xfId="26914"/>
    <cellStyle name="Normal 2 5 14 2 2 2" xfId="26915"/>
    <cellStyle name="Normal 2 5 14 2 3" xfId="26916"/>
    <cellStyle name="Normal 2 5 14 2 4" xfId="26917"/>
    <cellStyle name="Normal 2 5 14 3" xfId="26918"/>
    <cellStyle name="Normal 2 5 14 3 2" xfId="26919"/>
    <cellStyle name="Normal 2 5 14 3 2 2" xfId="26920"/>
    <cellStyle name="Normal 2 5 14 3 2 2 2" xfId="26921"/>
    <cellStyle name="Normal 2 5 14 3 2 3" xfId="26922"/>
    <cellStyle name="Normal 2 5 14 3 3" xfId="26923"/>
    <cellStyle name="Normal 2 5 14 3 3 2" xfId="26924"/>
    <cellStyle name="Normal 2 5 14 3 4" xfId="26925"/>
    <cellStyle name="Normal 2 5 14 3 4 2" xfId="26926"/>
    <cellStyle name="Normal 2 5 14 3 5" xfId="26927"/>
    <cellStyle name="Normal 2 5 14 3 6" xfId="26928"/>
    <cellStyle name="Normal 2 5 14 4" xfId="26929"/>
    <cellStyle name="Normal 2 5 14 4 2" xfId="26930"/>
    <cellStyle name="Normal 2 5 14 4 2 2" xfId="26931"/>
    <cellStyle name="Normal 2 5 14 4 2 2 2" xfId="26932"/>
    <cellStyle name="Normal 2 5 14 4 2 3" xfId="26933"/>
    <cellStyle name="Normal 2 5 14 4 3" xfId="26934"/>
    <cellStyle name="Normal 2 5 14 4 3 2" xfId="26935"/>
    <cellStyle name="Normal 2 5 14 4 4" xfId="26936"/>
    <cellStyle name="Normal 2 5 14 4 4 2" xfId="26937"/>
    <cellStyle name="Normal 2 5 14 4 5" xfId="26938"/>
    <cellStyle name="Normal 2 5 14 5" xfId="26939"/>
    <cellStyle name="Normal 2 5 14 5 2" xfId="26940"/>
    <cellStyle name="Normal 2 5 14 5 2 2" xfId="26941"/>
    <cellStyle name="Normal 2 5 14 5 3" xfId="26942"/>
    <cellStyle name="Normal 2 5 14 6" xfId="26943"/>
    <cellStyle name="Normal 2 5 14 6 2" xfId="26944"/>
    <cellStyle name="Normal 2 5 14 6 2 2" xfId="26945"/>
    <cellStyle name="Normal 2 5 14 6 3" xfId="26946"/>
    <cellStyle name="Normal 2 5 14 7" xfId="26947"/>
    <cellStyle name="Normal 2 5 14 7 2" xfId="26948"/>
    <cellStyle name="Normal 2 5 14 8" xfId="26949"/>
    <cellStyle name="Normal 2 5 14 8 2" xfId="26950"/>
    <cellStyle name="Normal 2 5 14 9" xfId="26951"/>
    <cellStyle name="Normal 2 5 15" xfId="26952"/>
    <cellStyle name="Normal 2 5 15 2" xfId="26953"/>
    <cellStyle name="Normal 2 5 15 2 2" xfId="26954"/>
    <cellStyle name="Normal 2 5 15 3" xfId="26955"/>
    <cellStyle name="Normal 2 5 15 4" xfId="26956"/>
    <cellStyle name="Normal 2 5 16" xfId="26957"/>
    <cellStyle name="Normal 2 5 16 2" xfId="26958"/>
    <cellStyle name="Normal 2 5 16 2 2" xfId="26959"/>
    <cellStyle name="Normal 2 5 16 3" xfId="26960"/>
    <cellStyle name="Normal 2 5 16 4" xfId="26961"/>
    <cellStyle name="Normal 2 5 17" xfId="26962"/>
    <cellStyle name="Normal 2 5 17 2" xfId="26963"/>
    <cellStyle name="Normal 2 5 17 2 2" xfId="26964"/>
    <cellStyle name="Normal 2 5 17 3" xfId="26965"/>
    <cellStyle name="Normal 2 5 18" xfId="26966"/>
    <cellStyle name="Normal 2 5 18 2" xfId="26967"/>
    <cellStyle name="Normal 2 5 18 2 2" xfId="26968"/>
    <cellStyle name="Normal 2 5 18 3" xfId="26969"/>
    <cellStyle name="Normal 2 5 19" xfId="26970"/>
    <cellStyle name="Normal 2 5 19 2" xfId="26971"/>
    <cellStyle name="Normal 2 5 2" xfId="26972"/>
    <cellStyle name="Normal 2 5 2 2" xfId="26973"/>
    <cellStyle name="Normal 2 5 2 2 2" xfId="26974"/>
    <cellStyle name="Normal 2 5 2 2 2 2" xfId="26975"/>
    <cellStyle name="Normal 2 5 2 2 3" xfId="26976"/>
    <cellStyle name="Normal 2 5 2 2 4" xfId="26977"/>
    <cellStyle name="Normal 2 5 2 3" xfId="26978"/>
    <cellStyle name="Normal 2 5 2 3 2" xfId="26979"/>
    <cellStyle name="Normal 2 5 2 3 2 2" xfId="26980"/>
    <cellStyle name="Normal 2 5 2 3 3" xfId="26981"/>
    <cellStyle name="Normal 2 5 2 4" xfId="26982"/>
    <cellStyle name="Normal 2 5 2 4 2" xfId="26983"/>
    <cellStyle name="Normal 2 5 2 4 2 2" xfId="26984"/>
    <cellStyle name="Normal 2 5 2 4 3" xfId="26985"/>
    <cellStyle name="Normal 2 5 2 5" xfId="26986"/>
    <cellStyle name="Normal 2 5 2 5 2" xfId="26987"/>
    <cellStyle name="Normal 2 5 2 6" xfId="26988"/>
    <cellStyle name="Normal 2 5 2 7" xfId="26989"/>
    <cellStyle name="Normal 2 5 20" xfId="26990"/>
    <cellStyle name="Normal 2 5 21" xfId="26991"/>
    <cellStyle name="Normal 2 5 21 2" xfId="26992"/>
    <cellStyle name="Normal 2 5 22" xfId="26993"/>
    <cellStyle name="Normal 2 5 23" xfId="26994"/>
    <cellStyle name="Normal 2 5 24" xfId="44500"/>
    <cellStyle name="Normal 2 5 25" xfId="44501"/>
    <cellStyle name="Normal 2 5 3" xfId="26995"/>
    <cellStyle name="Normal 2 5 3 2" xfId="26996"/>
    <cellStyle name="Normal 2 5 3 2 2" xfId="26997"/>
    <cellStyle name="Normal 2 5 3 2 2 2" xfId="26998"/>
    <cellStyle name="Normal 2 5 3 2 3" xfId="26999"/>
    <cellStyle name="Normal 2 5 3 2 4" xfId="27000"/>
    <cellStyle name="Normal 2 5 3 3" xfId="27001"/>
    <cellStyle name="Normal 2 5 3 3 2" xfId="27002"/>
    <cellStyle name="Normal 2 5 3 3 2 2" xfId="27003"/>
    <cellStyle name="Normal 2 5 3 3 3" xfId="27004"/>
    <cellStyle name="Normal 2 5 3 4" xfId="27005"/>
    <cellStyle name="Normal 2 5 3 4 2" xfId="27006"/>
    <cellStyle name="Normal 2 5 3 4 2 2" xfId="27007"/>
    <cellStyle name="Normal 2 5 3 4 3" xfId="27008"/>
    <cellStyle name="Normal 2 5 3 5" xfId="27009"/>
    <cellStyle name="Normal 2 5 3 5 2" xfId="27010"/>
    <cellStyle name="Normal 2 5 3 6" xfId="27011"/>
    <cellStyle name="Normal 2 5 3 7" xfId="27012"/>
    <cellStyle name="Normal 2 5 4" xfId="27013"/>
    <cellStyle name="Normal 2 5 4 2" xfId="27014"/>
    <cellStyle name="Normal 2 5 4 2 2" xfId="27015"/>
    <cellStyle name="Normal 2 5 4 2 2 2" xfId="27016"/>
    <cellStyle name="Normal 2 5 4 2 3" xfId="27017"/>
    <cellStyle name="Normal 2 5 4 2 4" xfId="27018"/>
    <cellStyle name="Normal 2 5 4 3" xfId="27019"/>
    <cellStyle name="Normal 2 5 4 3 2" xfId="27020"/>
    <cellStyle name="Normal 2 5 4 3 2 2" xfId="27021"/>
    <cellStyle name="Normal 2 5 4 3 3" xfId="27022"/>
    <cellStyle name="Normal 2 5 4 4" xfId="27023"/>
    <cellStyle name="Normal 2 5 4 4 2" xfId="27024"/>
    <cellStyle name="Normal 2 5 4 4 2 2" xfId="27025"/>
    <cellStyle name="Normal 2 5 4 4 3" xfId="27026"/>
    <cellStyle name="Normal 2 5 4 5" xfId="27027"/>
    <cellStyle name="Normal 2 5 4 5 2" xfId="27028"/>
    <cellStyle name="Normal 2 5 4 6" xfId="27029"/>
    <cellStyle name="Normal 2 5 4 7" xfId="27030"/>
    <cellStyle name="Normal 2 5 5" xfId="27031"/>
    <cellStyle name="Normal 2 5 5 2" xfId="27032"/>
    <cellStyle name="Normal 2 5 5 2 2" xfId="27033"/>
    <cellStyle name="Normal 2 5 5 2 2 2" xfId="27034"/>
    <cellStyle name="Normal 2 5 5 2 3" xfId="27035"/>
    <cellStyle name="Normal 2 5 5 2 4" xfId="27036"/>
    <cellStyle name="Normal 2 5 5 3" xfId="27037"/>
    <cellStyle name="Normal 2 5 5 3 2" xfId="27038"/>
    <cellStyle name="Normal 2 5 5 3 2 2" xfId="27039"/>
    <cellStyle name="Normal 2 5 5 3 3" xfId="27040"/>
    <cellStyle name="Normal 2 5 5 4" xfId="27041"/>
    <cellStyle name="Normal 2 5 5 4 2" xfId="27042"/>
    <cellStyle name="Normal 2 5 5 4 2 2" xfId="27043"/>
    <cellStyle name="Normal 2 5 5 4 3" xfId="27044"/>
    <cellStyle name="Normal 2 5 5 5" xfId="27045"/>
    <cellStyle name="Normal 2 5 5 5 2" xfId="27046"/>
    <cellStyle name="Normal 2 5 5 6" xfId="27047"/>
    <cellStyle name="Normal 2 5 5 7" xfId="27048"/>
    <cellStyle name="Normal 2 5 6" xfId="27049"/>
    <cellStyle name="Normal 2 5 6 2" xfId="27050"/>
    <cellStyle name="Normal 2 5 6 2 2" xfId="27051"/>
    <cellStyle name="Normal 2 5 6 2 2 2" xfId="27052"/>
    <cellStyle name="Normal 2 5 6 2 3" xfId="27053"/>
    <cellStyle name="Normal 2 5 6 2 4" xfId="27054"/>
    <cellStyle name="Normal 2 5 6 3" xfId="27055"/>
    <cellStyle name="Normal 2 5 6 3 2" xfId="27056"/>
    <cellStyle name="Normal 2 5 6 3 2 2" xfId="27057"/>
    <cellStyle name="Normal 2 5 6 3 3" xfId="27058"/>
    <cellStyle name="Normal 2 5 6 4" xfId="27059"/>
    <cellStyle name="Normal 2 5 6 4 2" xfId="27060"/>
    <cellStyle name="Normal 2 5 6 4 2 2" xfId="27061"/>
    <cellStyle name="Normal 2 5 6 4 3" xfId="27062"/>
    <cellStyle name="Normal 2 5 6 5" xfId="27063"/>
    <cellStyle name="Normal 2 5 6 5 2" xfId="27064"/>
    <cellStyle name="Normal 2 5 6 6" xfId="27065"/>
    <cellStyle name="Normal 2 5 6 7" xfId="27066"/>
    <cellStyle name="Normal 2 5 7" xfId="27067"/>
    <cellStyle name="Normal 2 5 7 2" xfId="27068"/>
    <cellStyle name="Normal 2 5 7 2 2" xfId="27069"/>
    <cellStyle name="Normal 2 5 7 2 2 2" xfId="27070"/>
    <cellStyle name="Normal 2 5 7 2 3" xfId="27071"/>
    <cellStyle name="Normal 2 5 7 2 4" xfId="27072"/>
    <cellStyle name="Normal 2 5 7 3" xfId="27073"/>
    <cellStyle name="Normal 2 5 7 3 2" xfId="27074"/>
    <cellStyle name="Normal 2 5 7 3 2 2" xfId="27075"/>
    <cellStyle name="Normal 2 5 7 3 3" xfId="27076"/>
    <cellStyle name="Normal 2 5 7 4" xfId="27077"/>
    <cellStyle name="Normal 2 5 7 4 2" xfId="27078"/>
    <cellStyle name="Normal 2 5 7 4 2 2" xfId="27079"/>
    <cellStyle name="Normal 2 5 7 4 3" xfId="27080"/>
    <cellStyle name="Normal 2 5 7 5" xfId="27081"/>
    <cellStyle name="Normal 2 5 7 5 2" xfId="27082"/>
    <cellStyle name="Normal 2 5 7 6" xfId="27083"/>
    <cellStyle name="Normal 2 5 7 7" xfId="27084"/>
    <cellStyle name="Normal 2 5 8" xfId="27085"/>
    <cellStyle name="Normal 2 5 8 2" xfId="27086"/>
    <cellStyle name="Normal 2 5 8 2 2" xfId="27087"/>
    <cellStyle name="Normal 2 5 8 2 2 2" xfId="27088"/>
    <cellStyle name="Normal 2 5 8 2 3" xfId="27089"/>
    <cellStyle name="Normal 2 5 8 2 4" xfId="27090"/>
    <cellStyle name="Normal 2 5 8 3" xfId="27091"/>
    <cellStyle name="Normal 2 5 8 3 2" xfId="27092"/>
    <cellStyle name="Normal 2 5 8 3 2 2" xfId="27093"/>
    <cellStyle name="Normal 2 5 8 3 3" xfId="27094"/>
    <cellStyle name="Normal 2 5 8 4" xfId="27095"/>
    <cellStyle name="Normal 2 5 8 4 2" xfId="27096"/>
    <cellStyle name="Normal 2 5 8 4 2 2" xfId="27097"/>
    <cellStyle name="Normal 2 5 8 4 3" xfId="27098"/>
    <cellStyle name="Normal 2 5 8 5" xfId="27099"/>
    <cellStyle name="Normal 2 5 8 5 2" xfId="27100"/>
    <cellStyle name="Normal 2 5 8 6" xfId="27101"/>
    <cellStyle name="Normal 2 5 8 7" xfId="27102"/>
    <cellStyle name="Normal 2 5 9" xfId="27103"/>
    <cellStyle name="Normal 2 5 9 2" xfId="27104"/>
    <cellStyle name="Normal 2 5 9 2 2" xfId="27105"/>
    <cellStyle name="Normal 2 5 9 2 2 2" xfId="27106"/>
    <cellStyle name="Normal 2 5 9 2 3" xfId="27107"/>
    <cellStyle name="Normal 2 5 9 2 4" xfId="27108"/>
    <cellStyle name="Normal 2 5 9 3" xfId="27109"/>
    <cellStyle name="Normal 2 5 9 3 2" xfId="27110"/>
    <cellStyle name="Normal 2 5 9 3 2 2" xfId="27111"/>
    <cellStyle name="Normal 2 5 9 3 3" xfId="27112"/>
    <cellStyle name="Normal 2 5 9 4" xfId="27113"/>
    <cellStyle name="Normal 2 5 9 4 2" xfId="27114"/>
    <cellStyle name="Normal 2 5 9 4 2 2" xfId="27115"/>
    <cellStyle name="Normal 2 5 9 4 3" xfId="27116"/>
    <cellStyle name="Normal 2 5 9 5" xfId="27117"/>
    <cellStyle name="Normal 2 5 9 5 2" xfId="27118"/>
    <cellStyle name="Normal 2 5 9 6" xfId="27119"/>
    <cellStyle name="Normal 2 5 9 7" xfId="27120"/>
    <cellStyle name="Normal 2 6" xfId="27121"/>
    <cellStyle name="Normal 2 6 2" xfId="27122"/>
    <cellStyle name="Normal 2 6 3" xfId="27123"/>
    <cellStyle name="Normal 2 6 4" xfId="27124"/>
    <cellStyle name="Normal 2 7" xfId="27125"/>
    <cellStyle name="Normal 2 7 2" xfId="27126"/>
    <cellStyle name="Normal 2 7 3" xfId="27127"/>
    <cellStyle name="Normal 2 8" xfId="27128"/>
    <cellStyle name="Normal 2 9" xfId="27129"/>
    <cellStyle name="Normal 20" xfId="27130"/>
    <cellStyle name="Normal 20 2" xfId="27131"/>
    <cellStyle name="Normal 20 2 2" xfId="27132"/>
    <cellStyle name="Normal 20 3" xfId="27133"/>
    <cellStyle name="Normal 20 4" xfId="27134"/>
    <cellStyle name="Normal 20 5" xfId="27135"/>
    <cellStyle name="Normal 20 5 2" xfId="61321"/>
    <cellStyle name="Normal 20 6" xfId="61322"/>
    <cellStyle name="Normal 200" xfId="44502"/>
    <cellStyle name="Normal 201" xfId="44503"/>
    <cellStyle name="Normal 202" xfId="44504"/>
    <cellStyle name="Normal 203" xfId="44505"/>
    <cellStyle name="Normal 204" xfId="44506"/>
    <cellStyle name="Normal 205" xfId="44507"/>
    <cellStyle name="Normal 206" xfId="44508"/>
    <cellStyle name="Normal 207" xfId="44509"/>
    <cellStyle name="Normal 208" xfId="44510"/>
    <cellStyle name="Normal 209" xfId="44511"/>
    <cellStyle name="Normal 21" xfId="27136"/>
    <cellStyle name="Normal 21 2" xfId="27137"/>
    <cellStyle name="Normal 21 2 2" xfId="27138"/>
    <cellStyle name="Normal 21 2 2 2" xfId="27139"/>
    <cellStyle name="Normal 21 2 3" xfId="27140"/>
    <cellStyle name="Normal 21 2 4" xfId="27141"/>
    <cellStyle name="Normal 21 3" xfId="27142"/>
    <cellStyle name="Normal 21 3 2" xfId="27143"/>
    <cellStyle name="Normal 21 3 2 2" xfId="27144"/>
    <cellStyle name="Normal 21 3 3" xfId="27145"/>
    <cellStyle name="Normal 21 3 4" xfId="27146"/>
    <cellStyle name="Normal 21 4" xfId="27147"/>
    <cellStyle name="Normal 21 5" xfId="27148"/>
    <cellStyle name="Normal 21 5 2" xfId="27149"/>
    <cellStyle name="Normal 21 6" xfId="27150"/>
    <cellStyle name="Normal 210" xfId="44512"/>
    <cellStyle name="Normal 211" xfId="44513"/>
    <cellStyle name="Normal 212" xfId="44514"/>
    <cellStyle name="Normal 213" xfId="44515"/>
    <cellStyle name="Normal 214" xfId="44516"/>
    <cellStyle name="Normal 215" xfId="44517"/>
    <cellStyle name="Normal 216" xfId="44518"/>
    <cellStyle name="Normal 217" xfId="44519"/>
    <cellStyle name="Normal 218" xfId="44520"/>
    <cellStyle name="Normal 219" xfId="44521"/>
    <cellStyle name="Normal 22" xfId="27151"/>
    <cellStyle name="Normal 22 2" xfId="27152"/>
    <cellStyle name="Normal 22 3" xfId="27153"/>
    <cellStyle name="Normal 22 4" xfId="27154"/>
    <cellStyle name="Normal 22 5" xfId="61323"/>
    <cellStyle name="Normal 220" xfId="44522"/>
    <cellStyle name="Normal 221" xfId="44523"/>
    <cellStyle name="Normal 222" xfId="44524"/>
    <cellStyle name="Normal 223" xfId="44525"/>
    <cellStyle name="Normal 224" xfId="44526"/>
    <cellStyle name="Normal 225" xfId="44527"/>
    <cellStyle name="Normal 226" xfId="44528"/>
    <cellStyle name="Normal 227" xfId="44529"/>
    <cellStyle name="Normal 228" xfId="44530"/>
    <cellStyle name="Normal 229" xfId="44531"/>
    <cellStyle name="Normal 23" xfId="27155"/>
    <cellStyle name="Normal 23 2" xfId="27156"/>
    <cellStyle name="Normal 23 2 2" xfId="27157"/>
    <cellStyle name="Normal 23 3" xfId="27158"/>
    <cellStyle name="Normal 23 4" xfId="27159"/>
    <cellStyle name="Normal 23 4 2" xfId="27160"/>
    <cellStyle name="Normal 23 5" xfId="27161"/>
    <cellStyle name="Normal 23 6" xfId="27162"/>
    <cellStyle name="Normal 230" xfId="44532"/>
    <cellStyle name="Normal 231" xfId="44533"/>
    <cellStyle name="Normal 232" xfId="44534"/>
    <cellStyle name="Normal 233" xfId="44535"/>
    <cellStyle name="Normal 234" xfId="44536"/>
    <cellStyle name="Normal 235" xfId="44537"/>
    <cellStyle name="Normal 236" xfId="44538"/>
    <cellStyle name="Normal 237" xfId="44539"/>
    <cellStyle name="Normal 238" xfId="44540"/>
    <cellStyle name="Normal 239" xfId="44541"/>
    <cellStyle name="Normal 24" xfId="27163"/>
    <cellStyle name="Normal 24 2" xfId="27164"/>
    <cellStyle name="Normal 24 2 2" xfId="27165"/>
    <cellStyle name="Normal 24 3" xfId="27166"/>
    <cellStyle name="Normal 24 4" xfId="27167"/>
    <cellStyle name="Normal 24 5" xfId="27168"/>
    <cellStyle name="Normal 24 5 2" xfId="27169"/>
    <cellStyle name="Normal 24 6" xfId="27170"/>
    <cellStyle name="Normal 240" xfId="44542"/>
    <cellStyle name="Normal 241" xfId="44543"/>
    <cellStyle name="Normal 242" xfId="44544"/>
    <cellStyle name="Normal 243" xfId="44545"/>
    <cellStyle name="Normal 244" xfId="44546"/>
    <cellStyle name="Normal 245" xfId="44547"/>
    <cellStyle name="Normal 246" xfId="44548"/>
    <cellStyle name="Normal 247" xfId="44549"/>
    <cellStyle name="Normal 248" xfId="44550"/>
    <cellStyle name="Normal 249" xfId="44551"/>
    <cellStyle name="Normal 25" xfId="27171"/>
    <cellStyle name="Normal 25 2" xfId="27172"/>
    <cellStyle name="Normal 25 3" xfId="27173"/>
    <cellStyle name="Normal 25 4" xfId="27174"/>
    <cellStyle name="Normal 25 5" xfId="27175"/>
    <cellStyle name="Normal 250" xfId="44552"/>
    <cellStyle name="Normal 251" xfId="44553"/>
    <cellStyle name="Normal 252" xfId="44554"/>
    <cellStyle name="Normal 253" xfId="44555"/>
    <cellStyle name="Normal 254" xfId="44556"/>
    <cellStyle name="Normal 255" xfId="44557"/>
    <cellStyle name="Normal 256" xfId="44558"/>
    <cellStyle name="Normal 257" xfId="44559"/>
    <cellStyle name="Normal 258" xfId="44560"/>
    <cellStyle name="Normal 259" xfId="44561"/>
    <cellStyle name="Normal 26" xfId="27176"/>
    <cellStyle name="Normal 26 2" xfId="27177"/>
    <cellStyle name="Normal 26 3" xfId="27178"/>
    <cellStyle name="Normal 26 4" xfId="27179"/>
    <cellStyle name="Normal 26 5" xfId="27180"/>
    <cellStyle name="Normal 260" xfId="44562"/>
    <cellStyle name="Normal 261" xfId="44563"/>
    <cellStyle name="Normal 262" xfId="44564"/>
    <cellStyle name="Normal 263" xfId="44565"/>
    <cellStyle name="Normal 264" xfId="44566"/>
    <cellStyle name="Normal 265" xfId="44567"/>
    <cellStyle name="Normal 266" xfId="44568"/>
    <cellStyle name="Normal 267" xfId="44569"/>
    <cellStyle name="Normal 268" xfId="44570"/>
    <cellStyle name="Normal 269" xfId="44571"/>
    <cellStyle name="Normal 27" xfId="27181"/>
    <cellStyle name="Normal 27 2" xfId="27182"/>
    <cellStyle name="Normal 27 3" xfId="27183"/>
    <cellStyle name="Normal 27 4" xfId="27184"/>
    <cellStyle name="Normal 270" xfId="44572"/>
    <cellStyle name="Normal 271" xfId="44573"/>
    <cellStyle name="Normal 272" xfId="44574"/>
    <cellStyle name="Normal 273" xfId="44575"/>
    <cellStyle name="Normal 274" xfId="44576"/>
    <cellStyle name="Normal 275" xfId="44577"/>
    <cellStyle name="Normal 276" xfId="44578"/>
    <cellStyle name="Normal 277" xfId="44579"/>
    <cellStyle name="Normal 278" xfId="44580"/>
    <cellStyle name="Normal 279" xfId="44581"/>
    <cellStyle name="Normal 28" xfId="27185"/>
    <cellStyle name="Normal 28 2" xfId="27186"/>
    <cellStyle name="Normal 28 3" xfId="27187"/>
    <cellStyle name="Normal 29" xfId="27188"/>
    <cellStyle name="Normal 29 2" xfId="27189"/>
    <cellStyle name="Normal 29 3" xfId="61324"/>
    <cellStyle name="Normal 3" xfId="27190"/>
    <cellStyle name="Normal 3 10" xfId="27191"/>
    <cellStyle name="Normal 3 10 10" xfId="27192"/>
    <cellStyle name="Normal 3 10 10 2" xfId="27193"/>
    <cellStyle name="Normal 3 10 10 2 2" xfId="27194"/>
    <cellStyle name="Normal 3 10 10 2 2 2" xfId="27195"/>
    <cellStyle name="Normal 3 10 10 2 3" xfId="27196"/>
    <cellStyle name="Normal 3 10 10 2 4" xfId="27197"/>
    <cellStyle name="Normal 3 10 10 3" xfId="27198"/>
    <cellStyle name="Normal 3 10 10 3 2" xfId="27199"/>
    <cellStyle name="Normal 3 10 10 3 2 2" xfId="27200"/>
    <cellStyle name="Normal 3 10 10 3 3" xfId="27201"/>
    <cellStyle name="Normal 3 10 10 4" xfId="27202"/>
    <cellStyle name="Normal 3 10 10 4 2" xfId="27203"/>
    <cellStyle name="Normal 3 10 10 4 2 2" xfId="27204"/>
    <cellStyle name="Normal 3 10 10 4 3" xfId="27205"/>
    <cellStyle name="Normal 3 10 10 5" xfId="27206"/>
    <cellStyle name="Normal 3 10 10 5 2" xfId="27207"/>
    <cellStyle name="Normal 3 10 10 6" xfId="27208"/>
    <cellStyle name="Normal 3 10 10 7" xfId="27209"/>
    <cellStyle name="Normal 3 10 11" xfId="27210"/>
    <cellStyle name="Normal 3 10 11 2" xfId="27211"/>
    <cellStyle name="Normal 3 10 11 2 2" xfId="27212"/>
    <cellStyle name="Normal 3 10 11 2 2 2" xfId="27213"/>
    <cellStyle name="Normal 3 10 11 2 3" xfId="27214"/>
    <cellStyle name="Normal 3 10 11 2 4" xfId="27215"/>
    <cellStyle name="Normal 3 10 11 3" xfId="27216"/>
    <cellStyle name="Normal 3 10 11 3 2" xfId="27217"/>
    <cellStyle name="Normal 3 10 11 3 2 2" xfId="27218"/>
    <cellStyle name="Normal 3 10 11 3 3" xfId="27219"/>
    <cellStyle name="Normal 3 10 11 4" xfId="27220"/>
    <cellStyle name="Normal 3 10 11 4 2" xfId="27221"/>
    <cellStyle name="Normal 3 10 11 4 2 2" xfId="27222"/>
    <cellStyle name="Normal 3 10 11 4 3" xfId="27223"/>
    <cellStyle name="Normal 3 10 11 5" xfId="27224"/>
    <cellStyle name="Normal 3 10 11 5 2" xfId="27225"/>
    <cellStyle name="Normal 3 10 11 6" xfId="27226"/>
    <cellStyle name="Normal 3 10 11 7" xfId="27227"/>
    <cellStyle name="Normal 3 10 12" xfId="27228"/>
    <cellStyle name="Normal 3 10 12 2" xfId="27229"/>
    <cellStyle name="Normal 3 10 12 2 2" xfId="27230"/>
    <cellStyle name="Normal 3 10 12 2 2 2" xfId="27231"/>
    <cellStyle name="Normal 3 10 12 2 3" xfId="27232"/>
    <cellStyle name="Normal 3 10 12 2 4" xfId="27233"/>
    <cellStyle name="Normal 3 10 12 3" xfId="27234"/>
    <cellStyle name="Normal 3 10 12 3 2" xfId="27235"/>
    <cellStyle name="Normal 3 10 12 3 2 2" xfId="27236"/>
    <cellStyle name="Normal 3 10 12 3 3" xfId="27237"/>
    <cellStyle name="Normal 3 10 12 4" xfId="27238"/>
    <cellStyle name="Normal 3 10 12 4 2" xfId="27239"/>
    <cellStyle name="Normal 3 10 12 4 2 2" xfId="27240"/>
    <cellStyle name="Normal 3 10 12 4 3" xfId="27241"/>
    <cellStyle name="Normal 3 10 12 5" xfId="27242"/>
    <cellStyle name="Normal 3 10 12 5 2" xfId="27243"/>
    <cellStyle name="Normal 3 10 12 6" xfId="27244"/>
    <cellStyle name="Normal 3 10 12 7" xfId="27245"/>
    <cellStyle name="Normal 3 10 13" xfId="27246"/>
    <cellStyle name="Normal 3 10 14" xfId="27247"/>
    <cellStyle name="Normal 3 10 14 2" xfId="27248"/>
    <cellStyle name="Normal 3 10 14 2 2" xfId="27249"/>
    <cellStyle name="Normal 3 10 14 3" xfId="27250"/>
    <cellStyle name="Normal 3 10 14 4" xfId="27251"/>
    <cellStyle name="Normal 3 10 15" xfId="27252"/>
    <cellStyle name="Normal 3 10 15 2" xfId="27253"/>
    <cellStyle name="Normal 3 10 15 2 2" xfId="27254"/>
    <cellStyle name="Normal 3 10 15 3" xfId="27255"/>
    <cellStyle name="Normal 3 10 16" xfId="27256"/>
    <cellStyle name="Normal 3 10 16 2" xfId="27257"/>
    <cellStyle name="Normal 3 10 16 2 2" xfId="27258"/>
    <cellStyle name="Normal 3 10 16 3" xfId="27259"/>
    <cellStyle name="Normal 3 10 17" xfId="27260"/>
    <cellStyle name="Normal 3 10 17 2" xfId="27261"/>
    <cellStyle name="Normal 3 10 18" xfId="27262"/>
    <cellStyle name="Normal 3 10 19" xfId="27263"/>
    <cellStyle name="Normal 3 10 2" xfId="27264"/>
    <cellStyle name="Normal 3 10 2 2" xfId="27265"/>
    <cellStyle name="Normal 3 10 2 2 2" xfId="27266"/>
    <cellStyle name="Normal 3 10 2 2 2 2" xfId="27267"/>
    <cellStyle name="Normal 3 10 2 2 3" xfId="27268"/>
    <cellStyle name="Normal 3 10 2 2 4" xfId="27269"/>
    <cellStyle name="Normal 3 10 2 3" xfId="27270"/>
    <cellStyle name="Normal 3 10 2 3 2" xfId="27271"/>
    <cellStyle name="Normal 3 10 2 3 2 2" xfId="27272"/>
    <cellStyle name="Normal 3 10 2 3 3" xfId="27273"/>
    <cellStyle name="Normal 3 10 2 4" xfId="27274"/>
    <cellStyle name="Normal 3 10 2 4 2" xfId="27275"/>
    <cellStyle name="Normal 3 10 2 4 2 2" xfId="27276"/>
    <cellStyle name="Normal 3 10 2 4 3" xfId="27277"/>
    <cellStyle name="Normal 3 10 2 5" xfId="27278"/>
    <cellStyle name="Normal 3 10 2 5 2" xfId="27279"/>
    <cellStyle name="Normal 3 10 2 6" xfId="27280"/>
    <cellStyle name="Normal 3 10 2 7" xfId="27281"/>
    <cellStyle name="Normal 3 10 3" xfId="27282"/>
    <cellStyle name="Normal 3 10 3 2" xfId="27283"/>
    <cellStyle name="Normal 3 10 3 2 2" xfId="27284"/>
    <cellStyle name="Normal 3 10 3 2 2 2" xfId="27285"/>
    <cellStyle name="Normal 3 10 3 2 3" xfId="27286"/>
    <cellStyle name="Normal 3 10 3 2 4" xfId="27287"/>
    <cellStyle name="Normal 3 10 3 3" xfId="27288"/>
    <cellStyle name="Normal 3 10 3 3 2" xfId="27289"/>
    <cellStyle name="Normal 3 10 3 3 2 2" xfId="27290"/>
    <cellStyle name="Normal 3 10 3 3 3" xfId="27291"/>
    <cellStyle name="Normal 3 10 3 4" xfId="27292"/>
    <cellStyle name="Normal 3 10 3 4 2" xfId="27293"/>
    <cellStyle name="Normal 3 10 3 4 2 2" xfId="27294"/>
    <cellStyle name="Normal 3 10 3 4 3" xfId="27295"/>
    <cellStyle name="Normal 3 10 3 5" xfId="27296"/>
    <cellStyle name="Normal 3 10 3 5 2" xfId="27297"/>
    <cellStyle name="Normal 3 10 3 6" xfId="27298"/>
    <cellStyle name="Normal 3 10 3 7" xfId="27299"/>
    <cellStyle name="Normal 3 10 4" xfId="27300"/>
    <cellStyle name="Normal 3 10 4 2" xfId="27301"/>
    <cellStyle name="Normal 3 10 4 2 2" xfId="27302"/>
    <cellStyle name="Normal 3 10 4 2 2 2" xfId="27303"/>
    <cellStyle name="Normal 3 10 4 2 3" xfId="27304"/>
    <cellStyle name="Normal 3 10 4 2 4" xfId="27305"/>
    <cellStyle name="Normal 3 10 4 3" xfId="27306"/>
    <cellStyle name="Normal 3 10 4 3 2" xfId="27307"/>
    <cellStyle name="Normal 3 10 4 3 2 2" xfId="27308"/>
    <cellStyle name="Normal 3 10 4 3 3" xfId="27309"/>
    <cellStyle name="Normal 3 10 4 4" xfId="27310"/>
    <cellStyle name="Normal 3 10 4 4 2" xfId="27311"/>
    <cellStyle name="Normal 3 10 4 4 2 2" xfId="27312"/>
    <cellStyle name="Normal 3 10 4 4 3" xfId="27313"/>
    <cellStyle name="Normal 3 10 4 5" xfId="27314"/>
    <cellStyle name="Normal 3 10 4 5 2" xfId="27315"/>
    <cellStyle name="Normal 3 10 4 6" xfId="27316"/>
    <cellStyle name="Normal 3 10 4 7" xfId="27317"/>
    <cellStyle name="Normal 3 10 5" xfId="27318"/>
    <cellStyle name="Normal 3 10 5 2" xfId="27319"/>
    <cellStyle name="Normal 3 10 5 2 2" xfId="27320"/>
    <cellStyle name="Normal 3 10 5 2 2 2" xfId="27321"/>
    <cellStyle name="Normal 3 10 5 2 3" xfId="27322"/>
    <cellStyle name="Normal 3 10 5 2 4" xfId="27323"/>
    <cellStyle name="Normal 3 10 5 3" xfId="27324"/>
    <cellStyle name="Normal 3 10 5 3 2" xfId="27325"/>
    <cellStyle name="Normal 3 10 5 3 2 2" xfId="27326"/>
    <cellStyle name="Normal 3 10 5 3 3" xfId="27327"/>
    <cellStyle name="Normal 3 10 5 4" xfId="27328"/>
    <cellStyle name="Normal 3 10 5 4 2" xfId="27329"/>
    <cellStyle name="Normal 3 10 5 4 2 2" xfId="27330"/>
    <cellStyle name="Normal 3 10 5 4 3" xfId="27331"/>
    <cellStyle name="Normal 3 10 5 5" xfId="27332"/>
    <cellStyle name="Normal 3 10 5 5 2" xfId="27333"/>
    <cellStyle name="Normal 3 10 5 6" xfId="27334"/>
    <cellStyle name="Normal 3 10 5 7" xfId="27335"/>
    <cellStyle name="Normal 3 10 6" xfId="27336"/>
    <cellStyle name="Normal 3 10 6 2" xfId="27337"/>
    <cellStyle name="Normal 3 10 6 2 2" xfId="27338"/>
    <cellStyle name="Normal 3 10 6 2 2 2" xfId="27339"/>
    <cellStyle name="Normal 3 10 6 2 3" xfId="27340"/>
    <cellStyle name="Normal 3 10 6 2 4" xfId="27341"/>
    <cellStyle name="Normal 3 10 6 3" xfId="27342"/>
    <cellStyle name="Normal 3 10 6 3 2" xfId="27343"/>
    <cellStyle name="Normal 3 10 6 3 2 2" xfId="27344"/>
    <cellStyle name="Normal 3 10 6 3 3" xfId="27345"/>
    <cellStyle name="Normal 3 10 6 4" xfId="27346"/>
    <cellStyle name="Normal 3 10 6 4 2" xfId="27347"/>
    <cellStyle name="Normal 3 10 6 4 2 2" xfId="27348"/>
    <cellStyle name="Normal 3 10 6 4 3" xfId="27349"/>
    <cellStyle name="Normal 3 10 6 5" xfId="27350"/>
    <cellStyle name="Normal 3 10 6 5 2" xfId="27351"/>
    <cellStyle name="Normal 3 10 6 6" xfId="27352"/>
    <cellStyle name="Normal 3 10 6 7" xfId="27353"/>
    <cellStyle name="Normal 3 10 7" xfId="27354"/>
    <cellStyle name="Normal 3 10 7 2" xfId="27355"/>
    <cellStyle name="Normal 3 10 7 2 2" xfId="27356"/>
    <cellStyle name="Normal 3 10 7 2 2 2" xfId="27357"/>
    <cellStyle name="Normal 3 10 7 2 3" xfId="27358"/>
    <cellStyle name="Normal 3 10 7 2 4" xfId="27359"/>
    <cellStyle name="Normal 3 10 7 3" xfId="27360"/>
    <cellStyle name="Normal 3 10 7 3 2" xfId="27361"/>
    <cellStyle name="Normal 3 10 7 3 2 2" xfId="27362"/>
    <cellStyle name="Normal 3 10 7 3 3" xfId="27363"/>
    <cellStyle name="Normal 3 10 7 4" xfId="27364"/>
    <cellStyle name="Normal 3 10 7 4 2" xfId="27365"/>
    <cellStyle name="Normal 3 10 7 4 2 2" xfId="27366"/>
    <cellStyle name="Normal 3 10 7 4 3" xfId="27367"/>
    <cellStyle name="Normal 3 10 7 5" xfId="27368"/>
    <cellStyle name="Normal 3 10 7 5 2" xfId="27369"/>
    <cellStyle name="Normal 3 10 7 6" xfId="27370"/>
    <cellStyle name="Normal 3 10 7 7" xfId="27371"/>
    <cellStyle name="Normal 3 10 8" xfId="27372"/>
    <cellStyle name="Normal 3 10 8 2" xfId="27373"/>
    <cellStyle name="Normal 3 10 8 2 2" xfId="27374"/>
    <cellStyle name="Normal 3 10 8 2 2 2" xfId="27375"/>
    <cellStyle name="Normal 3 10 8 2 3" xfId="27376"/>
    <cellStyle name="Normal 3 10 8 2 4" xfId="27377"/>
    <cellStyle name="Normal 3 10 8 3" xfId="27378"/>
    <cellStyle name="Normal 3 10 8 3 2" xfId="27379"/>
    <cellStyle name="Normal 3 10 8 3 2 2" xfId="27380"/>
    <cellStyle name="Normal 3 10 8 3 3" xfId="27381"/>
    <cellStyle name="Normal 3 10 8 4" xfId="27382"/>
    <cellStyle name="Normal 3 10 8 4 2" xfId="27383"/>
    <cellStyle name="Normal 3 10 8 4 2 2" xfId="27384"/>
    <cellStyle name="Normal 3 10 8 4 3" xfId="27385"/>
    <cellStyle name="Normal 3 10 8 5" xfId="27386"/>
    <cellStyle name="Normal 3 10 8 5 2" xfId="27387"/>
    <cellStyle name="Normal 3 10 8 6" xfId="27388"/>
    <cellStyle name="Normal 3 10 8 7" xfId="27389"/>
    <cellStyle name="Normal 3 10 9" xfId="27390"/>
    <cellStyle name="Normal 3 10 9 2" xfId="27391"/>
    <cellStyle name="Normal 3 10 9 2 2" xfId="27392"/>
    <cellStyle name="Normal 3 10 9 2 2 2" xfId="27393"/>
    <cellStyle name="Normal 3 10 9 2 3" xfId="27394"/>
    <cellStyle name="Normal 3 10 9 2 4" xfId="27395"/>
    <cellStyle name="Normal 3 10 9 3" xfId="27396"/>
    <cellStyle name="Normal 3 10 9 3 2" xfId="27397"/>
    <cellStyle name="Normal 3 10 9 3 2 2" xfId="27398"/>
    <cellStyle name="Normal 3 10 9 3 3" xfId="27399"/>
    <cellStyle name="Normal 3 10 9 4" xfId="27400"/>
    <cellStyle name="Normal 3 10 9 4 2" xfId="27401"/>
    <cellStyle name="Normal 3 10 9 4 2 2" xfId="27402"/>
    <cellStyle name="Normal 3 10 9 4 3" xfId="27403"/>
    <cellStyle name="Normal 3 10 9 5" xfId="27404"/>
    <cellStyle name="Normal 3 10 9 5 2" xfId="27405"/>
    <cellStyle name="Normal 3 10 9 6" xfId="27406"/>
    <cellStyle name="Normal 3 10 9 7" xfId="27407"/>
    <cellStyle name="Normal 3 11" xfId="27408"/>
    <cellStyle name="Normal 3 12" xfId="27409"/>
    <cellStyle name="Normal 3 13" xfId="27410"/>
    <cellStyle name="Normal 3 14" xfId="27411"/>
    <cellStyle name="Normal 3 15" xfId="27412"/>
    <cellStyle name="Normal 3 16" xfId="27413"/>
    <cellStyle name="Normal 3 17" xfId="27414"/>
    <cellStyle name="Normal 3 18" xfId="27415"/>
    <cellStyle name="Normal 3 19" xfId="27416"/>
    <cellStyle name="Normal 3 2" xfId="27417"/>
    <cellStyle name="Normal 3 2 10" xfId="27418"/>
    <cellStyle name="Normal 3 2 10 2" xfId="27419"/>
    <cellStyle name="Normal 3 2 10 2 2" xfId="27420"/>
    <cellStyle name="Normal 3 2 10 3" xfId="27421"/>
    <cellStyle name="Normal 3 2 11" xfId="27422"/>
    <cellStyle name="Normal 3 2 11 2" xfId="27423"/>
    <cellStyle name="Normal 3 2 12" xfId="27424"/>
    <cellStyle name="Normal 3 2 13" xfId="27425"/>
    <cellStyle name="Normal 3 2 14" xfId="27426"/>
    <cellStyle name="Normal 3 2 15" xfId="27427"/>
    <cellStyle name="Normal 3 2 16" xfId="27428"/>
    <cellStyle name="Normal 3 2 2" xfId="27429"/>
    <cellStyle name="Normal 3 2 3" xfId="27430"/>
    <cellStyle name="Normal 3 2 3 10" xfId="27431"/>
    <cellStyle name="Normal 3 2 3 11" xfId="27432"/>
    <cellStyle name="Normal 3 2 3 2" xfId="27433"/>
    <cellStyle name="Normal 3 2 3 2 10" xfId="27434"/>
    <cellStyle name="Normal 3 2 3 2 2" xfId="27435"/>
    <cellStyle name="Normal 3 2 3 2 2 2" xfId="27436"/>
    <cellStyle name="Normal 3 2 3 2 2 2 2" xfId="27437"/>
    <cellStyle name="Normal 3 2 3 2 2 3" xfId="27438"/>
    <cellStyle name="Normal 3 2 3 2 2 4" xfId="27439"/>
    <cellStyle name="Normal 3 2 3 2 3" xfId="27440"/>
    <cellStyle name="Normal 3 2 3 2 3 2" xfId="27441"/>
    <cellStyle name="Normal 3 2 3 2 3 2 2" xfId="27442"/>
    <cellStyle name="Normal 3 2 3 2 3 3" xfId="27443"/>
    <cellStyle name="Normal 3 2 3 2 4" xfId="27444"/>
    <cellStyle name="Normal 3 2 3 2 4 2" xfId="27445"/>
    <cellStyle name="Normal 3 2 3 2 4 2 2" xfId="27446"/>
    <cellStyle name="Normal 3 2 3 2 4 3" xfId="27447"/>
    <cellStyle name="Normal 3 2 3 2 5" xfId="27448"/>
    <cellStyle name="Normal 3 2 3 2 5 2" xfId="27449"/>
    <cellStyle name="Normal 3 2 3 2 5 2 2" xfId="27450"/>
    <cellStyle name="Normal 3 2 3 2 5 3" xfId="27451"/>
    <cellStyle name="Normal 3 2 3 2 6" xfId="27452"/>
    <cellStyle name="Normal 3 2 3 2 6 2" xfId="27453"/>
    <cellStyle name="Normal 3 2 3 2 6 2 2" xfId="27454"/>
    <cellStyle name="Normal 3 2 3 2 6 3" xfId="27455"/>
    <cellStyle name="Normal 3 2 3 2 7" xfId="27456"/>
    <cellStyle name="Normal 3 2 3 2 7 2" xfId="27457"/>
    <cellStyle name="Normal 3 2 3 2 7 2 2" xfId="27458"/>
    <cellStyle name="Normal 3 2 3 2 7 3" xfId="27459"/>
    <cellStyle name="Normal 3 2 3 2 8" xfId="27460"/>
    <cellStyle name="Normal 3 2 3 2 8 2" xfId="27461"/>
    <cellStyle name="Normal 3 2 3 2 9" xfId="27462"/>
    <cellStyle name="Normal 3 2 3 3" xfId="27463"/>
    <cellStyle name="Normal 3 2 3 3 2" xfId="27464"/>
    <cellStyle name="Normal 3 2 3 3 2 2" xfId="27465"/>
    <cellStyle name="Normal 3 2 3 3 3" xfId="27466"/>
    <cellStyle name="Normal 3 2 3 3 4" xfId="27467"/>
    <cellStyle name="Normal 3 2 3 4" xfId="27468"/>
    <cellStyle name="Normal 3 2 3 4 2" xfId="27469"/>
    <cellStyle name="Normal 3 2 3 4 2 2" xfId="27470"/>
    <cellStyle name="Normal 3 2 3 4 3" xfId="27471"/>
    <cellStyle name="Normal 3 2 3 5" xfId="27472"/>
    <cellStyle name="Normal 3 2 3 5 2" xfId="27473"/>
    <cellStyle name="Normal 3 2 3 5 2 2" xfId="27474"/>
    <cellStyle name="Normal 3 2 3 5 3" xfId="27475"/>
    <cellStyle name="Normal 3 2 3 6" xfId="27476"/>
    <cellStyle name="Normal 3 2 3 6 2" xfId="27477"/>
    <cellStyle name="Normal 3 2 3 6 2 2" xfId="27478"/>
    <cellStyle name="Normal 3 2 3 6 3" xfId="27479"/>
    <cellStyle name="Normal 3 2 3 7" xfId="27480"/>
    <cellStyle name="Normal 3 2 3 7 2" xfId="27481"/>
    <cellStyle name="Normal 3 2 3 7 2 2" xfId="27482"/>
    <cellStyle name="Normal 3 2 3 7 3" xfId="27483"/>
    <cellStyle name="Normal 3 2 3 8" xfId="27484"/>
    <cellStyle name="Normal 3 2 3 8 2" xfId="27485"/>
    <cellStyle name="Normal 3 2 3 8 2 2" xfId="27486"/>
    <cellStyle name="Normal 3 2 3 8 3" xfId="27487"/>
    <cellStyle name="Normal 3 2 3 9" xfId="27488"/>
    <cellStyle name="Normal 3 2 3 9 2" xfId="27489"/>
    <cellStyle name="Normal 3 2 4" xfId="27490"/>
    <cellStyle name="Normal 3 2 4 10" xfId="27491"/>
    <cellStyle name="Normal 3 2 4 2" xfId="27492"/>
    <cellStyle name="Normal 3 2 4 2 2" xfId="27493"/>
    <cellStyle name="Normal 3 2 4 2 2 2" xfId="27494"/>
    <cellStyle name="Normal 3 2 4 2 3" xfId="27495"/>
    <cellStyle name="Normal 3 2 4 2 4" xfId="27496"/>
    <cellStyle name="Normal 3 2 4 3" xfId="27497"/>
    <cellStyle name="Normal 3 2 4 3 2" xfId="27498"/>
    <cellStyle name="Normal 3 2 4 3 2 2" xfId="27499"/>
    <cellStyle name="Normal 3 2 4 3 3" xfId="27500"/>
    <cellStyle name="Normal 3 2 4 4" xfId="27501"/>
    <cellStyle name="Normal 3 2 4 4 2" xfId="27502"/>
    <cellStyle name="Normal 3 2 4 4 2 2" xfId="27503"/>
    <cellStyle name="Normal 3 2 4 4 3" xfId="27504"/>
    <cellStyle name="Normal 3 2 4 5" xfId="27505"/>
    <cellStyle name="Normal 3 2 4 5 2" xfId="27506"/>
    <cellStyle name="Normal 3 2 4 5 2 2" xfId="27507"/>
    <cellStyle name="Normal 3 2 4 5 3" xfId="27508"/>
    <cellStyle name="Normal 3 2 4 6" xfId="27509"/>
    <cellStyle name="Normal 3 2 4 6 2" xfId="27510"/>
    <cellStyle name="Normal 3 2 4 6 2 2" xfId="27511"/>
    <cellStyle name="Normal 3 2 4 6 3" xfId="27512"/>
    <cellStyle name="Normal 3 2 4 7" xfId="27513"/>
    <cellStyle name="Normal 3 2 4 7 2" xfId="27514"/>
    <cellStyle name="Normal 3 2 4 7 2 2" xfId="27515"/>
    <cellStyle name="Normal 3 2 4 7 3" xfId="27516"/>
    <cellStyle name="Normal 3 2 4 8" xfId="27517"/>
    <cellStyle name="Normal 3 2 4 8 2" xfId="27518"/>
    <cellStyle name="Normal 3 2 4 9" xfId="27519"/>
    <cellStyle name="Normal 3 2 5" xfId="27520"/>
    <cellStyle name="Normal 3 2 5 2" xfId="27521"/>
    <cellStyle name="Normal 3 2 5 2 2" xfId="27522"/>
    <cellStyle name="Normal 3 2 5 3" xfId="27523"/>
    <cellStyle name="Normal 3 2 5 4" xfId="27524"/>
    <cellStyle name="Normal 3 2 5 5" xfId="27525"/>
    <cellStyle name="Normal 3 2 6" xfId="27526"/>
    <cellStyle name="Normal 3 2 6 2" xfId="27527"/>
    <cellStyle name="Normal 3 2 6 2 2" xfId="27528"/>
    <cellStyle name="Normal 3 2 6 3" xfId="27529"/>
    <cellStyle name="Normal 3 2 6 4" xfId="27530"/>
    <cellStyle name="Normal 3 2 7" xfId="27531"/>
    <cellStyle name="Normal 3 2 7 2" xfId="27532"/>
    <cellStyle name="Normal 3 2 7 2 2" xfId="27533"/>
    <cellStyle name="Normal 3 2 7 3" xfId="27534"/>
    <cellStyle name="Normal 3 2 8" xfId="27535"/>
    <cellStyle name="Normal 3 2 8 2" xfId="27536"/>
    <cellStyle name="Normal 3 2 8 2 2" xfId="27537"/>
    <cellStyle name="Normal 3 2 8 3" xfId="27538"/>
    <cellStyle name="Normal 3 2 9" xfId="27539"/>
    <cellStyle name="Normal 3 2 9 2" xfId="27540"/>
    <cellStyle name="Normal 3 2 9 2 2" xfId="27541"/>
    <cellStyle name="Normal 3 2 9 3" xfId="27542"/>
    <cellStyle name="Normal 3 20" xfId="27543"/>
    <cellStyle name="Normal 3 21" xfId="27544"/>
    <cellStyle name="Normal 3 21 2" xfId="27545"/>
    <cellStyle name="Normal 3 21 2 2" xfId="27546"/>
    <cellStyle name="Normal 3 21 3" xfId="27547"/>
    <cellStyle name="Normal 3 22" xfId="27548"/>
    <cellStyle name="Normal 3 22 2" xfId="27549"/>
    <cellStyle name="Normal 3 22 2 2" xfId="27550"/>
    <cellStyle name="Normal 3 22 3" xfId="27551"/>
    <cellStyle name="Normal 3 23" xfId="27552"/>
    <cellStyle name="Normal 3 23 2" xfId="27553"/>
    <cellStyle name="Normal 3 23 2 2" xfId="27554"/>
    <cellStyle name="Normal 3 23 3" xfId="27555"/>
    <cellStyle name="Normal 3 3" xfId="27556"/>
    <cellStyle name="Normal 3 3 2" xfId="27557"/>
    <cellStyle name="Normal 3 3 2 2" xfId="27558"/>
    <cellStyle name="Normal 3 3 2 2 2" xfId="27559"/>
    <cellStyle name="Normal 3 3 2 3" xfId="27560"/>
    <cellStyle name="Normal 3 3 3" xfId="27561"/>
    <cellStyle name="Normal 3 3 3 2" xfId="27562"/>
    <cellStyle name="Normal 3 3 3 3" xfId="61325"/>
    <cellStyle name="Normal 3 3 4" xfId="27563"/>
    <cellStyle name="Normal 3 3 5" xfId="27564"/>
    <cellStyle name="Normal 3 3 6" xfId="27565"/>
    <cellStyle name="Normal 3 4" xfId="27566"/>
    <cellStyle name="Normal 3 4 2" xfId="27567"/>
    <cellStyle name="Normal 3 4 3" xfId="27568"/>
    <cellStyle name="Normal 3 4 4" xfId="27569"/>
    <cellStyle name="Normal 3 5" xfId="27570"/>
    <cellStyle name="Normal 3 5 2" xfId="27571"/>
    <cellStyle name="Normal 3 5 3" xfId="27572"/>
    <cellStyle name="Normal 3 5 4" xfId="27573"/>
    <cellStyle name="Normal 3 6" xfId="27574"/>
    <cellStyle name="Normal 3 6 10" xfId="27575"/>
    <cellStyle name="Normal 3 6 11" xfId="27576"/>
    <cellStyle name="Normal 3 6 12" xfId="27577"/>
    <cellStyle name="Normal 3 6 13" xfId="27578"/>
    <cellStyle name="Normal 3 6 14" xfId="27579"/>
    <cellStyle name="Normal 3 6 2" xfId="27580"/>
    <cellStyle name="Normal 3 6 2 10" xfId="27581"/>
    <cellStyle name="Normal 3 6 2 2" xfId="27582"/>
    <cellStyle name="Normal 3 6 2 2 2" xfId="27583"/>
    <cellStyle name="Normal 3 6 2 2 2 2" xfId="27584"/>
    <cellStyle name="Normal 3 6 2 2 3" xfId="27585"/>
    <cellStyle name="Normal 3 6 2 2 4" xfId="27586"/>
    <cellStyle name="Normal 3 6 2 3" xfId="27587"/>
    <cellStyle name="Normal 3 6 2 3 2" xfId="27588"/>
    <cellStyle name="Normal 3 6 2 3 2 2" xfId="27589"/>
    <cellStyle name="Normal 3 6 2 3 3" xfId="27590"/>
    <cellStyle name="Normal 3 6 2 4" xfId="27591"/>
    <cellStyle name="Normal 3 6 2 4 2" xfId="27592"/>
    <cellStyle name="Normal 3 6 2 4 2 2" xfId="27593"/>
    <cellStyle name="Normal 3 6 2 4 3" xfId="27594"/>
    <cellStyle name="Normal 3 6 2 5" xfId="27595"/>
    <cellStyle name="Normal 3 6 2 5 2" xfId="27596"/>
    <cellStyle name="Normal 3 6 2 5 2 2" xfId="27597"/>
    <cellStyle name="Normal 3 6 2 5 3" xfId="27598"/>
    <cellStyle name="Normal 3 6 2 6" xfId="27599"/>
    <cellStyle name="Normal 3 6 2 6 2" xfId="27600"/>
    <cellStyle name="Normal 3 6 2 6 2 2" xfId="27601"/>
    <cellStyle name="Normal 3 6 2 6 3" xfId="27602"/>
    <cellStyle name="Normal 3 6 2 7" xfId="27603"/>
    <cellStyle name="Normal 3 6 2 7 2" xfId="27604"/>
    <cellStyle name="Normal 3 6 2 7 2 2" xfId="27605"/>
    <cellStyle name="Normal 3 6 2 7 3" xfId="27606"/>
    <cellStyle name="Normal 3 6 2 8" xfId="27607"/>
    <cellStyle name="Normal 3 6 2 8 2" xfId="27608"/>
    <cellStyle name="Normal 3 6 2 9" xfId="27609"/>
    <cellStyle name="Normal 3 6 3" xfId="27610"/>
    <cellStyle name="Normal 3 6 3 2" xfId="27611"/>
    <cellStyle name="Normal 3 6 3 2 2" xfId="27612"/>
    <cellStyle name="Normal 3 6 3 3" xfId="27613"/>
    <cellStyle name="Normal 3 6 3 4" xfId="27614"/>
    <cellStyle name="Normal 3 6 4" xfId="27615"/>
    <cellStyle name="Normal 3 6 4 2" xfId="27616"/>
    <cellStyle name="Normal 3 6 4 2 2" xfId="27617"/>
    <cellStyle name="Normal 3 6 4 3" xfId="27618"/>
    <cellStyle name="Normal 3 6 5" xfId="27619"/>
    <cellStyle name="Normal 3 6 5 2" xfId="27620"/>
    <cellStyle name="Normal 3 6 5 2 2" xfId="27621"/>
    <cellStyle name="Normal 3 6 5 3" xfId="27622"/>
    <cellStyle name="Normal 3 6 6" xfId="27623"/>
    <cellStyle name="Normal 3 6 6 2" xfId="27624"/>
    <cellStyle name="Normal 3 6 6 2 2" xfId="27625"/>
    <cellStyle name="Normal 3 6 6 3" xfId="27626"/>
    <cellStyle name="Normal 3 6 7" xfId="27627"/>
    <cellStyle name="Normal 3 6 7 2" xfId="27628"/>
    <cellStyle name="Normal 3 6 7 2 2" xfId="27629"/>
    <cellStyle name="Normal 3 6 7 3" xfId="27630"/>
    <cellStyle name="Normal 3 6 8" xfId="27631"/>
    <cellStyle name="Normal 3 6 8 2" xfId="27632"/>
    <cellStyle name="Normal 3 6 8 2 2" xfId="27633"/>
    <cellStyle name="Normal 3 6 8 3" xfId="27634"/>
    <cellStyle name="Normal 3 6 9" xfId="27635"/>
    <cellStyle name="Normal 3 6 9 2" xfId="27636"/>
    <cellStyle name="Normal 3 7" xfId="27637"/>
    <cellStyle name="Normal 3 7 10" xfId="27638"/>
    <cellStyle name="Normal 3 7 2" xfId="27639"/>
    <cellStyle name="Normal 3 7 2 2" xfId="27640"/>
    <cellStyle name="Normal 3 7 2 2 2" xfId="27641"/>
    <cellStyle name="Normal 3 7 2 3" xfId="27642"/>
    <cellStyle name="Normal 3 7 2 4" xfId="27643"/>
    <cellStyle name="Normal 3 7 3" xfId="27644"/>
    <cellStyle name="Normal 3 7 3 2" xfId="27645"/>
    <cellStyle name="Normal 3 7 3 2 2" xfId="27646"/>
    <cellStyle name="Normal 3 7 3 3" xfId="27647"/>
    <cellStyle name="Normal 3 7 4" xfId="27648"/>
    <cellStyle name="Normal 3 7 4 2" xfId="27649"/>
    <cellStyle name="Normal 3 7 4 2 2" xfId="27650"/>
    <cellStyle name="Normal 3 7 4 3" xfId="27651"/>
    <cellStyle name="Normal 3 7 5" xfId="27652"/>
    <cellStyle name="Normal 3 7 5 2" xfId="27653"/>
    <cellStyle name="Normal 3 7 5 2 2" xfId="27654"/>
    <cellStyle name="Normal 3 7 5 3" xfId="27655"/>
    <cellStyle name="Normal 3 7 6" xfId="27656"/>
    <cellStyle name="Normal 3 7 6 2" xfId="27657"/>
    <cellStyle name="Normal 3 7 6 2 2" xfId="27658"/>
    <cellStyle name="Normal 3 7 6 3" xfId="27659"/>
    <cellStyle name="Normal 3 7 7" xfId="27660"/>
    <cellStyle name="Normal 3 7 7 2" xfId="27661"/>
    <cellStyle name="Normal 3 7 7 2 2" xfId="27662"/>
    <cellStyle name="Normal 3 7 7 3" xfId="27663"/>
    <cellStyle name="Normal 3 7 8" xfId="27664"/>
    <cellStyle name="Normal 3 7 8 2" xfId="27665"/>
    <cellStyle name="Normal 3 7 9" xfId="27666"/>
    <cellStyle name="Normal 3 8" xfId="27667"/>
    <cellStyle name="Normal 3 8 10" xfId="27668"/>
    <cellStyle name="Normal 3 8 2" xfId="27669"/>
    <cellStyle name="Normal 3 8 2 2" xfId="27670"/>
    <cellStyle name="Normal 3 8 2 2 2" xfId="27671"/>
    <cellStyle name="Normal 3 8 2 3" xfId="27672"/>
    <cellStyle name="Normal 3 8 2 4" xfId="27673"/>
    <cellStyle name="Normal 3 8 3" xfId="27674"/>
    <cellStyle name="Normal 3 8 3 2" xfId="27675"/>
    <cellStyle name="Normal 3 8 3 2 2" xfId="27676"/>
    <cellStyle name="Normal 3 8 3 3" xfId="27677"/>
    <cellStyle name="Normal 3 8 4" xfId="27678"/>
    <cellStyle name="Normal 3 8 4 2" xfId="27679"/>
    <cellStyle name="Normal 3 8 4 2 2" xfId="27680"/>
    <cellStyle name="Normal 3 8 4 3" xfId="27681"/>
    <cellStyle name="Normal 3 8 5" xfId="27682"/>
    <cellStyle name="Normal 3 8 5 2" xfId="27683"/>
    <cellStyle name="Normal 3 8 5 2 2" xfId="27684"/>
    <cellStyle name="Normal 3 8 5 3" xfId="27685"/>
    <cellStyle name="Normal 3 8 6" xfId="27686"/>
    <cellStyle name="Normal 3 8 6 2" xfId="27687"/>
    <cellStyle name="Normal 3 8 6 2 2" xfId="27688"/>
    <cellStyle name="Normal 3 8 6 3" xfId="27689"/>
    <cellStyle name="Normal 3 8 7" xfId="27690"/>
    <cellStyle name="Normal 3 8 7 2" xfId="27691"/>
    <cellStyle name="Normal 3 8 7 2 2" xfId="27692"/>
    <cellStyle name="Normal 3 8 7 3" xfId="27693"/>
    <cellStyle name="Normal 3 8 8" xfId="27694"/>
    <cellStyle name="Normal 3 8 8 2" xfId="27695"/>
    <cellStyle name="Normal 3 8 9" xfId="27696"/>
    <cellStyle name="Normal 3 9" xfId="27697"/>
    <cellStyle name="Normal 3 9 10" xfId="27698"/>
    <cellStyle name="Normal 3 9 2" xfId="27699"/>
    <cellStyle name="Normal 3 9 2 2" xfId="27700"/>
    <cellStyle name="Normal 3 9 2 2 2" xfId="27701"/>
    <cellStyle name="Normal 3 9 2 3" xfId="27702"/>
    <cellStyle name="Normal 3 9 2 4" xfId="27703"/>
    <cellStyle name="Normal 3 9 3" xfId="27704"/>
    <cellStyle name="Normal 3 9 3 2" xfId="27705"/>
    <cellStyle name="Normal 3 9 3 2 2" xfId="27706"/>
    <cellStyle name="Normal 3 9 3 3" xfId="27707"/>
    <cellStyle name="Normal 3 9 4" xfId="27708"/>
    <cellStyle name="Normal 3 9 4 2" xfId="27709"/>
    <cellStyle name="Normal 3 9 4 2 2" xfId="27710"/>
    <cellStyle name="Normal 3 9 4 3" xfId="27711"/>
    <cellStyle name="Normal 3 9 5" xfId="27712"/>
    <cellStyle name="Normal 3 9 5 2" xfId="27713"/>
    <cellStyle name="Normal 3 9 5 2 2" xfId="27714"/>
    <cellStyle name="Normal 3 9 5 3" xfId="27715"/>
    <cellStyle name="Normal 3 9 6" xfId="27716"/>
    <cellStyle name="Normal 3 9 6 2" xfId="27717"/>
    <cellStyle name="Normal 3 9 6 2 2" xfId="27718"/>
    <cellStyle name="Normal 3 9 6 3" xfId="27719"/>
    <cellStyle name="Normal 3 9 7" xfId="27720"/>
    <cellStyle name="Normal 3 9 7 2" xfId="27721"/>
    <cellStyle name="Normal 3 9 7 2 2" xfId="27722"/>
    <cellStyle name="Normal 3 9 7 3" xfId="27723"/>
    <cellStyle name="Normal 3 9 8" xfId="27724"/>
    <cellStyle name="Normal 3 9 8 2" xfId="27725"/>
    <cellStyle name="Normal 3 9 9" xfId="27726"/>
    <cellStyle name="Normal 30" xfId="27727"/>
    <cellStyle name="Normal 30 2" xfId="27728"/>
    <cellStyle name="Normal 31" xfId="27729"/>
    <cellStyle name="Normal 32" xfId="27730"/>
    <cellStyle name="Normal 33" xfId="27731"/>
    <cellStyle name="Normal 34" xfId="27732"/>
    <cellStyle name="Normal 35" xfId="27733"/>
    <cellStyle name="Normal 36" xfId="27734"/>
    <cellStyle name="Normal 37" xfId="27735"/>
    <cellStyle name="Normal 38" xfId="3"/>
    <cellStyle name="Normal 38 2" xfId="61326"/>
    <cellStyle name="Normal 39" xfId="44582"/>
    <cellStyle name="Normal 4" xfId="27736"/>
    <cellStyle name="Normal 4 2" xfId="27737"/>
    <cellStyle name="Normal 4 2 2" xfId="27738"/>
    <cellStyle name="Normal 4 2 2 2" xfId="27739"/>
    <cellStyle name="Normal 4 2 2 3" xfId="27740"/>
    <cellStyle name="Normal 4 2 2 4" xfId="44583"/>
    <cellStyle name="Normal 4 2 3" xfId="27741"/>
    <cellStyle name="Normal 4 2 4" xfId="27742"/>
    <cellStyle name="Normal 4 3" xfId="27743"/>
    <cellStyle name="Normal 4 3 10" xfId="27744"/>
    <cellStyle name="Normal 4 3 10 2" xfId="27745"/>
    <cellStyle name="Normal 4 3 11" xfId="27746"/>
    <cellStyle name="Normal 4 3 12" xfId="27747"/>
    <cellStyle name="Normal 4 3 2" xfId="27748"/>
    <cellStyle name="Normal 4 3 2 10" xfId="27749"/>
    <cellStyle name="Normal 4 3 2 11" xfId="27750"/>
    <cellStyle name="Normal 4 3 2 12" xfId="27751"/>
    <cellStyle name="Normal 4 3 2 13" xfId="27752"/>
    <cellStyle name="Normal 4 3 2 14" xfId="27753"/>
    <cellStyle name="Normal 4 3 2 2" xfId="27754"/>
    <cellStyle name="Normal 4 3 2 2 10" xfId="27755"/>
    <cellStyle name="Normal 4 3 2 2 2" xfId="27756"/>
    <cellStyle name="Normal 4 3 2 2 2 2" xfId="27757"/>
    <cellStyle name="Normal 4 3 2 2 2 2 2" xfId="27758"/>
    <cellStyle name="Normal 4 3 2 2 2 3" xfId="27759"/>
    <cellStyle name="Normal 4 3 2 2 2 4" xfId="27760"/>
    <cellStyle name="Normal 4 3 2 2 3" xfId="27761"/>
    <cellStyle name="Normal 4 3 2 2 3 2" xfId="27762"/>
    <cellStyle name="Normal 4 3 2 2 3 2 2" xfId="27763"/>
    <cellStyle name="Normal 4 3 2 2 3 3" xfId="27764"/>
    <cellStyle name="Normal 4 3 2 2 4" xfId="27765"/>
    <cellStyle name="Normal 4 3 2 2 4 2" xfId="27766"/>
    <cellStyle name="Normal 4 3 2 2 4 2 2" xfId="27767"/>
    <cellStyle name="Normal 4 3 2 2 4 3" xfId="27768"/>
    <cellStyle name="Normal 4 3 2 2 5" xfId="27769"/>
    <cellStyle name="Normal 4 3 2 2 5 2" xfId="27770"/>
    <cellStyle name="Normal 4 3 2 2 5 2 2" xfId="27771"/>
    <cellStyle name="Normal 4 3 2 2 5 3" xfId="27772"/>
    <cellStyle name="Normal 4 3 2 2 6" xfId="27773"/>
    <cellStyle name="Normal 4 3 2 2 6 2" xfId="27774"/>
    <cellStyle name="Normal 4 3 2 2 6 2 2" xfId="27775"/>
    <cellStyle name="Normal 4 3 2 2 6 3" xfId="27776"/>
    <cellStyle name="Normal 4 3 2 2 7" xfId="27777"/>
    <cellStyle name="Normal 4 3 2 2 7 2" xfId="27778"/>
    <cellStyle name="Normal 4 3 2 2 7 2 2" xfId="27779"/>
    <cellStyle name="Normal 4 3 2 2 7 3" xfId="27780"/>
    <cellStyle name="Normal 4 3 2 2 8" xfId="27781"/>
    <cellStyle name="Normal 4 3 2 2 8 2" xfId="27782"/>
    <cellStyle name="Normal 4 3 2 2 9" xfId="27783"/>
    <cellStyle name="Normal 4 3 2 3" xfId="27784"/>
    <cellStyle name="Normal 4 3 2 3 2" xfId="27785"/>
    <cellStyle name="Normal 4 3 2 3 2 2" xfId="27786"/>
    <cellStyle name="Normal 4 3 2 3 3" xfId="27787"/>
    <cellStyle name="Normal 4 3 2 3 4" xfId="27788"/>
    <cellStyle name="Normal 4 3 2 4" xfId="27789"/>
    <cellStyle name="Normal 4 3 2 4 2" xfId="27790"/>
    <cellStyle name="Normal 4 3 2 4 2 2" xfId="27791"/>
    <cellStyle name="Normal 4 3 2 4 3" xfId="27792"/>
    <cellStyle name="Normal 4 3 2 5" xfId="27793"/>
    <cellStyle name="Normal 4 3 2 5 2" xfId="27794"/>
    <cellStyle name="Normal 4 3 2 5 2 2" xfId="27795"/>
    <cellStyle name="Normal 4 3 2 5 3" xfId="27796"/>
    <cellStyle name="Normal 4 3 2 6" xfId="27797"/>
    <cellStyle name="Normal 4 3 2 6 2" xfId="27798"/>
    <cellStyle name="Normal 4 3 2 6 2 2" xfId="27799"/>
    <cellStyle name="Normal 4 3 2 6 3" xfId="27800"/>
    <cellStyle name="Normal 4 3 2 7" xfId="27801"/>
    <cellStyle name="Normal 4 3 2 7 2" xfId="27802"/>
    <cellStyle name="Normal 4 3 2 7 2 2" xfId="27803"/>
    <cellStyle name="Normal 4 3 2 7 3" xfId="27804"/>
    <cellStyle name="Normal 4 3 2 8" xfId="27805"/>
    <cellStyle name="Normal 4 3 2 8 2" xfId="27806"/>
    <cellStyle name="Normal 4 3 2 8 2 2" xfId="27807"/>
    <cellStyle name="Normal 4 3 2 8 3" xfId="27808"/>
    <cellStyle name="Normal 4 3 2 9" xfId="27809"/>
    <cellStyle name="Normal 4 3 2 9 2" xfId="27810"/>
    <cellStyle name="Normal 4 3 3" xfId="27811"/>
    <cellStyle name="Normal 4 3 3 10" xfId="27812"/>
    <cellStyle name="Normal 4 3 3 2" xfId="27813"/>
    <cellStyle name="Normal 4 3 3 2 2" xfId="27814"/>
    <cellStyle name="Normal 4 3 3 2 2 2" xfId="27815"/>
    <cellStyle name="Normal 4 3 3 2 3" xfId="27816"/>
    <cellStyle name="Normal 4 3 3 2 4" xfId="27817"/>
    <cellStyle name="Normal 4 3 3 3" xfId="27818"/>
    <cellStyle name="Normal 4 3 3 3 2" xfId="27819"/>
    <cellStyle name="Normal 4 3 3 3 2 2" xfId="27820"/>
    <cellStyle name="Normal 4 3 3 3 3" xfId="27821"/>
    <cellStyle name="Normal 4 3 3 4" xfId="27822"/>
    <cellStyle name="Normal 4 3 3 4 2" xfId="27823"/>
    <cellStyle name="Normal 4 3 3 4 2 2" xfId="27824"/>
    <cellStyle name="Normal 4 3 3 4 3" xfId="27825"/>
    <cellStyle name="Normal 4 3 3 5" xfId="27826"/>
    <cellStyle name="Normal 4 3 3 5 2" xfId="27827"/>
    <cellStyle name="Normal 4 3 3 5 2 2" xfId="27828"/>
    <cellStyle name="Normal 4 3 3 5 3" xfId="27829"/>
    <cellStyle name="Normal 4 3 3 6" xfId="27830"/>
    <cellStyle name="Normal 4 3 3 6 2" xfId="27831"/>
    <cellStyle name="Normal 4 3 3 6 2 2" xfId="27832"/>
    <cellStyle name="Normal 4 3 3 6 3" xfId="27833"/>
    <cellStyle name="Normal 4 3 3 7" xfId="27834"/>
    <cellStyle name="Normal 4 3 3 7 2" xfId="27835"/>
    <cellStyle name="Normal 4 3 3 7 2 2" xfId="27836"/>
    <cellStyle name="Normal 4 3 3 7 3" xfId="27837"/>
    <cellStyle name="Normal 4 3 3 8" xfId="27838"/>
    <cellStyle name="Normal 4 3 3 8 2" xfId="27839"/>
    <cellStyle name="Normal 4 3 3 9" xfId="27840"/>
    <cellStyle name="Normal 4 3 4" xfId="27841"/>
    <cellStyle name="Normal 4 3 4 2" xfId="27842"/>
    <cellStyle name="Normal 4 3 4 2 2" xfId="27843"/>
    <cellStyle name="Normal 4 3 4 3" xfId="27844"/>
    <cellStyle name="Normal 4 3 4 4" xfId="27845"/>
    <cellStyle name="Normal 4 3 5" xfId="27846"/>
    <cellStyle name="Normal 4 3 5 2" xfId="27847"/>
    <cellStyle name="Normal 4 3 5 2 2" xfId="27848"/>
    <cellStyle name="Normal 4 3 5 3" xfId="27849"/>
    <cellStyle name="Normal 4 3 6" xfId="27850"/>
    <cellStyle name="Normal 4 3 6 2" xfId="27851"/>
    <cellStyle name="Normal 4 3 6 2 2" xfId="27852"/>
    <cellStyle name="Normal 4 3 6 3" xfId="27853"/>
    <cellStyle name="Normal 4 3 7" xfId="27854"/>
    <cellStyle name="Normal 4 3 7 2" xfId="27855"/>
    <cellStyle name="Normal 4 3 7 2 2" xfId="27856"/>
    <cellStyle name="Normal 4 3 7 3" xfId="27857"/>
    <cellStyle name="Normal 4 3 8" xfId="27858"/>
    <cellStyle name="Normal 4 3 8 2" xfId="27859"/>
    <cellStyle name="Normal 4 3 8 2 2" xfId="27860"/>
    <cellStyle name="Normal 4 3 8 3" xfId="27861"/>
    <cellStyle name="Normal 4 3 9" xfId="27862"/>
    <cellStyle name="Normal 4 3 9 2" xfId="27863"/>
    <cellStyle name="Normal 4 3 9 2 2" xfId="27864"/>
    <cellStyle name="Normal 4 3 9 3" xfId="27865"/>
    <cellStyle name="Normal 4 4" xfId="27866"/>
    <cellStyle name="Normal 4 4 10" xfId="27867"/>
    <cellStyle name="Normal 4 4 2" xfId="27868"/>
    <cellStyle name="Normal 4 4 2 2" xfId="27869"/>
    <cellStyle name="Normal 4 4 2 2 2" xfId="27870"/>
    <cellStyle name="Normal 4 4 2 3" xfId="27871"/>
    <cellStyle name="Normal 4 4 2 4" xfId="27872"/>
    <cellStyle name="Normal 4 4 3" xfId="27873"/>
    <cellStyle name="Normal 4 4 3 2" xfId="27874"/>
    <cellStyle name="Normal 4 4 3 2 2" xfId="27875"/>
    <cellStyle name="Normal 4 4 3 3" xfId="27876"/>
    <cellStyle name="Normal 4 4 4" xfId="27877"/>
    <cellStyle name="Normal 4 4 4 2" xfId="27878"/>
    <cellStyle name="Normal 4 4 4 2 2" xfId="27879"/>
    <cellStyle name="Normal 4 4 4 3" xfId="27880"/>
    <cellStyle name="Normal 4 4 5" xfId="27881"/>
    <cellStyle name="Normal 4 4 5 2" xfId="27882"/>
    <cellStyle name="Normal 4 4 5 2 2" xfId="27883"/>
    <cellStyle name="Normal 4 4 5 3" xfId="27884"/>
    <cellStyle name="Normal 4 4 6" xfId="27885"/>
    <cellStyle name="Normal 4 4 6 2" xfId="27886"/>
    <cellStyle name="Normal 4 4 6 2 2" xfId="27887"/>
    <cellStyle name="Normal 4 4 6 3" xfId="27888"/>
    <cellStyle name="Normal 4 4 7" xfId="27889"/>
    <cellStyle name="Normal 4 4 7 2" xfId="27890"/>
    <cellStyle name="Normal 4 4 7 2 2" xfId="27891"/>
    <cellStyle name="Normal 4 4 7 3" xfId="27892"/>
    <cellStyle name="Normal 4 4 8" xfId="27893"/>
    <cellStyle name="Normal 4 4 8 2" xfId="27894"/>
    <cellStyle name="Normal 4 4 9" xfId="27895"/>
    <cellStyle name="Normal 4 5" xfId="27896"/>
    <cellStyle name="Normal 4 5 2" xfId="27897"/>
    <cellStyle name="Normal 40" xfId="44584"/>
    <cellStyle name="Normal 40 2" xfId="61327"/>
    <cellStyle name="Normal 41" xfId="44585"/>
    <cellStyle name="Normal 42" xfId="44586"/>
    <cellStyle name="Normal 43" xfId="44587"/>
    <cellStyle name="Normal 44" xfId="44588"/>
    <cellStyle name="Normal 45" xfId="44589"/>
    <cellStyle name="Normal 46" xfId="44590"/>
    <cellStyle name="Normal 47" xfId="44591"/>
    <cellStyle name="Normal 48" xfId="44592"/>
    <cellStyle name="Normal 49" xfId="44593"/>
    <cellStyle name="Normal 5" xfId="27898"/>
    <cellStyle name="Normal 5 10" xfId="27899"/>
    <cellStyle name="Normal 5 10 2" xfId="27900"/>
    <cellStyle name="Normal 5 10 2 2" xfId="27901"/>
    <cellStyle name="Normal 5 10 2 2 2" xfId="27902"/>
    <cellStyle name="Normal 5 10 2 3" xfId="27903"/>
    <cellStyle name="Normal 5 10 2 4" xfId="27904"/>
    <cellStyle name="Normal 5 10 3" xfId="27905"/>
    <cellStyle name="Normal 5 10 3 2" xfId="27906"/>
    <cellStyle name="Normal 5 10 3 2 2" xfId="27907"/>
    <cellStyle name="Normal 5 10 3 3" xfId="27908"/>
    <cellStyle name="Normal 5 10 4" xfId="27909"/>
    <cellStyle name="Normal 5 10 4 2" xfId="27910"/>
    <cellStyle name="Normal 5 10 4 2 2" xfId="27911"/>
    <cellStyle name="Normal 5 10 4 3" xfId="27912"/>
    <cellStyle name="Normal 5 10 5" xfId="27913"/>
    <cellStyle name="Normal 5 10 5 2" xfId="27914"/>
    <cellStyle name="Normal 5 10 6" xfId="27915"/>
    <cellStyle name="Normal 5 10 7" xfId="27916"/>
    <cellStyle name="Normal 5 11" xfId="27917"/>
    <cellStyle name="Normal 5 11 2" xfId="27918"/>
    <cellStyle name="Normal 5 11 2 2" xfId="27919"/>
    <cellStyle name="Normal 5 11 2 2 2" xfId="27920"/>
    <cellStyle name="Normal 5 11 2 3" xfId="27921"/>
    <cellStyle name="Normal 5 11 2 4" xfId="27922"/>
    <cellStyle name="Normal 5 11 3" xfId="27923"/>
    <cellStyle name="Normal 5 11 3 2" xfId="27924"/>
    <cellStyle name="Normal 5 11 3 2 2" xfId="27925"/>
    <cellStyle name="Normal 5 11 3 3" xfId="27926"/>
    <cellStyle name="Normal 5 11 4" xfId="27927"/>
    <cellStyle name="Normal 5 11 4 2" xfId="27928"/>
    <cellStyle name="Normal 5 11 4 2 2" xfId="27929"/>
    <cellStyle name="Normal 5 11 4 3" xfId="27930"/>
    <cellStyle name="Normal 5 11 5" xfId="27931"/>
    <cellStyle name="Normal 5 11 5 2" xfId="27932"/>
    <cellStyle name="Normal 5 11 6" xfId="27933"/>
    <cellStyle name="Normal 5 11 7" xfId="27934"/>
    <cellStyle name="Normal 5 12" xfId="27935"/>
    <cellStyle name="Normal 5 12 2" xfId="27936"/>
    <cellStyle name="Normal 5 12 2 2" xfId="27937"/>
    <cellStyle name="Normal 5 12 2 2 2" xfId="27938"/>
    <cellStyle name="Normal 5 12 2 3" xfId="27939"/>
    <cellStyle name="Normal 5 12 2 4" xfId="27940"/>
    <cellStyle name="Normal 5 12 3" xfId="27941"/>
    <cellStyle name="Normal 5 12 3 2" xfId="27942"/>
    <cellStyle name="Normal 5 12 3 2 2" xfId="27943"/>
    <cellStyle name="Normal 5 12 3 3" xfId="27944"/>
    <cellStyle name="Normal 5 12 4" xfId="27945"/>
    <cellStyle name="Normal 5 12 4 2" xfId="27946"/>
    <cellStyle name="Normal 5 12 4 2 2" xfId="27947"/>
    <cellStyle name="Normal 5 12 4 3" xfId="27948"/>
    <cellStyle name="Normal 5 12 5" xfId="27949"/>
    <cellStyle name="Normal 5 12 5 2" xfId="27950"/>
    <cellStyle name="Normal 5 12 6" xfId="27951"/>
    <cellStyle name="Normal 5 12 7" xfId="27952"/>
    <cellStyle name="Normal 5 13" xfId="27953"/>
    <cellStyle name="Normal 5 13 2" xfId="27954"/>
    <cellStyle name="Normal 5 13 2 2" xfId="27955"/>
    <cellStyle name="Normal 5 13 2 2 2" xfId="27956"/>
    <cellStyle name="Normal 5 13 2 3" xfId="27957"/>
    <cellStyle name="Normal 5 13 2 4" xfId="27958"/>
    <cellStyle name="Normal 5 13 3" xfId="27959"/>
    <cellStyle name="Normal 5 13 3 2" xfId="27960"/>
    <cellStyle name="Normal 5 13 3 2 2" xfId="27961"/>
    <cellStyle name="Normal 5 13 3 3" xfId="27962"/>
    <cellStyle name="Normal 5 13 4" xfId="27963"/>
    <cellStyle name="Normal 5 13 4 2" xfId="27964"/>
    <cellStyle name="Normal 5 13 4 2 2" xfId="27965"/>
    <cellStyle name="Normal 5 13 4 3" xfId="27966"/>
    <cellStyle name="Normal 5 13 5" xfId="27967"/>
    <cellStyle name="Normal 5 13 5 2" xfId="27968"/>
    <cellStyle name="Normal 5 13 6" xfId="27969"/>
    <cellStyle name="Normal 5 13 7" xfId="27970"/>
    <cellStyle name="Normal 5 14" xfId="27971"/>
    <cellStyle name="Normal 5 14 2" xfId="27972"/>
    <cellStyle name="Normal 5 14 2 2" xfId="27973"/>
    <cellStyle name="Normal 5 14 2 2 2" xfId="27974"/>
    <cellStyle name="Normal 5 14 2 3" xfId="27975"/>
    <cellStyle name="Normal 5 14 2 4" xfId="27976"/>
    <cellStyle name="Normal 5 14 3" xfId="27977"/>
    <cellStyle name="Normal 5 14 3 2" xfId="27978"/>
    <cellStyle name="Normal 5 14 3 2 2" xfId="27979"/>
    <cellStyle name="Normal 5 14 3 3" xfId="27980"/>
    <cellStyle name="Normal 5 14 4" xfId="27981"/>
    <cellStyle name="Normal 5 14 4 2" xfId="27982"/>
    <cellStyle name="Normal 5 14 4 2 2" xfId="27983"/>
    <cellStyle name="Normal 5 14 4 3" xfId="27984"/>
    <cellStyle name="Normal 5 14 5" xfId="27985"/>
    <cellStyle name="Normal 5 14 5 2" xfId="27986"/>
    <cellStyle name="Normal 5 14 6" xfId="27987"/>
    <cellStyle name="Normal 5 14 7" xfId="27988"/>
    <cellStyle name="Normal 5 15" xfId="27989"/>
    <cellStyle name="Normal 5 15 2" xfId="27990"/>
    <cellStyle name="Normal 5 15 2 2" xfId="27991"/>
    <cellStyle name="Normal 5 15 2 2 2" xfId="27992"/>
    <cellStyle name="Normal 5 15 2 3" xfId="27993"/>
    <cellStyle name="Normal 5 15 2 4" xfId="27994"/>
    <cellStyle name="Normal 5 15 3" xfId="27995"/>
    <cellStyle name="Normal 5 15 3 2" xfId="27996"/>
    <cellStyle name="Normal 5 15 3 2 2" xfId="27997"/>
    <cellStyle name="Normal 5 15 3 3" xfId="27998"/>
    <cellStyle name="Normal 5 15 4" xfId="27999"/>
    <cellStyle name="Normal 5 15 4 2" xfId="28000"/>
    <cellStyle name="Normal 5 15 4 2 2" xfId="28001"/>
    <cellStyle name="Normal 5 15 4 3" xfId="28002"/>
    <cellStyle name="Normal 5 15 5" xfId="28003"/>
    <cellStyle name="Normal 5 15 5 2" xfId="28004"/>
    <cellStyle name="Normal 5 15 6" xfId="28005"/>
    <cellStyle name="Normal 5 15 7" xfId="28006"/>
    <cellStyle name="Normal 5 16" xfId="28007"/>
    <cellStyle name="Normal 5 16 2" xfId="28008"/>
    <cellStyle name="Normal 5 16 2 2" xfId="28009"/>
    <cellStyle name="Normal 5 16 3" xfId="28010"/>
    <cellStyle name="Normal 5 16 4" xfId="28011"/>
    <cellStyle name="Normal 5 17" xfId="28012"/>
    <cellStyle name="Normal 5 17 2" xfId="28013"/>
    <cellStyle name="Normal 5 17 2 2" xfId="28014"/>
    <cellStyle name="Normal 5 17 3" xfId="28015"/>
    <cellStyle name="Normal 5 18" xfId="28016"/>
    <cellStyle name="Normal 5 18 2" xfId="28017"/>
    <cellStyle name="Normal 5 18 2 2" xfId="28018"/>
    <cellStyle name="Normal 5 18 3" xfId="28019"/>
    <cellStyle name="Normal 5 19" xfId="28020"/>
    <cellStyle name="Normal 5 19 2" xfId="28021"/>
    <cellStyle name="Normal 5 2" xfId="28022"/>
    <cellStyle name="Normal 5 2 2" xfId="28023"/>
    <cellStyle name="Normal 5 2 2 2" xfId="28024"/>
    <cellStyle name="Normal 5 2 3" xfId="28025"/>
    <cellStyle name="Normal 5 2 4" xfId="28026"/>
    <cellStyle name="Normal 5 20" xfId="28027"/>
    <cellStyle name="Normal 5 21" xfId="28028"/>
    <cellStyle name="Normal 5 3" xfId="28029"/>
    <cellStyle name="Normal 5 3 10" xfId="28030"/>
    <cellStyle name="Normal 5 3 10 2" xfId="28031"/>
    <cellStyle name="Normal 5 3 11" xfId="28032"/>
    <cellStyle name="Normal 5 3 12" xfId="28033"/>
    <cellStyle name="Normal 5 3 13" xfId="28034"/>
    <cellStyle name="Normal 5 3 14" xfId="28035"/>
    <cellStyle name="Normal 5 3 15" xfId="28036"/>
    <cellStyle name="Normal 5 3 2" xfId="28037"/>
    <cellStyle name="Normal 5 3 2 10" xfId="28038"/>
    <cellStyle name="Normal 5 3 2 11" xfId="28039"/>
    <cellStyle name="Normal 5 3 2 12" xfId="28040"/>
    <cellStyle name="Normal 5 3 2 13" xfId="28041"/>
    <cellStyle name="Normal 5 3 2 13 2" xfId="28042"/>
    <cellStyle name="Normal 5 3 2 14" xfId="28043"/>
    <cellStyle name="Normal 5 3 2 14 2" xfId="28044"/>
    <cellStyle name="Normal 5 3 2 2" xfId="28045"/>
    <cellStyle name="Normal 5 3 2 2 10" xfId="28046"/>
    <cellStyle name="Normal 5 3 2 2 2" xfId="28047"/>
    <cellStyle name="Normal 5 3 2 2 2 2" xfId="28048"/>
    <cellStyle name="Normal 5 3 2 2 2 2 2" xfId="28049"/>
    <cellStyle name="Normal 5 3 2 2 2 3" xfId="28050"/>
    <cellStyle name="Normal 5 3 2 2 2 4" xfId="28051"/>
    <cellStyle name="Normal 5 3 2 2 3" xfId="28052"/>
    <cellStyle name="Normal 5 3 2 2 3 2" xfId="28053"/>
    <cellStyle name="Normal 5 3 2 2 3 2 2" xfId="28054"/>
    <cellStyle name="Normal 5 3 2 2 3 3" xfId="28055"/>
    <cellStyle name="Normal 5 3 2 2 4" xfId="28056"/>
    <cellStyle name="Normal 5 3 2 2 4 2" xfId="28057"/>
    <cellStyle name="Normal 5 3 2 2 4 2 2" xfId="28058"/>
    <cellStyle name="Normal 5 3 2 2 4 3" xfId="28059"/>
    <cellStyle name="Normal 5 3 2 2 5" xfId="28060"/>
    <cellStyle name="Normal 5 3 2 2 5 2" xfId="28061"/>
    <cellStyle name="Normal 5 3 2 2 5 2 2" xfId="28062"/>
    <cellStyle name="Normal 5 3 2 2 5 3" xfId="28063"/>
    <cellStyle name="Normal 5 3 2 2 6" xfId="28064"/>
    <cellStyle name="Normal 5 3 2 2 6 2" xfId="28065"/>
    <cellStyle name="Normal 5 3 2 2 6 2 2" xfId="28066"/>
    <cellStyle name="Normal 5 3 2 2 6 3" xfId="28067"/>
    <cellStyle name="Normal 5 3 2 2 7" xfId="28068"/>
    <cellStyle name="Normal 5 3 2 2 7 2" xfId="28069"/>
    <cellStyle name="Normal 5 3 2 2 7 2 2" xfId="28070"/>
    <cellStyle name="Normal 5 3 2 2 7 3" xfId="28071"/>
    <cellStyle name="Normal 5 3 2 2 8" xfId="28072"/>
    <cellStyle name="Normal 5 3 2 2 8 2" xfId="28073"/>
    <cellStyle name="Normal 5 3 2 2 9" xfId="28074"/>
    <cellStyle name="Normal 5 3 2 3" xfId="28075"/>
    <cellStyle name="Normal 5 3 2 3 2" xfId="28076"/>
    <cellStyle name="Normal 5 3 2 3 2 2" xfId="28077"/>
    <cellStyle name="Normal 5 3 2 3 3" xfId="28078"/>
    <cellStyle name="Normal 5 3 2 3 4" xfId="28079"/>
    <cellStyle name="Normal 5 3 2 4" xfId="28080"/>
    <cellStyle name="Normal 5 3 2 4 2" xfId="28081"/>
    <cellStyle name="Normal 5 3 2 4 2 2" xfId="28082"/>
    <cellStyle name="Normal 5 3 2 4 3" xfId="28083"/>
    <cellStyle name="Normal 5 3 2 5" xfId="28084"/>
    <cellStyle name="Normal 5 3 2 5 2" xfId="28085"/>
    <cellStyle name="Normal 5 3 2 5 2 2" xfId="28086"/>
    <cellStyle name="Normal 5 3 2 5 3" xfId="28087"/>
    <cellStyle name="Normal 5 3 2 6" xfId="28088"/>
    <cellStyle name="Normal 5 3 2 6 2" xfId="28089"/>
    <cellStyle name="Normal 5 3 2 6 2 2" xfId="28090"/>
    <cellStyle name="Normal 5 3 2 6 3" xfId="28091"/>
    <cellStyle name="Normal 5 3 2 7" xfId="28092"/>
    <cellStyle name="Normal 5 3 2 7 2" xfId="28093"/>
    <cellStyle name="Normal 5 3 2 7 2 2" xfId="28094"/>
    <cellStyle name="Normal 5 3 2 7 3" xfId="28095"/>
    <cellStyle name="Normal 5 3 2 8" xfId="28096"/>
    <cellStyle name="Normal 5 3 2 8 2" xfId="28097"/>
    <cellStyle name="Normal 5 3 2 8 2 2" xfId="28098"/>
    <cellStyle name="Normal 5 3 2 8 3" xfId="28099"/>
    <cellStyle name="Normal 5 3 2 9" xfId="28100"/>
    <cellStyle name="Normal 5 3 2 9 2" xfId="28101"/>
    <cellStyle name="Normal 5 3 3" xfId="28102"/>
    <cellStyle name="Normal 5 3 3 10" xfId="28103"/>
    <cellStyle name="Normal 5 3 3 2" xfId="28104"/>
    <cellStyle name="Normal 5 3 3 2 2" xfId="28105"/>
    <cellStyle name="Normal 5 3 3 2 2 2" xfId="28106"/>
    <cellStyle name="Normal 5 3 3 2 3" xfId="28107"/>
    <cellStyle name="Normal 5 3 3 2 4" xfId="28108"/>
    <cellStyle name="Normal 5 3 3 3" xfId="28109"/>
    <cellStyle name="Normal 5 3 3 3 2" xfId="28110"/>
    <cellStyle name="Normal 5 3 3 3 2 2" xfId="28111"/>
    <cellStyle name="Normal 5 3 3 3 3" xfId="28112"/>
    <cellStyle name="Normal 5 3 3 4" xfId="28113"/>
    <cellStyle name="Normal 5 3 3 4 2" xfId="28114"/>
    <cellStyle name="Normal 5 3 3 4 2 2" xfId="28115"/>
    <cellStyle name="Normal 5 3 3 4 3" xfId="28116"/>
    <cellStyle name="Normal 5 3 3 5" xfId="28117"/>
    <cellStyle name="Normal 5 3 3 5 2" xfId="28118"/>
    <cellStyle name="Normal 5 3 3 5 2 2" xfId="28119"/>
    <cellStyle name="Normal 5 3 3 5 3" xfId="28120"/>
    <cellStyle name="Normal 5 3 3 6" xfId="28121"/>
    <cellStyle name="Normal 5 3 3 6 2" xfId="28122"/>
    <cellStyle name="Normal 5 3 3 6 2 2" xfId="28123"/>
    <cellStyle name="Normal 5 3 3 6 3" xfId="28124"/>
    <cellStyle name="Normal 5 3 3 7" xfId="28125"/>
    <cellStyle name="Normal 5 3 3 7 2" xfId="28126"/>
    <cellStyle name="Normal 5 3 3 7 2 2" xfId="28127"/>
    <cellStyle name="Normal 5 3 3 7 3" xfId="28128"/>
    <cellStyle name="Normal 5 3 3 8" xfId="28129"/>
    <cellStyle name="Normal 5 3 3 8 2" xfId="28130"/>
    <cellStyle name="Normal 5 3 3 9" xfId="28131"/>
    <cellStyle name="Normal 5 3 4" xfId="28132"/>
    <cellStyle name="Normal 5 3 4 2" xfId="28133"/>
    <cellStyle name="Normal 5 3 4 2 2" xfId="28134"/>
    <cellStyle name="Normal 5 3 4 3" xfId="28135"/>
    <cellStyle name="Normal 5 3 4 4" xfId="28136"/>
    <cellStyle name="Normal 5 3 5" xfId="28137"/>
    <cellStyle name="Normal 5 3 5 2" xfId="28138"/>
    <cellStyle name="Normal 5 3 5 2 2" xfId="28139"/>
    <cellStyle name="Normal 5 3 5 3" xfId="28140"/>
    <cellStyle name="Normal 5 3 6" xfId="28141"/>
    <cellStyle name="Normal 5 3 6 2" xfId="28142"/>
    <cellStyle name="Normal 5 3 6 2 2" xfId="28143"/>
    <cellStyle name="Normal 5 3 6 3" xfId="28144"/>
    <cellStyle name="Normal 5 3 7" xfId="28145"/>
    <cellStyle name="Normal 5 3 7 2" xfId="28146"/>
    <cellStyle name="Normal 5 3 7 2 2" xfId="28147"/>
    <cellStyle name="Normal 5 3 7 3" xfId="28148"/>
    <cellStyle name="Normal 5 3 8" xfId="28149"/>
    <cellStyle name="Normal 5 3 8 2" xfId="28150"/>
    <cellStyle name="Normal 5 3 8 2 2" xfId="28151"/>
    <cellStyle name="Normal 5 3 8 3" xfId="28152"/>
    <cellStyle name="Normal 5 3 9" xfId="28153"/>
    <cellStyle name="Normal 5 3 9 2" xfId="28154"/>
    <cellStyle name="Normal 5 3 9 2 2" xfId="28155"/>
    <cellStyle name="Normal 5 3 9 3" xfId="28156"/>
    <cellStyle name="Normal 5 4" xfId="28157"/>
    <cellStyle name="Normal 5 4 10" xfId="28158"/>
    <cellStyle name="Normal 5 4 11" xfId="28159"/>
    <cellStyle name="Normal 5 4 12" xfId="28160"/>
    <cellStyle name="Normal 5 4 13" xfId="28161"/>
    <cellStyle name="Normal 5 4 2" xfId="28162"/>
    <cellStyle name="Normal 5 4 2 2" xfId="28163"/>
    <cellStyle name="Normal 5 4 2 2 2" xfId="28164"/>
    <cellStyle name="Normal 5 4 2 3" xfId="28165"/>
    <cellStyle name="Normal 5 4 2 4" xfId="28166"/>
    <cellStyle name="Normal 5 4 3" xfId="28167"/>
    <cellStyle name="Normal 5 4 3 2" xfId="28168"/>
    <cellStyle name="Normal 5 4 3 2 2" xfId="28169"/>
    <cellStyle name="Normal 5 4 3 3" xfId="28170"/>
    <cellStyle name="Normal 5 4 4" xfId="28171"/>
    <cellStyle name="Normal 5 4 4 2" xfId="28172"/>
    <cellStyle name="Normal 5 4 4 2 2" xfId="28173"/>
    <cellStyle name="Normal 5 4 4 3" xfId="28174"/>
    <cellStyle name="Normal 5 4 5" xfId="28175"/>
    <cellStyle name="Normal 5 4 5 2" xfId="28176"/>
    <cellStyle name="Normal 5 4 5 2 2" xfId="28177"/>
    <cellStyle name="Normal 5 4 5 3" xfId="28178"/>
    <cellStyle name="Normal 5 4 6" xfId="28179"/>
    <cellStyle name="Normal 5 4 6 2" xfId="28180"/>
    <cellStyle name="Normal 5 4 6 2 2" xfId="28181"/>
    <cellStyle name="Normal 5 4 6 3" xfId="28182"/>
    <cellStyle name="Normal 5 4 7" xfId="28183"/>
    <cellStyle name="Normal 5 4 7 2" xfId="28184"/>
    <cellStyle name="Normal 5 4 7 2 2" xfId="28185"/>
    <cellStyle name="Normal 5 4 7 3" xfId="28186"/>
    <cellStyle name="Normal 5 4 8" xfId="28187"/>
    <cellStyle name="Normal 5 4 8 2" xfId="28188"/>
    <cellStyle name="Normal 5 4 9" xfId="28189"/>
    <cellStyle name="Normal 5 5" xfId="28190"/>
    <cellStyle name="Normal 5 5 10" xfId="28191"/>
    <cellStyle name="Normal 5 5 11" xfId="28192"/>
    <cellStyle name="Normal 5 5 12" xfId="28193"/>
    <cellStyle name="Normal 5 5 13" xfId="28194"/>
    <cellStyle name="Normal 5 5 13 2" xfId="28195"/>
    <cellStyle name="Normal 5 5 13 2 2" xfId="28196"/>
    <cellStyle name="Normal 5 5 13 2 2 2" xfId="28197"/>
    <cellStyle name="Normal 5 5 13 2 3" xfId="28198"/>
    <cellStyle name="Normal 5 5 13 2 4" xfId="28199"/>
    <cellStyle name="Normal 5 5 13 3" xfId="28200"/>
    <cellStyle name="Normal 5 5 13 3 2" xfId="28201"/>
    <cellStyle name="Normal 5 5 13 3 2 2" xfId="28202"/>
    <cellStyle name="Normal 5 5 13 3 3" xfId="28203"/>
    <cellStyle name="Normal 5 5 13 4" xfId="28204"/>
    <cellStyle name="Normal 5 5 13 4 2" xfId="28205"/>
    <cellStyle name="Normal 5 5 13 4 2 2" xfId="28206"/>
    <cellStyle name="Normal 5 5 13 4 3" xfId="28207"/>
    <cellStyle name="Normal 5 5 13 5" xfId="28208"/>
    <cellStyle name="Normal 5 5 13 5 2" xfId="28209"/>
    <cellStyle name="Normal 5 5 13 6" xfId="28210"/>
    <cellStyle name="Normal 5 5 13 7" xfId="28211"/>
    <cellStyle name="Normal 5 5 2" xfId="28212"/>
    <cellStyle name="Normal 5 5 3" xfId="28213"/>
    <cellStyle name="Normal 5 5 4" xfId="28214"/>
    <cellStyle name="Normal 5 5 5" xfId="28215"/>
    <cellStyle name="Normal 5 5 6" xfId="28216"/>
    <cellStyle name="Normal 5 5 7" xfId="28217"/>
    <cellStyle name="Normal 5 5 8" xfId="28218"/>
    <cellStyle name="Normal 5 5 9" xfId="28219"/>
    <cellStyle name="Normal 5 6" xfId="28220"/>
    <cellStyle name="Normal 5 6 10" xfId="28221"/>
    <cellStyle name="Normal 5 6 2" xfId="28222"/>
    <cellStyle name="Normal 5 6 2 2" xfId="28223"/>
    <cellStyle name="Normal 5 6 2 2 2" xfId="28224"/>
    <cellStyle name="Normal 5 6 2 3" xfId="28225"/>
    <cellStyle name="Normal 5 6 2 4" xfId="28226"/>
    <cellStyle name="Normal 5 6 3" xfId="28227"/>
    <cellStyle name="Normal 5 6 3 2" xfId="28228"/>
    <cellStyle name="Normal 5 6 3 2 2" xfId="28229"/>
    <cellStyle name="Normal 5 6 3 3" xfId="28230"/>
    <cellStyle name="Normal 5 6 4" xfId="28231"/>
    <cellStyle name="Normal 5 6 4 2" xfId="28232"/>
    <cellStyle name="Normal 5 6 4 2 2" xfId="28233"/>
    <cellStyle name="Normal 5 6 4 3" xfId="28234"/>
    <cellStyle name="Normal 5 6 5" xfId="28235"/>
    <cellStyle name="Normal 5 6 5 2" xfId="28236"/>
    <cellStyle name="Normal 5 6 6" xfId="28237"/>
    <cellStyle name="Normal 5 6 7" xfId="28238"/>
    <cellStyle name="Normal 5 6 8" xfId="28239"/>
    <cellStyle name="Normal 5 6 9" xfId="28240"/>
    <cellStyle name="Normal 5 7" xfId="28241"/>
    <cellStyle name="Normal 5 7 2" xfId="28242"/>
    <cellStyle name="Normal 5 7 2 2" xfId="28243"/>
    <cellStyle name="Normal 5 7 2 2 2" xfId="28244"/>
    <cellStyle name="Normal 5 7 2 3" xfId="28245"/>
    <cellStyle name="Normal 5 7 2 4" xfId="28246"/>
    <cellStyle name="Normal 5 7 3" xfId="28247"/>
    <cellStyle name="Normal 5 7 3 2" xfId="28248"/>
    <cellStyle name="Normal 5 7 3 2 2" xfId="28249"/>
    <cellStyle name="Normal 5 7 3 3" xfId="28250"/>
    <cellStyle name="Normal 5 7 4" xfId="28251"/>
    <cellStyle name="Normal 5 7 4 2" xfId="28252"/>
    <cellStyle name="Normal 5 7 4 2 2" xfId="28253"/>
    <cellStyle name="Normal 5 7 4 3" xfId="28254"/>
    <cellStyle name="Normal 5 7 5" xfId="28255"/>
    <cellStyle name="Normal 5 7 5 2" xfId="28256"/>
    <cellStyle name="Normal 5 7 6" xfId="28257"/>
    <cellStyle name="Normal 5 7 7" xfId="28258"/>
    <cellStyle name="Normal 5 8" xfId="28259"/>
    <cellStyle name="Normal 5 8 2" xfId="28260"/>
    <cellStyle name="Normal 5 8 2 2" xfId="28261"/>
    <cellStyle name="Normal 5 8 2 2 2" xfId="28262"/>
    <cellStyle name="Normal 5 8 2 3" xfId="28263"/>
    <cellStyle name="Normal 5 8 2 4" xfId="28264"/>
    <cellStyle name="Normal 5 8 3" xfId="28265"/>
    <cellStyle name="Normal 5 8 3 2" xfId="28266"/>
    <cellStyle name="Normal 5 8 3 2 2" xfId="28267"/>
    <cellStyle name="Normal 5 8 3 3" xfId="28268"/>
    <cellStyle name="Normal 5 8 4" xfId="28269"/>
    <cellStyle name="Normal 5 8 4 2" xfId="28270"/>
    <cellStyle name="Normal 5 8 4 2 2" xfId="28271"/>
    <cellStyle name="Normal 5 8 4 3" xfId="28272"/>
    <cellStyle name="Normal 5 8 5" xfId="28273"/>
    <cellStyle name="Normal 5 8 5 2" xfId="28274"/>
    <cellStyle name="Normal 5 8 6" xfId="28275"/>
    <cellStyle name="Normal 5 8 7" xfId="28276"/>
    <cellStyle name="Normal 5 9" xfId="28277"/>
    <cellStyle name="Normal 5 9 2" xfId="28278"/>
    <cellStyle name="Normal 5 9 2 2" xfId="28279"/>
    <cellStyle name="Normal 5 9 2 2 2" xfId="28280"/>
    <cellStyle name="Normal 5 9 2 3" xfId="28281"/>
    <cellStyle name="Normal 5 9 2 4" xfId="28282"/>
    <cellStyle name="Normal 5 9 3" xfId="28283"/>
    <cellStyle name="Normal 5 9 3 2" xfId="28284"/>
    <cellStyle name="Normal 5 9 3 2 2" xfId="28285"/>
    <cellStyle name="Normal 5 9 3 3" xfId="28286"/>
    <cellStyle name="Normal 5 9 4" xfId="28287"/>
    <cellStyle name="Normal 5 9 4 2" xfId="28288"/>
    <cellStyle name="Normal 5 9 4 2 2" xfId="28289"/>
    <cellStyle name="Normal 5 9 4 3" xfId="28290"/>
    <cellStyle name="Normal 5 9 5" xfId="28291"/>
    <cellStyle name="Normal 5 9 5 2" xfId="28292"/>
    <cellStyle name="Normal 5 9 6" xfId="28293"/>
    <cellStyle name="Normal 5 9 7" xfId="28294"/>
    <cellStyle name="Normal 50" xfId="44594"/>
    <cellStyle name="Normal 51" xfId="44595"/>
    <cellStyle name="Normal 52" xfId="44596"/>
    <cellStyle name="Normal 53" xfId="44597"/>
    <cellStyle name="Normal 54" xfId="44598"/>
    <cellStyle name="Normal 55" xfId="44599"/>
    <cellStyle name="Normal 56" xfId="44600"/>
    <cellStyle name="Normal 57" xfId="44601"/>
    <cellStyle name="Normal 58" xfId="44602"/>
    <cellStyle name="Normal 59" xfId="44603"/>
    <cellStyle name="Normal 6" xfId="28295"/>
    <cellStyle name="Normal 6 2" xfId="28296"/>
    <cellStyle name="Normal 6 2 2" xfId="28297"/>
    <cellStyle name="Normal 6 3" xfId="28298"/>
    <cellStyle name="Normal 6 3 2" xfId="28299"/>
    <cellStyle name="Normal 60" xfId="44604"/>
    <cellStyle name="Normal 61" xfId="44605"/>
    <cellStyle name="Normal 62" xfId="44606"/>
    <cellStyle name="Normal 63" xfId="44607"/>
    <cellStyle name="Normal 64" xfId="44608"/>
    <cellStyle name="Normal 65" xfId="44609"/>
    <cellStyle name="Normal 66" xfId="44610"/>
    <cellStyle name="Normal 67" xfId="44611"/>
    <cellStyle name="Normal 68" xfId="44612"/>
    <cellStyle name="Normal 69" xfId="44613"/>
    <cellStyle name="Normal 7" xfId="28300"/>
    <cellStyle name="Normal 7 10" xfId="28301"/>
    <cellStyle name="Normal 7 11" xfId="28302"/>
    <cellStyle name="Normal 7 12" xfId="28303"/>
    <cellStyle name="Normal 7 13" xfId="28304"/>
    <cellStyle name="Normal 7 14" xfId="28305"/>
    <cellStyle name="Normal 7 15" xfId="28306"/>
    <cellStyle name="Normal 7 16" xfId="28307"/>
    <cellStyle name="Normal 7 17" xfId="28308"/>
    <cellStyle name="Normal 7 18" xfId="28309"/>
    <cellStyle name="Normal 7 18 2" xfId="28310"/>
    <cellStyle name="Normal 7 19" xfId="28311"/>
    <cellStyle name="Normal 7 19 2" xfId="28312"/>
    <cellStyle name="Normal 7 2" xfId="28313"/>
    <cellStyle name="Normal 7 2 10" xfId="28314"/>
    <cellStyle name="Normal 7 2 11" xfId="28315"/>
    <cellStyle name="Normal 7 2 12" xfId="28316"/>
    <cellStyle name="Normal 7 2 13" xfId="28317"/>
    <cellStyle name="Normal 7 2 14" xfId="28318"/>
    <cellStyle name="Normal 7 2 15" xfId="28319"/>
    <cellStyle name="Normal 7 2 16" xfId="28320"/>
    <cellStyle name="Normal 7 2 17" xfId="28321"/>
    <cellStyle name="Normal 7 2 17 2" xfId="28322"/>
    <cellStyle name="Normal 7 2 18" xfId="28323"/>
    <cellStyle name="Normal 7 2 18 2" xfId="28324"/>
    <cellStyle name="Normal 7 2 19" xfId="28325"/>
    <cellStyle name="Normal 7 2 2" xfId="28326"/>
    <cellStyle name="Normal 7 2 2 2" xfId="28327"/>
    <cellStyle name="Normal 7 2 2 3" xfId="28328"/>
    <cellStyle name="Normal 7 2 2 3 2" xfId="28329"/>
    <cellStyle name="Normal 7 2 2 4" xfId="28330"/>
    <cellStyle name="Normal 7 2 2 4 2" xfId="28331"/>
    <cellStyle name="Normal 7 2 2 5" xfId="28332"/>
    <cellStyle name="Normal 7 2 20" xfId="28333"/>
    <cellStyle name="Normal 7 2 21" xfId="28334"/>
    <cellStyle name="Normal 7 2 22" xfId="61328"/>
    <cellStyle name="Normal 7 2 23" xfId="61329"/>
    <cellStyle name="Normal 7 2 3" xfId="28335"/>
    <cellStyle name="Normal 7 2 3 2" xfId="28336"/>
    <cellStyle name="Normal 7 2 3 2 2" xfId="28337"/>
    <cellStyle name="Normal 7 2 3 2 2 2" xfId="28338"/>
    <cellStyle name="Normal 7 2 3 2 2 2 2" xfId="28339"/>
    <cellStyle name="Normal 7 2 3 2 2 3" xfId="28340"/>
    <cellStyle name="Normal 7 2 3 2 3" xfId="28341"/>
    <cellStyle name="Normal 7 2 3 2 3 2" xfId="28342"/>
    <cellStyle name="Normal 7 2 3 2 4" xfId="28343"/>
    <cellStyle name="Normal 7 2 3 2 4 2" xfId="28344"/>
    <cellStyle name="Normal 7 2 3 2 5" xfId="28345"/>
    <cellStyle name="Normal 7 2 3 2 6" xfId="28346"/>
    <cellStyle name="Normal 7 2 3 3" xfId="28347"/>
    <cellStyle name="Normal 7 2 3 3 2" xfId="28348"/>
    <cellStyle name="Normal 7 2 3 3 2 2" xfId="28349"/>
    <cellStyle name="Normal 7 2 3 3 2 2 2" xfId="28350"/>
    <cellStyle name="Normal 7 2 3 3 2 3" xfId="28351"/>
    <cellStyle name="Normal 7 2 3 3 3" xfId="28352"/>
    <cellStyle name="Normal 7 2 3 3 3 2" xfId="28353"/>
    <cellStyle name="Normal 7 2 3 3 4" xfId="28354"/>
    <cellStyle name="Normal 7 2 3 3 4 2" xfId="28355"/>
    <cellStyle name="Normal 7 2 3 3 5" xfId="28356"/>
    <cellStyle name="Normal 7 2 3 4" xfId="28357"/>
    <cellStyle name="Normal 7 2 3 4 2" xfId="28358"/>
    <cellStyle name="Normal 7 2 3 4 2 2" xfId="28359"/>
    <cellStyle name="Normal 7 2 3 4 3" xfId="28360"/>
    <cellStyle name="Normal 7 2 3 5" xfId="28361"/>
    <cellStyle name="Normal 7 2 3 5 2" xfId="28362"/>
    <cellStyle name="Normal 7 2 3 5 2 2" xfId="28363"/>
    <cellStyle name="Normal 7 2 3 5 3" xfId="28364"/>
    <cellStyle name="Normal 7 2 3 6" xfId="28365"/>
    <cellStyle name="Normal 7 2 3 6 2" xfId="28366"/>
    <cellStyle name="Normal 7 2 3 7" xfId="28367"/>
    <cellStyle name="Normal 7 2 3 7 2" xfId="28368"/>
    <cellStyle name="Normal 7 2 3 8" xfId="28369"/>
    <cellStyle name="Normal 7 2 3 9" xfId="28370"/>
    <cellStyle name="Normal 7 2 4" xfId="28371"/>
    <cellStyle name="Normal 7 2 5" xfId="28372"/>
    <cellStyle name="Normal 7 2 6" xfId="28373"/>
    <cellStyle name="Normal 7 2 7" xfId="28374"/>
    <cellStyle name="Normal 7 2 8" xfId="28375"/>
    <cellStyle name="Normal 7 2 9" xfId="28376"/>
    <cellStyle name="Normal 7 20" xfId="28377"/>
    <cellStyle name="Normal 7 21" xfId="28378"/>
    <cellStyle name="Normal 7 22" xfId="61330"/>
    <cellStyle name="Normal 7 23" xfId="61331"/>
    <cellStyle name="Normal 7 3" xfId="28379"/>
    <cellStyle name="Normal 7 3 2" xfId="28380"/>
    <cellStyle name="Normal 7 3 2 2" xfId="28381"/>
    <cellStyle name="Normal 7 3 2 3" xfId="28382"/>
    <cellStyle name="Normal 7 3 3" xfId="28383"/>
    <cellStyle name="Normal 7 3 4" xfId="28384"/>
    <cellStyle name="Normal 7 3 5" xfId="28385"/>
    <cellStyle name="Normal 7 3 6" xfId="28386"/>
    <cellStyle name="Normal 7 4" xfId="28387"/>
    <cellStyle name="Normal 7 4 10" xfId="28388"/>
    <cellStyle name="Normal 7 4 10 2" xfId="28389"/>
    <cellStyle name="Normal 7 4 11" xfId="28390"/>
    <cellStyle name="Normal 7 4 12" xfId="28391"/>
    <cellStyle name="Normal 7 4 2" xfId="28392"/>
    <cellStyle name="Normal 7 4 2 10" xfId="28393"/>
    <cellStyle name="Normal 7 4 2 2" xfId="28394"/>
    <cellStyle name="Normal 7 4 2 2 2" xfId="28395"/>
    <cellStyle name="Normal 7 4 2 2 2 2" xfId="28396"/>
    <cellStyle name="Normal 7 4 2 2 3" xfId="28397"/>
    <cellStyle name="Normal 7 4 2 2 4" xfId="28398"/>
    <cellStyle name="Normal 7 4 2 3" xfId="28399"/>
    <cellStyle name="Normal 7 4 2 3 2" xfId="28400"/>
    <cellStyle name="Normal 7 4 2 3 2 2" xfId="28401"/>
    <cellStyle name="Normal 7 4 2 3 3" xfId="28402"/>
    <cellStyle name="Normal 7 4 2 4" xfId="28403"/>
    <cellStyle name="Normal 7 4 2 4 2" xfId="28404"/>
    <cellStyle name="Normal 7 4 2 4 2 2" xfId="28405"/>
    <cellStyle name="Normal 7 4 2 4 3" xfId="28406"/>
    <cellStyle name="Normal 7 4 2 5" xfId="28407"/>
    <cellStyle name="Normal 7 4 2 5 2" xfId="28408"/>
    <cellStyle name="Normal 7 4 2 5 2 2" xfId="28409"/>
    <cellStyle name="Normal 7 4 2 5 3" xfId="28410"/>
    <cellStyle name="Normal 7 4 2 6" xfId="28411"/>
    <cellStyle name="Normal 7 4 2 6 2" xfId="28412"/>
    <cellStyle name="Normal 7 4 2 6 2 2" xfId="28413"/>
    <cellStyle name="Normal 7 4 2 6 3" xfId="28414"/>
    <cellStyle name="Normal 7 4 2 7" xfId="28415"/>
    <cellStyle name="Normal 7 4 2 7 2" xfId="28416"/>
    <cellStyle name="Normal 7 4 2 7 2 2" xfId="28417"/>
    <cellStyle name="Normal 7 4 2 7 3" xfId="28418"/>
    <cellStyle name="Normal 7 4 2 8" xfId="28419"/>
    <cellStyle name="Normal 7 4 2 8 2" xfId="28420"/>
    <cellStyle name="Normal 7 4 2 9" xfId="28421"/>
    <cellStyle name="Normal 7 4 3" xfId="28422"/>
    <cellStyle name="Normal 7 4 3 10" xfId="28423"/>
    <cellStyle name="Normal 7 4 3 2" xfId="28424"/>
    <cellStyle name="Normal 7 4 3 2 2" xfId="28425"/>
    <cellStyle name="Normal 7 4 3 2 2 2" xfId="28426"/>
    <cellStyle name="Normal 7 4 3 2 3" xfId="28427"/>
    <cellStyle name="Normal 7 4 3 2 4" xfId="28428"/>
    <cellStyle name="Normal 7 4 3 3" xfId="28429"/>
    <cellStyle name="Normal 7 4 3 3 2" xfId="28430"/>
    <cellStyle name="Normal 7 4 3 3 2 2" xfId="28431"/>
    <cellStyle name="Normal 7 4 3 3 3" xfId="28432"/>
    <cellStyle name="Normal 7 4 3 4" xfId="28433"/>
    <cellStyle name="Normal 7 4 3 4 2" xfId="28434"/>
    <cellStyle name="Normal 7 4 3 4 2 2" xfId="28435"/>
    <cellStyle name="Normal 7 4 3 4 3" xfId="28436"/>
    <cellStyle name="Normal 7 4 3 5" xfId="28437"/>
    <cellStyle name="Normal 7 4 3 5 2" xfId="28438"/>
    <cellStyle name="Normal 7 4 3 5 2 2" xfId="28439"/>
    <cellStyle name="Normal 7 4 3 5 3" xfId="28440"/>
    <cellStyle name="Normal 7 4 3 6" xfId="28441"/>
    <cellStyle name="Normal 7 4 3 6 2" xfId="28442"/>
    <cellStyle name="Normal 7 4 3 6 2 2" xfId="28443"/>
    <cellStyle name="Normal 7 4 3 6 3" xfId="28444"/>
    <cellStyle name="Normal 7 4 3 7" xfId="28445"/>
    <cellStyle name="Normal 7 4 3 7 2" xfId="28446"/>
    <cellStyle name="Normal 7 4 3 7 2 2" xfId="28447"/>
    <cellStyle name="Normal 7 4 3 7 3" xfId="28448"/>
    <cellStyle name="Normal 7 4 3 8" xfId="28449"/>
    <cellStyle name="Normal 7 4 3 8 2" xfId="28450"/>
    <cellStyle name="Normal 7 4 3 9" xfId="28451"/>
    <cellStyle name="Normal 7 4 4" xfId="28452"/>
    <cellStyle name="Normal 7 4 4 2" xfId="28453"/>
    <cellStyle name="Normal 7 4 4 2 2" xfId="28454"/>
    <cellStyle name="Normal 7 4 4 3" xfId="28455"/>
    <cellStyle name="Normal 7 4 4 4" xfId="28456"/>
    <cellStyle name="Normal 7 4 5" xfId="28457"/>
    <cellStyle name="Normal 7 4 5 2" xfId="28458"/>
    <cellStyle name="Normal 7 4 5 2 2" xfId="28459"/>
    <cellStyle name="Normal 7 4 5 3" xfId="28460"/>
    <cellStyle name="Normal 7 4 6" xfId="28461"/>
    <cellStyle name="Normal 7 4 6 2" xfId="28462"/>
    <cellStyle name="Normal 7 4 6 2 2" xfId="28463"/>
    <cellStyle name="Normal 7 4 6 3" xfId="28464"/>
    <cellStyle name="Normal 7 4 7" xfId="28465"/>
    <cellStyle name="Normal 7 4 7 2" xfId="28466"/>
    <cellStyle name="Normal 7 4 7 2 2" xfId="28467"/>
    <cellStyle name="Normal 7 4 7 3" xfId="28468"/>
    <cellStyle name="Normal 7 4 8" xfId="28469"/>
    <cellStyle name="Normal 7 4 8 2" xfId="28470"/>
    <cellStyle name="Normal 7 4 8 2 2" xfId="28471"/>
    <cellStyle name="Normal 7 4 8 3" xfId="28472"/>
    <cellStyle name="Normal 7 4 9" xfId="28473"/>
    <cellStyle name="Normal 7 4 9 2" xfId="28474"/>
    <cellStyle name="Normal 7 4 9 2 2" xfId="28475"/>
    <cellStyle name="Normal 7 4 9 3" xfId="28476"/>
    <cellStyle name="Normal 7 5" xfId="28477"/>
    <cellStyle name="Normal 7 5 10" xfId="28478"/>
    <cellStyle name="Normal 7 5 2" xfId="28479"/>
    <cellStyle name="Normal 7 5 2 2" xfId="28480"/>
    <cellStyle name="Normal 7 5 2 2 2" xfId="28481"/>
    <cellStyle name="Normal 7 5 2 3" xfId="28482"/>
    <cellStyle name="Normal 7 5 2 4" xfId="28483"/>
    <cellStyle name="Normal 7 5 3" xfId="28484"/>
    <cellStyle name="Normal 7 5 3 2" xfId="28485"/>
    <cellStyle name="Normal 7 5 3 2 2" xfId="28486"/>
    <cellStyle name="Normal 7 5 3 3" xfId="28487"/>
    <cellStyle name="Normal 7 5 4" xfId="28488"/>
    <cellStyle name="Normal 7 5 4 2" xfId="28489"/>
    <cellStyle name="Normal 7 5 4 2 2" xfId="28490"/>
    <cellStyle name="Normal 7 5 4 3" xfId="28491"/>
    <cellStyle name="Normal 7 5 5" xfId="28492"/>
    <cellStyle name="Normal 7 5 5 2" xfId="28493"/>
    <cellStyle name="Normal 7 5 5 2 2" xfId="28494"/>
    <cellStyle name="Normal 7 5 5 3" xfId="28495"/>
    <cellStyle name="Normal 7 5 6" xfId="28496"/>
    <cellStyle name="Normal 7 5 6 2" xfId="28497"/>
    <cellStyle name="Normal 7 5 6 2 2" xfId="28498"/>
    <cellStyle name="Normal 7 5 6 3" xfId="28499"/>
    <cellStyle name="Normal 7 5 7" xfId="28500"/>
    <cellStyle name="Normal 7 5 7 2" xfId="28501"/>
    <cellStyle name="Normal 7 5 7 2 2" xfId="28502"/>
    <cellStyle name="Normal 7 5 7 3" xfId="28503"/>
    <cellStyle name="Normal 7 5 8" xfId="28504"/>
    <cellStyle name="Normal 7 5 8 2" xfId="28505"/>
    <cellStyle name="Normal 7 5 9" xfId="28506"/>
    <cellStyle name="Normal 7 6" xfId="28507"/>
    <cellStyle name="Normal 7 6 2" xfId="28508"/>
    <cellStyle name="Normal 7 7" xfId="28509"/>
    <cellStyle name="Normal 7 7 2" xfId="28510"/>
    <cellStyle name="Normal 7 7 2 2" xfId="28511"/>
    <cellStyle name="Normal 7 7 2 2 2" xfId="28512"/>
    <cellStyle name="Normal 7 7 2 2 2 2" xfId="28513"/>
    <cellStyle name="Normal 7 7 2 2 3" xfId="28514"/>
    <cellStyle name="Normal 7 7 2 3" xfId="28515"/>
    <cellStyle name="Normal 7 7 2 3 2" xfId="28516"/>
    <cellStyle name="Normal 7 7 2 4" xfId="28517"/>
    <cellStyle name="Normal 7 7 2 4 2" xfId="28518"/>
    <cellStyle name="Normal 7 7 2 5" xfId="28519"/>
    <cellStyle name="Normal 7 7 2 6" xfId="28520"/>
    <cellStyle name="Normal 7 7 3" xfId="28521"/>
    <cellStyle name="Normal 7 7 3 2" xfId="28522"/>
    <cellStyle name="Normal 7 7 3 2 2" xfId="28523"/>
    <cellStyle name="Normal 7 7 3 2 2 2" xfId="28524"/>
    <cellStyle name="Normal 7 7 3 2 3" xfId="28525"/>
    <cellStyle name="Normal 7 7 3 3" xfId="28526"/>
    <cellStyle name="Normal 7 7 3 3 2" xfId="28527"/>
    <cellStyle name="Normal 7 7 3 4" xfId="28528"/>
    <cellStyle name="Normal 7 7 3 4 2" xfId="28529"/>
    <cellStyle name="Normal 7 7 3 5" xfId="28530"/>
    <cellStyle name="Normal 7 7 4" xfId="28531"/>
    <cellStyle name="Normal 7 7 4 2" xfId="28532"/>
    <cellStyle name="Normal 7 7 4 2 2" xfId="28533"/>
    <cellStyle name="Normal 7 7 4 3" xfId="28534"/>
    <cellStyle name="Normal 7 7 5" xfId="28535"/>
    <cellStyle name="Normal 7 7 5 2" xfId="28536"/>
    <cellStyle name="Normal 7 7 5 2 2" xfId="28537"/>
    <cellStyle name="Normal 7 7 5 3" xfId="28538"/>
    <cellStyle name="Normal 7 7 6" xfId="28539"/>
    <cellStyle name="Normal 7 7 6 2" xfId="28540"/>
    <cellStyle name="Normal 7 7 7" xfId="28541"/>
    <cellStyle name="Normal 7 7 7 2" xfId="28542"/>
    <cellStyle name="Normal 7 7 8" xfId="28543"/>
    <cellStyle name="Normal 7 7 9" xfId="28544"/>
    <cellStyle name="Normal 7 8" xfId="28545"/>
    <cellStyle name="Normal 7 8 2" xfId="28546"/>
    <cellStyle name="Normal 7 8 3" xfId="28547"/>
    <cellStyle name="Normal 7 8 3 2" xfId="28548"/>
    <cellStyle name="Normal 7 8 3 3" xfId="28549"/>
    <cellStyle name="Normal 7 8 3 4" xfId="28550"/>
    <cellStyle name="Normal 7 8 3 5" xfId="28551"/>
    <cellStyle name="Normal 7 8 3 5 2" xfId="61332"/>
    <cellStyle name="Normal 7 9" xfId="28552"/>
    <cellStyle name="Normal 70" xfId="44614"/>
    <cellStyle name="Normal 71" xfId="44615"/>
    <cellStyle name="Normal 72" xfId="44616"/>
    <cellStyle name="Normal 73" xfId="44617"/>
    <cellStyle name="Normal 74" xfId="44618"/>
    <cellStyle name="Normal 75" xfId="44619"/>
    <cellStyle name="Normal 76" xfId="44620"/>
    <cellStyle name="Normal 77" xfId="44621"/>
    <cellStyle name="Normal 78" xfId="44622"/>
    <cellStyle name="Normal 79" xfId="44623"/>
    <cellStyle name="Normal 8" xfId="28553"/>
    <cellStyle name="Normal 8 2" xfId="28554"/>
    <cellStyle name="Normal 8 2 2" xfId="28555"/>
    <cellStyle name="Normal 8 2 3" xfId="28556"/>
    <cellStyle name="Normal 8 3" xfId="28557"/>
    <cellStyle name="Normal 8 3 2" xfId="28558"/>
    <cellStyle name="Normal 8 4" xfId="61333"/>
    <cellStyle name="Normal 80" xfId="44624"/>
    <cellStyle name="Normal 81" xfId="44625"/>
    <cellStyle name="Normal 82" xfId="44626"/>
    <cellStyle name="Normal 83" xfId="44627"/>
    <cellStyle name="Normal 84" xfId="44628"/>
    <cellStyle name="Normal 85" xfId="44629"/>
    <cellStyle name="Normal 86" xfId="44630"/>
    <cellStyle name="Normal 87" xfId="44631"/>
    <cellStyle name="Normal 88" xfId="44632"/>
    <cellStyle name="Normal 89" xfId="44633"/>
    <cellStyle name="Normal 9" xfId="28559"/>
    <cellStyle name="Normal 9 2" xfId="28560"/>
    <cellStyle name="Normal 9 2 2" xfId="28561"/>
    <cellStyle name="Normal 9 3" xfId="28562"/>
    <cellStyle name="Normal 9 4" xfId="28563"/>
    <cellStyle name="Normal 90" xfId="44634"/>
    <cellStyle name="Normal 91" xfId="44635"/>
    <cellStyle name="Normal 92" xfId="44636"/>
    <cellStyle name="Normal 93" xfId="44637"/>
    <cellStyle name="Normal 94" xfId="44638"/>
    <cellStyle name="Normal 95" xfId="44639"/>
    <cellStyle name="Normal 96" xfId="44640"/>
    <cellStyle name="Normal 97" xfId="44641"/>
    <cellStyle name="Normal 98" xfId="44642"/>
    <cellStyle name="Normal 99" xfId="44643"/>
    <cellStyle name="Note 2" xfId="28564"/>
    <cellStyle name="Note 2 10" xfId="28565"/>
    <cellStyle name="Note 2 10 2" xfId="28566"/>
    <cellStyle name="Note 2 10 2 2" xfId="28567"/>
    <cellStyle name="Note 2 10 2 3" xfId="28568"/>
    <cellStyle name="Note 2 10 2 4" xfId="28569"/>
    <cellStyle name="Note 2 10 2 5" xfId="28570"/>
    <cellStyle name="Note 2 10 2 6" xfId="28571"/>
    <cellStyle name="Note 2 10 3" xfId="28572"/>
    <cellStyle name="Note 2 10 3 2" xfId="61334"/>
    <cellStyle name="Note 2 10 3 3" xfId="61335"/>
    <cellStyle name="Note 2 10 4" xfId="28573"/>
    <cellStyle name="Note 2 10 4 2" xfId="61336"/>
    <cellStyle name="Note 2 10 4 3" xfId="61337"/>
    <cellStyle name="Note 2 10 5" xfId="28574"/>
    <cellStyle name="Note 2 10 5 2" xfId="61338"/>
    <cellStyle name="Note 2 10 5 3" xfId="61339"/>
    <cellStyle name="Note 2 10 6" xfId="28575"/>
    <cellStyle name="Note 2 10 6 2" xfId="61340"/>
    <cellStyle name="Note 2 10 6 3" xfId="61341"/>
    <cellStyle name="Note 2 10 7" xfId="28576"/>
    <cellStyle name="Note 2 10 8" xfId="61342"/>
    <cellStyle name="Note 2 11" xfId="28577"/>
    <cellStyle name="Note 2 11 2" xfId="28578"/>
    <cellStyle name="Note 2 11 2 2" xfId="28579"/>
    <cellStyle name="Note 2 11 2 3" xfId="28580"/>
    <cellStyle name="Note 2 11 2 4" xfId="28581"/>
    <cellStyle name="Note 2 11 2 5" xfId="28582"/>
    <cellStyle name="Note 2 11 2 6" xfId="28583"/>
    <cellStyle name="Note 2 11 3" xfId="28584"/>
    <cellStyle name="Note 2 11 3 2" xfId="61343"/>
    <cellStyle name="Note 2 11 3 3" xfId="61344"/>
    <cellStyle name="Note 2 11 4" xfId="28585"/>
    <cellStyle name="Note 2 11 4 2" xfId="61345"/>
    <cellStyle name="Note 2 11 4 3" xfId="61346"/>
    <cellStyle name="Note 2 11 5" xfId="28586"/>
    <cellStyle name="Note 2 11 5 2" xfId="61347"/>
    <cellStyle name="Note 2 11 5 3" xfId="61348"/>
    <cellStyle name="Note 2 11 6" xfId="28587"/>
    <cellStyle name="Note 2 11 6 2" xfId="61349"/>
    <cellStyle name="Note 2 11 6 3" xfId="61350"/>
    <cellStyle name="Note 2 11 7" xfId="28588"/>
    <cellStyle name="Note 2 11 8" xfId="61351"/>
    <cellStyle name="Note 2 12" xfId="28589"/>
    <cellStyle name="Note 2 12 2" xfId="28590"/>
    <cellStyle name="Note 2 12 2 2" xfId="28591"/>
    <cellStyle name="Note 2 12 2 3" xfId="28592"/>
    <cellStyle name="Note 2 12 2 4" xfId="28593"/>
    <cellStyle name="Note 2 12 2 5" xfId="28594"/>
    <cellStyle name="Note 2 12 2 6" xfId="28595"/>
    <cellStyle name="Note 2 12 3" xfId="28596"/>
    <cellStyle name="Note 2 12 3 2" xfId="61352"/>
    <cellStyle name="Note 2 12 3 3" xfId="61353"/>
    <cellStyle name="Note 2 12 4" xfId="28597"/>
    <cellStyle name="Note 2 12 4 2" xfId="61354"/>
    <cellStyle name="Note 2 12 4 3" xfId="61355"/>
    <cellStyle name="Note 2 12 5" xfId="28598"/>
    <cellStyle name="Note 2 12 5 2" xfId="61356"/>
    <cellStyle name="Note 2 12 5 3" xfId="61357"/>
    <cellStyle name="Note 2 12 6" xfId="28599"/>
    <cellStyle name="Note 2 12 6 2" xfId="61358"/>
    <cellStyle name="Note 2 12 6 3" xfId="61359"/>
    <cellStyle name="Note 2 12 7" xfId="28600"/>
    <cellStyle name="Note 2 12 8" xfId="61360"/>
    <cellStyle name="Note 2 13" xfId="28601"/>
    <cellStyle name="Note 2 13 2" xfId="28602"/>
    <cellStyle name="Note 2 13 2 2" xfId="28603"/>
    <cellStyle name="Note 2 13 2 3" xfId="28604"/>
    <cellStyle name="Note 2 13 2 4" xfId="28605"/>
    <cellStyle name="Note 2 13 2 5" xfId="28606"/>
    <cellStyle name="Note 2 13 2 6" xfId="28607"/>
    <cellStyle name="Note 2 13 3" xfId="28608"/>
    <cellStyle name="Note 2 13 3 2" xfId="61361"/>
    <cellStyle name="Note 2 13 3 3" xfId="61362"/>
    <cellStyle name="Note 2 13 4" xfId="28609"/>
    <cellStyle name="Note 2 13 4 2" xfId="61363"/>
    <cellStyle name="Note 2 13 4 3" xfId="61364"/>
    <cellStyle name="Note 2 13 5" xfId="28610"/>
    <cellStyle name="Note 2 13 5 2" xfId="61365"/>
    <cellStyle name="Note 2 13 5 3" xfId="61366"/>
    <cellStyle name="Note 2 13 6" xfId="28611"/>
    <cellStyle name="Note 2 13 6 2" xfId="61367"/>
    <cellStyle name="Note 2 13 6 3" xfId="61368"/>
    <cellStyle name="Note 2 13 7" xfId="28612"/>
    <cellStyle name="Note 2 13 8" xfId="61369"/>
    <cellStyle name="Note 2 14" xfId="28613"/>
    <cellStyle name="Note 2 14 2" xfId="28614"/>
    <cellStyle name="Note 2 14 2 2" xfId="28615"/>
    <cellStyle name="Note 2 14 2 3" xfId="28616"/>
    <cellStyle name="Note 2 14 2 4" xfId="28617"/>
    <cellStyle name="Note 2 14 2 5" xfId="28618"/>
    <cellStyle name="Note 2 14 2 6" xfId="28619"/>
    <cellStyle name="Note 2 14 3" xfId="28620"/>
    <cellStyle name="Note 2 14 3 2" xfId="61370"/>
    <cellStyle name="Note 2 14 3 3" xfId="61371"/>
    <cellStyle name="Note 2 14 4" xfId="28621"/>
    <cellStyle name="Note 2 14 4 2" xfId="61372"/>
    <cellStyle name="Note 2 14 4 3" xfId="61373"/>
    <cellStyle name="Note 2 14 5" xfId="28622"/>
    <cellStyle name="Note 2 14 5 2" xfId="61374"/>
    <cellStyle name="Note 2 14 5 3" xfId="61375"/>
    <cellStyle name="Note 2 14 6" xfId="28623"/>
    <cellStyle name="Note 2 14 6 2" xfId="61376"/>
    <cellStyle name="Note 2 14 6 3" xfId="61377"/>
    <cellStyle name="Note 2 14 7" xfId="28624"/>
    <cellStyle name="Note 2 14 8" xfId="61378"/>
    <cellStyle name="Note 2 15" xfId="28625"/>
    <cellStyle name="Note 2 15 2" xfId="28626"/>
    <cellStyle name="Note 2 15 2 2" xfId="28627"/>
    <cellStyle name="Note 2 15 2 3" xfId="28628"/>
    <cellStyle name="Note 2 15 2 4" xfId="28629"/>
    <cellStyle name="Note 2 15 2 5" xfId="28630"/>
    <cellStyle name="Note 2 15 2 6" xfId="28631"/>
    <cellStyle name="Note 2 15 3" xfId="28632"/>
    <cellStyle name="Note 2 15 3 2" xfId="61379"/>
    <cellStyle name="Note 2 15 3 3" xfId="61380"/>
    <cellStyle name="Note 2 15 4" xfId="28633"/>
    <cellStyle name="Note 2 15 4 2" xfId="61381"/>
    <cellStyle name="Note 2 15 4 3" xfId="61382"/>
    <cellStyle name="Note 2 15 5" xfId="28634"/>
    <cellStyle name="Note 2 15 5 2" xfId="61383"/>
    <cellStyle name="Note 2 15 5 3" xfId="61384"/>
    <cellStyle name="Note 2 15 6" xfId="28635"/>
    <cellStyle name="Note 2 15 6 2" xfId="61385"/>
    <cellStyle name="Note 2 15 6 3" xfId="61386"/>
    <cellStyle name="Note 2 15 7" xfId="28636"/>
    <cellStyle name="Note 2 15 8" xfId="61387"/>
    <cellStyle name="Note 2 16" xfId="28637"/>
    <cellStyle name="Note 2 16 2" xfId="28638"/>
    <cellStyle name="Note 2 16 2 2" xfId="28639"/>
    <cellStyle name="Note 2 16 2 3" xfId="28640"/>
    <cellStyle name="Note 2 16 2 4" xfId="28641"/>
    <cellStyle name="Note 2 16 2 5" xfId="28642"/>
    <cellStyle name="Note 2 16 2 6" xfId="28643"/>
    <cellStyle name="Note 2 16 3" xfId="28644"/>
    <cellStyle name="Note 2 16 3 2" xfId="61388"/>
    <cellStyle name="Note 2 16 3 3" xfId="61389"/>
    <cellStyle name="Note 2 16 4" xfId="28645"/>
    <cellStyle name="Note 2 16 4 2" xfId="61390"/>
    <cellStyle name="Note 2 16 4 3" xfId="61391"/>
    <cellStyle name="Note 2 16 5" xfId="28646"/>
    <cellStyle name="Note 2 16 5 2" xfId="61392"/>
    <cellStyle name="Note 2 16 5 3" xfId="61393"/>
    <cellStyle name="Note 2 16 6" xfId="28647"/>
    <cellStyle name="Note 2 16 6 2" xfId="61394"/>
    <cellStyle name="Note 2 16 6 3" xfId="61395"/>
    <cellStyle name="Note 2 16 7" xfId="28648"/>
    <cellStyle name="Note 2 16 8" xfId="61396"/>
    <cellStyle name="Note 2 17" xfId="28649"/>
    <cellStyle name="Note 2 17 2" xfId="28650"/>
    <cellStyle name="Note 2 17 2 2" xfId="28651"/>
    <cellStyle name="Note 2 17 2 3" xfId="28652"/>
    <cellStyle name="Note 2 17 2 4" xfId="28653"/>
    <cellStyle name="Note 2 17 2 5" xfId="28654"/>
    <cellStyle name="Note 2 17 2 6" xfId="28655"/>
    <cellStyle name="Note 2 17 3" xfId="28656"/>
    <cellStyle name="Note 2 17 3 2" xfId="61397"/>
    <cellStyle name="Note 2 17 3 3" xfId="61398"/>
    <cellStyle name="Note 2 17 4" xfId="28657"/>
    <cellStyle name="Note 2 17 4 2" xfId="61399"/>
    <cellStyle name="Note 2 17 4 3" xfId="61400"/>
    <cellStyle name="Note 2 17 5" xfId="28658"/>
    <cellStyle name="Note 2 17 5 2" xfId="61401"/>
    <cellStyle name="Note 2 17 5 3" xfId="61402"/>
    <cellStyle name="Note 2 17 6" xfId="28659"/>
    <cellStyle name="Note 2 17 6 2" xfId="61403"/>
    <cellStyle name="Note 2 17 6 3" xfId="61404"/>
    <cellStyle name="Note 2 17 7" xfId="28660"/>
    <cellStyle name="Note 2 17 8" xfId="61405"/>
    <cellStyle name="Note 2 18" xfId="28661"/>
    <cellStyle name="Note 2 18 2" xfId="28662"/>
    <cellStyle name="Note 2 18 2 2" xfId="28663"/>
    <cellStyle name="Note 2 18 2 3" xfId="28664"/>
    <cellStyle name="Note 2 18 2 4" xfId="28665"/>
    <cellStyle name="Note 2 18 2 5" xfId="28666"/>
    <cellStyle name="Note 2 18 2 6" xfId="28667"/>
    <cellStyle name="Note 2 18 3" xfId="28668"/>
    <cellStyle name="Note 2 18 3 2" xfId="61406"/>
    <cellStyle name="Note 2 18 3 3" xfId="61407"/>
    <cellStyle name="Note 2 18 4" xfId="28669"/>
    <cellStyle name="Note 2 18 4 2" xfId="61408"/>
    <cellStyle name="Note 2 18 4 3" xfId="61409"/>
    <cellStyle name="Note 2 18 5" xfId="28670"/>
    <cellStyle name="Note 2 18 5 2" xfId="61410"/>
    <cellStyle name="Note 2 18 5 3" xfId="61411"/>
    <cellStyle name="Note 2 18 6" xfId="28671"/>
    <cellStyle name="Note 2 18 6 2" xfId="61412"/>
    <cellStyle name="Note 2 18 6 3" xfId="61413"/>
    <cellStyle name="Note 2 18 7" xfId="28672"/>
    <cellStyle name="Note 2 18 8" xfId="61414"/>
    <cellStyle name="Note 2 19" xfId="28673"/>
    <cellStyle name="Note 2 19 2" xfId="28674"/>
    <cellStyle name="Note 2 19 2 2" xfId="28675"/>
    <cellStyle name="Note 2 19 2 3" xfId="28676"/>
    <cellStyle name="Note 2 19 2 4" xfId="28677"/>
    <cellStyle name="Note 2 19 2 5" xfId="28678"/>
    <cellStyle name="Note 2 19 2 6" xfId="28679"/>
    <cellStyle name="Note 2 19 3" xfId="28680"/>
    <cellStyle name="Note 2 19 3 2" xfId="61415"/>
    <cellStyle name="Note 2 19 3 3" xfId="61416"/>
    <cellStyle name="Note 2 19 4" xfId="28681"/>
    <cellStyle name="Note 2 19 4 2" xfId="61417"/>
    <cellStyle name="Note 2 19 4 3" xfId="61418"/>
    <cellStyle name="Note 2 19 5" xfId="28682"/>
    <cellStyle name="Note 2 19 5 2" xfId="61419"/>
    <cellStyle name="Note 2 19 5 3" xfId="61420"/>
    <cellStyle name="Note 2 19 6" xfId="28683"/>
    <cellStyle name="Note 2 19 6 2" xfId="61421"/>
    <cellStyle name="Note 2 19 6 3" xfId="61422"/>
    <cellStyle name="Note 2 19 7" xfId="28684"/>
    <cellStyle name="Note 2 19 8" xfId="61423"/>
    <cellStyle name="Note 2 2" xfId="28685"/>
    <cellStyle name="Note 2 2 10" xfId="28686"/>
    <cellStyle name="Note 2 2 10 2" xfId="28687"/>
    <cellStyle name="Note 2 2 10 2 2" xfId="28688"/>
    <cellStyle name="Note 2 2 10 2 3" xfId="28689"/>
    <cellStyle name="Note 2 2 10 2 4" xfId="28690"/>
    <cellStyle name="Note 2 2 10 2 5" xfId="28691"/>
    <cellStyle name="Note 2 2 10 2 6" xfId="28692"/>
    <cellStyle name="Note 2 2 10 3" xfId="28693"/>
    <cellStyle name="Note 2 2 10 3 2" xfId="61424"/>
    <cellStyle name="Note 2 2 10 3 3" xfId="61425"/>
    <cellStyle name="Note 2 2 10 4" xfId="28694"/>
    <cellStyle name="Note 2 2 10 4 2" xfId="61426"/>
    <cellStyle name="Note 2 2 10 4 3" xfId="61427"/>
    <cellStyle name="Note 2 2 10 5" xfId="28695"/>
    <cellStyle name="Note 2 2 10 5 2" xfId="61428"/>
    <cellStyle name="Note 2 2 10 5 3" xfId="61429"/>
    <cellStyle name="Note 2 2 10 6" xfId="28696"/>
    <cellStyle name="Note 2 2 10 6 2" xfId="61430"/>
    <cellStyle name="Note 2 2 10 6 3" xfId="61431"/>
    <cellStyle name="Note 2 2 10 7" xfId="28697"/>
    <cellStyle name="Note 2 2 10 8" xfId="61432"/>
    <cellStyle name="Note 2 2 11" xfId="28698"/>
    <cellStyle name="Note 2 2 11 2" xfId="28699"/>
    <cellStyle name="Note 2 2 11 2 2" xfId="28700"/>
    <cellStyle name="Note 2 2 11 2 3" xfId="28701"/>
    <cellStyle name="Note 2 2 11 2 4" xfId="28702"/>
    <cellStyle name="Note 2 2 11 2 5" xfId="28703"/>
    <cellStyle name="Note 2 2 11 2 6" xfId="28704"/>
    <cellStyle name="Note 2 2 11 3" xfId="28705"/>
    <cellStyle name="Note 2 2 11 3 2" xfId="61433"/>
    <cellStyle name="Note 2 2 11 3 3" xfId="61434"/>
    <cellStyle name="Note 2 2 11 4" xfId="28706"/>
    <cellStyle name="Note 2 2 11 4 2" xfId="61435"/>
    <cellStyle name="Note 2 2 11 4 3" xfId="61436"/>
    <cellStyle name="Note 2 2 11 5" xfId="28707"/>
    <cellStyle name="Note 2 2 11 5 2" xfId="61437"/>
    <cellStyle name="Note 2 2 11 5 3" xfId="61438"/>
    <cellStyle name="Note 2 2 11 6" xfId="28708"/>
    <cellStyle name="Note 2 2 11 6 2" xfId="61439"/>
    <cellStyle name="Note 2 2 11 6 3" xfId="61440"/>
    <cellStyle name="Note 2 2 11 7" xfId="28709"/>
    <cellStyle name="Note 2 2 11 8" xfId="61441"/>
    <cellStyle name="Note 2 2 12" xfId="28710"/>
    <cellStyle name="Note 2 2 12 2" xfId="28711"/>
    <cellStyle name="Note 2 2 12 2 2" xfId="28712"/>
    <cellStyle name="Note 2 2 12 2 3" xfId="28713"/>
    <cellStyle name="Note 2 2 12 2 4" xfId="28714"/>
    <cellStyle name="Note 2 2 12 2 5" xfId="28715"/>
    <cellStyle name="Note 2 2 12 2 6" xfId="28716"/>
    <cellStyle name="Note 2 2 12 3" xfId="28717"/>
    <cellStyle name="Note 2 2 12 3 2" xfId="61442"/>
    <cellStyle name="Note 2 2 12 3 3" xfId="61443"/>
    <cellStyle name="Note 2 2 12 4" xfId="28718"/>
    <cellStyle name="Note 2 2 12 4 2" xfId="61444"/>
    <cellStyle name="Note 2 2 12 4 3" xfId="61445"/>
    <cellStyle name="Note 2 2 12 5" xfId="28719"/>
    <cellStyle name="Note 2 2 12 5 2" xfId="61446"/>
    <cellStyle name="Note 2 2 12 5 3" xfId="61447"/>
    <cellStyle name="Note 2 2 12 6" xfId="28720"/>
    <cellStyle name="Note 2 2 12 6 2" xfId="61448"/>
    <cellStyle name="Note 2 2 12 6 3" xfId="61449"/>
    <cellStyle name="Note 2 2 12 7" xfId="28721"/>
    <cellStyle name="Note 2 2 12 8" xfId="61450"/>
    <cellStyle name="Note 2 2 13" xfId="28722"/>
    <cellStyle name="Note 2 2 13 2" xfId="28723"/>
    <cellStyle name="Note 2 2 13 2 2" xfId="28724"/>
    <cellStyle name="Note 2 2 13 2 3" xfId="28725"/>
    <cellStyle name="Note 2 2 13 2 4" xfId="28726"/>
    <cellStyle name="Note 2 2 13 2 5" xfId="28727"/>
    <cellStyle name="Note 2 2 13 2 6" xfId="28728"/>
    <cellStyle name="Note 2 2 13 3" xfId="28729"/>
    <cellStyle name="Note 2 2 13 3 2" xfId="61451"/>
    <cellStyle name="Note 2 2 13 3 3" xfId="61452"/>
    <cellStyle name="Note 2 2 13 4" xfId="28730"/>
    <cellStyle name="Note 2 2 13 4 2" xfId="61453"/>
    <cellStyle name="Note 2 2 13 4 3" xfId="61454"/>
    <cellStyle name="Note 2 2 13 5" xfId="28731"/>
    <cellStyle name="Note 2 2 13 5 2" xfId="61455"/>
    <cellStyle name="Note 2 2 13 5 3" xfId="61456"/>
    <cellStyle name="Note 2 2 13 6" xfId="28732"/>
    <cellStyle name="Note 2 2 13 6 2" xfId="61457"/>
    <cellStyle name="Note 2 2 13 6 3" xfId="61458"/>
    <cellStyle name="Note 2 2 13 7" xfId="28733"/>
    <cellStyle name="Note 2 2 13 8" xfId="61459"/>
    <cellStyle name="Note 2 2 14" xfId="28734"/>
    <cellStyle name="Note 2 2 14 2" xfId="28735"/>
    <cellStyle name="Note 2 2 14 2 2" xfId="28736"/>
    <cellStyle name="Note 2 2 14 2 3" xfId="28737"/>
    <cellStyle name="Note 2 2 14 2 4" xfId="28738"/>
    <cellStyle name="Note 2 2 14 2 5" xfId="28739"/>
    <cellStyle name="Note 2 2 14 2 6" xfId="28740"/>
    <cellStyle name="Note 2 2 14 3" xfId="28741"/>
    <cellStyle name="Note 2 2 14 3 2" xfId="61460"/>
    <cellStyle name="Note 2 2 14 3 3" xfId="61461"/>
    <cellStyle name="Note 2 2 14 4" xfId="28742"/>
    <cellStyle name="Note 2 2 14 4 2" xfId="61462"/>
    <cellStyle name="Note 2 2 14 4 3" xfId="61463"/>
    <cellStyle name="Note 2 2 14 5" xfId="28743"/>
    <cellStyle name="Note 2 2 14 5 2" xfId="61464"/>
    <cellStyle name="Note 2 2 14 5 3" xfId="61465"/>
    <cellStyle name="Note 2 2 14 6" xfId="28744"/>
    <cellStyle name="Note 2 2 14 6 2" xfId="61466"/>
    <cellStyle name="Note 2 2 14 6 3" xfId="61467"/>
    <cellStyle name="Note 2 2 14 7" xfId="28745"/>
    <cellStyle name="Note 2 2 14 8" xfId="61468"/>
    <cellStyle name="Note 2 2 15" xfId="28746"/>
    <cellStyle name="Note 2 2 15 2" xfId="28747"/>
    <cellStyle name="Note 2 2 15 2 2" xfId="28748"/>
    <cellStyle name="Note 2 2 15 2 3" xfId="28749"/>
    <cellStyle name="Note 2 2 15 2 4" xfId="28750"/>
    <cellStyle name="Note 2 2 15 2 5" xfId="28751"/>
    <cellStyle name="Note 2 2 15 2 6" xfId="28752"/>
    <cellStyle name="Note 2 2 15 3" xfId="28753"/>
    <cellStyle name="Note 2 2 15 3 2" xfId="61469"/>
    <cellStyle name="Note 2 2 15 3 3" xfId="61470"/>
    <cellStyle name="Note 2 2 15 4" xfId="28754"/>
    <cellStyle name="Note 2 2 15 4 2" xfId="61471"/>
    <cellStyle name="Note 2 2 15 4 3" xfId="61472"/>
    <cellStyle name="Note 2 2 15 5" xfId="28755"/>
    <cellStyle name="Note 2 2 15 5 2" xfId="61473"/>
    <cellStyle name="Note 2 2 15 5 3" xfId="61474"/>
    <cellStyle name="Note 2 2 15 6" xfId="28756"/>
    <cellStyle name="Note 2 2 15 6 2" xfId="61475"/>
    <cellStyle name="Note 2 2 15 6 3" xfId="61476"/>
    <cellStyle name="Note 2 2 15 7" xfId="28757"/>
    <cellStyle name="Note 2 2 15 8" xfId="61477"/>
    <cellStyle name="Note 2 2 16" xfId="28758"/>
    <cellStyle name="Note 2 2 16 2" xfId="28759"/>
    <cellStyle name="Note 2 2 16 2 2" xfId="28760"/>
    <cellStyle name="Note 2 2 16 2 3" xfId="28761"/>
    <cellStyle name="Note 2 2 16 2 4" xfId="28762"/>
    <cellStyle name="Note 2 2 16 2 5" xfId="28763"/>
    <cellStyle name="Note 2 2 16 2 6" xfId="28764"/>
    <cellStyle name="Note 2 2 16 3" xfId="28765"/>
    <cellStyle name="Note 2 2 16 3 2" xfId="61478"/>
    <cellStyle name="Note 2 2 16 3 3" xfId="61479"/>
    <cellStyle name="Note 2 2 16 4" xfId="28766"/>
    <cellStyle name="Note 2 2 16 4 2" xfId="61480"/>
    <cellStyle name="Note 2 2 16 4 3" xfId="61481"/>
    <cellStyle name="Note 2 2 16 5" xfId="28767"/>
    <cellStyle name="Note 2 2 16 5 2" xfId="61482"/>
    <cellStyle name="Note 2 2 16 5 3" xfId="61483"/>
    <cellStyle name="Note 2 2 16 6" xfId="28768"/>
    <cellStyle name="Note 2 2 16 6 2" xfId="61484"/>
    <cellStyle name="Note 2 2 16 6 3" xfId="61485"/>
    <cellStyle name="Note 2 2 16 7" xfId="28769"/>
    <cellStyle name="Note 2 2 16 8" xfId="61486"/>
    <cellStyle name="Note 2 2 17" xfId="28770"/>
    <cellStyle name="Note 2 2 17 2" xfId="28771"/>
    <cellStyle name="Note 2 2 17 2 2" xfId="28772"/>
    <cellStyle name="Note 2 2 17 2 3" xfId="28773"/>
    <cellStyle name="Note 2 2 17 2 4" xfId="28774"/>
    <cellStyle name="Note 2 2 17 2 5" xfId="28775"/>
    <cellStyle name="Note 2 2 17 2 6" xfId="28776"/>
    <cellStyle name="Note 2 2 17 3" xfId="28777"/>
    <cellStyle name="Note 2 2 17 3 2" xfId="61487"/>
    <cellStyle name="Note 2 2 17 3 3" xfId="61488"/>
    <cellStyle name="Note 2 2 17 4" xfId="28778"/>
    <cellStyle name="Note 2 2 17 4 2" xfId="61489"/>
    <cellStyle name="Note 2 2 17 4 3" xfId="61490"/>
    <cellStyle name="Note 2 2 17 5" xfId="28779"/>
    <cellStyle name="Note 2 2 17 5 2" xfId="61491"/>
    <cellStyle name="Note 2 2 17 5 3" xfId="61492"/>
    <cellStyle name="Note 2 2 17 6" xfId="28780"/>
    <cellStyle name="Note 2 2 17 6 2" xfId="61493"/>
    <cellStyle name="Note 2 2 17 6 3" xfId="61494"/>
    <cellStyle name="Note 2 2 17 7" xfId="28781"/>
    <cellStyle name="Note 2 2 17 8" xfId="61495"/>
    <cellStyle name="Note 2 2 18" xfId="28782"/>
    <cellStyle name="Note 2 2 18 2" xfId="28783"/>
    <cellStyle name="Note 2 2 18 2 2" xfId="28784"/>
    <cellStyle name="Note 2 2 18 2 3" xfId="28785"/>
    <cellStyle name="Note 2 2 18 2 4" xfId="28786"/>
    <cellStyle name="Note 2 2 18 2 5" xfId="28787"/>
    <cellStyle name="Note 2 2 18 2 6" xfId="28788"/>
    <cellStyle name="Note 2 2 18 3" xfId="28789"/>
    <cellStyle name="Note 2 2 18 3 2" xfId="61496"/>
    <cellStyle name="Note 2 2 18 3 3" xfId="61497"/>
    <cellStyle name="Note 2 2 18 4" xfId="28790"/>
    <cellStyle name="Note 2 2 18 4 2" xfId="61498"/>
    <cellStyle name="Note 2 2 18 4 3" xfId="61499"/>
    <cellStyle name="Note 2 2 18 5" xfId="28791"/>
    <cellStyle name="Note 2 2 18 5 2" xfId="61500"/>
    <cellStyle name="Note 2 2 18 5 3" xfId="61501"/>
    <cellStyle name="Note 2 2 18 6" xfId="28792"/>
    <cellStyle name="Note 2 2 18 6 2" xfId="61502"/>
    <cellStyle name="Note 2 2 18 6 3" xfId="61503"/>
    <cellStyle name="Note 2 2 18 7" xfId="28793"/>
    <cellStyle name="Note 2 2 18 8" xfId="61504"/>
    <cellStyle name="Note 2 2 19" xfId="28794"/>
    <cellStyle name="Note 2 2 19 2" xfId="28795"/>
    <cellStyle name="Note 2 2 19 2 2" xfId="28796"/>
    <cellStyle name="Note 2 2 19 2 3" xfId="28797"/>
    <cellStyle name="Note 2 2 19 2 4" xfId="28798"/>
    <cellStyle name="Note 2 2 19 2 5" xfId="28799"/>
    <cellStyle name="Note 2 2 19 2 6" xfId="28800"/>
    <cellStyle name="Note 2 2 19 3" xfId="28801"/>
    <cellStyle name="Note 2 2 19 3 2" xfId="61505"/>
    <cellStyle name="Note 2 2 19 3 3" xfId="61506"/>
    <cellStyle name="Note 2 2 19 4" xfId="28802"/>
    <cellStyle name="Note 2 2 19 4 2" xfId="61507"/>
    <cellStyle name="Note 2 2 19 4 3" xfId="61508"/>
    <cellStyle name="Note 2 2 19 5" xfId="28803"/>
    <cellStyle name="Note 2 2 19 5 2" xfId="61509"/>
    <cellStyle name="Note 2 2 19 5 3" xfId="61510"/>
    <cellStyle name="Note 2 2 19 6" xfId="28804"/>
    <cellStyle name="Note 2 2 19 6 2" xfId="61511"/>
    <cellStyle name="Note 2 2 19 6 3" xfId="61512"/>
    <cellStyle name="Note 2 2 19 7" xfId="28805"/>
    <cellStyle name="Note 2 2 19 8" xfId="61513"/>
    <cellStyle name="Note 2 2 2" xfId="28806"/>
    <cellStyle name="Note 2 2 2 10" xfId="28807"/>
    <cellStyle name="Note 2 2 2 10 2" xfId="28808"/>
    <cellStyle name="Note 2 2 2 10 2 2" xfId="28809"/>
    <cellStyle name="Note 2 2 2 10 2 3" xfId="28810"/>
    <cellStyle name="Note 2 2 2 10 2 4" xfId="28811"/>
    <cellStyle name="Note 2 2 2 10 2 5" xfId="28812"/>
    <cellStyle name="Note 2 2 2 10 2 6" xfId="28813"/>
    <cellStyle name="Note 2 2 2 10 3" xfId="28814"/>
    <cellStyle name="Note 2 2 2 10 3 2" xfId="61514"/>
    <cellStyle name="Note 2 2 2 10 3 3" xfId="61515"/>
    <cellStyle name="Note 2 2 2 10 4" xfId="28815"/>
    <cellStyle name="Note 2 2 2 10 4 2" xfId="61516"/>
    <cellStyle name="Note 2 2 2 10 4 3" xfId="61517"/>
    <cellStyle name="Note 2 2 2 10 5" xfId="28816"/>
    <cellStyle name="Note 2 2 2 10 5 2" xfId="61518"/>
    <cellStyle name="Note 2 2 2 10 5 3" xfId="61519"/>
    <cellStyle name="Note 2 2 2 10 6" xfId="28817"/>
    <cellStyle name="Note 2 2 2 10 6 2" xfId="61520"/>
    <cellStyle name="Note 2 2 2 10 6 3" xfId="61521"/>
    <cellStyle name="Note 2 2 2 10 7" xfId="28818"/>
    <cellStyle name="Note 2 2 2 10 8" xfId="61522"/>
    <cellStyle name="Note 2 2 2 11" xfId="28819"/>
    <cellStyle name="Note 2 2 2 11 2" xfId="28820"/>
    <cellStyle name="Note 2 2 2 11 2 2" xfId="28821"/>
    <cellStyle name="Note 2 2 2 11 2 3" xfId="28822"/>
    <cellStyle name="Note 2 2 2 11 2 4" xfId="28823"/>
    <cellStyle name="Note 2 2 2 11 2 5" xfId="28824"/>
    <cellStyle name="Note 2 2 2 11 2 6" xfId="28825"/>
    <cellStyle name="Note 2 2 2 11 3" xfId="28826"/>
    <cellStyle name="Note 2 2 2 11 3 2" xfId="61523"/>
    <cellStyle name="Note 2 2 2 11 3 3" xfId="61524"/>
    <cellStyle name="Note 2 2 2 11 4" xfId="28827"/>
    <cellStyle name="Note 2 2 2 11 4 2" xfId="61525"/>
    <cellStyle name="Note 2 2 2 11 4 3" xfId="61526"/>
    <cellStyle name="Note 2 2 2 11 5" xfId="28828"/>
    <cellStyle name="Note 2 2 2 11 5 2" xfId="61527"/>
    <cellStyle name="Note 2 2 2 11 5 3" xfId="61528"/>
    <cellStyle name="Note 2 2 2 11 6" xfId="28829"/>
    <cellStyle name="Note 2 2 2 11 6 2" xfId="61529"/>
    <cellStyle name="Note 2 2 2 11 6 3" xfId="61530"/>
    <cellStyle name="Note 2 2 2 11 7" xfId="28830"/>
    <cellStyle name="Note 2 2 2 11 8" xfId="61531"/>
    <cellStyle name="Note 2 2 2 12" xfId="28831"/>
    <cellStyle name="Note 2 2 2 12 2" xfId="28832"/>
    <cellStyle name="Note 2 2 2 12 2 2" xfId="28833"/>
    <cellStyle name="Note 2 2 2 12 2 3" xfId="28834"/>
    <cellStyle name="Note 2 2 2 12 2 4" xfId="28835"/>
    <cellStyle name="Note 2 2 2 12 2 5" xfId="28836"/>
    <cellStyle name="Note 2 2 2 12 2 6" xfId="28837"/>
    <cellStyle name="Note 2 2 2 12 3" xfId="28838"/>
    <cellStyle name="Note 2 2 2 12 3 2" xfId="61532"/>
    <cellStyle name="Note 2 2 2 12 3 3" xfId="61533"/>
    <cellStyle name="Note 2 2 2 12 4" xfId="28839"/>
    <cellStyle name="Note 2 2 2 12 4 2" xfId="61534"/>
    <cellStyle name="Note 2 2 2 12 4 3" xfId="61535"/>
    <cellStyle name="Note 2 2 2 12 5" xfId="28840"/>
    <cellStyle name="Note 2 2 2 12 5 2" xfId="61536"/>
    <cellStyle name="Note 2 2 2 12 5 3" xfId="61537"/>
    <cellStyle name="Note 2 2 2 12 6" xfId="28841"/>
    <cellStyle name="Note 2 2 2 12 6 2" xfId="61538"/>
    <cellStyle name="Note 2 2 2 12 6 3" xfId="61539"/>
    <cellStyle name="Note 2 2 2 12 7" xfId="28842"/>
    <cellStyle name="Note 2 2 2 12 8" xfId="61540"/>
    <cellStyle name="Note 2 2 2 13" xfId="28843"/>
    <cellStyle name="Note 2 2 2 13 2" xfId="28844"/>
    <cellStyle name="Note 2 2 2 13 2 2" xfId="28845"/>
    <cellStyle name="Note 2 2 2 13 2 3" xfId="28846"/>
    <cellStyle name="Note 2 2 2 13 2 4" xfId="28847"/>
    <cellStyle name="Note 2 2 2 13 2 5" xfId="28848"/>
    <cellStyle name="Note 2 2 2 13 2 6" xfId="28849"/>
    <cellStyle name="Note 2 2 2 13 3" xfId="28850"/>
    <cellStyle name="Note 2 2 2 13 3 2" xfId="61541"/>
    <cellStyle name="Note 2 2 2 13 3 3" xfId="61542"/>
    <cellStyle name="Note 2 2 2 13 4" xfId="28851"/>
    <cellStyle name="Note 2 2 2 13 4 2" xfId="61543"/>
    <cellStyle name="Note 2 2 2 13 4 3" xfId="61544"/>
    <cellStyle name="Note 2 2 2 13 5" xfId="28852"/>
    <cellStyle name="Note 2 2 2 13 5 2" xfId="61545"/>
    <cellStyle name="Note 2 2 2 13 5 3" xfId="61546"/>
    <cellStyle name="Note 2 2 2 13 6" xfId="28853"/>
    <cellStyle name="Note 2 2 2 13 6 2" xfId="61547"/>
    <cellStyle name="Note 2 2 2 13 6 3" xfId="61548"/>
    <cellStyle name="Note 2 2 2 13 7" xfId="28854"/>
    <cellStyle name="Note 2 2 2 13 8" xfId="61549"/>
    <cellStyle name="Note 2 2 2 14" xfId="28855"/>
    <cellStyle name="Note 2 2 2 14 2" xfId="28856"/>
    <cellStyle name="Note 2 2 2 14 2 2" xfId="28857"/>
    <cellStyle name="Note 2 2 2 14 2 3" xfId="28858"/>
    <cellStyle name="Note 2 2 2 14 2 4" xfId="28859"/>
    <cellStyle name="Note 2 2 2 14 2 5" xfId="28860"/>
    <cellStyle name="Note 2 2 2 14 2 6" xfId="28861"/>
    <cellStyle name="Note 2 2 2 14 3" xfId="28862"/>
    <cellStyle name="Note 2 2 2 14 3 2" xfId="61550"/>
    <cellStyle name="Note 2 2 2 14 3 3" xfId="61551"/>
    <cellStyle name="Note 2 2 2 14 4" xfId="28863"/>
    <cellStyle name="Note 2 2 2 14 4 2" xfId="61552"/>
    <cellStyle name="Note 2 2 2 14 4 3" xfId="61553"/>
    <cellStyle name="Note 2 2 2 14 5" xfId="28864"/>
    <cellStyle name="Note 2 2 2 14 5 2" xfId="61554"/>
    <cellStyle name="Note 2 2 2 14 5 3" xfId="61555"/>
    <cellStyle name="Note 2 2 2 14 6" xfId="28865"/>
    <cellStyle name="Note 2 2 2 14 6 2" xfId="61556"/>
    <cellStyle name="Note 2 2 2 14 6 3" xfId="61557"/>
    <cellStyle name="Note 2 2 2 14 7" xfId="28866"/>
    <cellStyle name="Note 2 2 2 14 8" xfId="61558"/>
    <cellStyle name="Note 2 2 2 15" xfId="28867"/>
    <cellStyle name="Note 2 2 2 15 2" xfId="28868"/>
    <cellStyle name="Note 2 2 2 15 2 2" xfId="28869"/>
    <cellStyle name="Note 2 2 2 15 2 3" xfId="28870"/>
    <cellStyle name="Note 2 2 2 15 2 4" xfId="28871"/>
    <cellStyle name="Note 2 2 2 15 2 5" xfId="28872"/>
    <cellStyle name="Note 2 2 2 15 2 6" xfId="28873"/>
    <cellStyle name="Note 2 2 2 15 3" xfId="28874"/>
    <cellStyle name="Note 2 2 2 15 3 2" xfId="61559"/>
    <cellStyle name="Note 2 2 2 15 3 3" xfId="61560"/>
    <cellStyle name="Note 2 2 2 15 4" xfId="28875"/>
    <cellStyle name="Note 2 2 2 15 4 2" xfId="61561"/>
    <cellStyle name="Note 2 2 2 15 4 3" xfId="61562"/>
    <cellStyle name="Note 2 2 2 15 5" xfId="28876"/>
    <cellStyle name="Note 2 2 2 15 5 2" xfId="61563"/>
    <cellStyle name="Note 2 2 2 15 5 3" xfId="61564"/>
    <cellStyle name="Note 2 2 2 15 6" xfId="28877"/>
    <cellStyle name="Note 2 2 2 15 6 2" xfId="61565"/>
    <cellStyle name="Note 2 2 2 15 6 3" xfId="61566"/>
    <cellStyle name="Note 2 2 2 15 7" xfId="28878"/>
    <cellStyle name="Note 2 2 2 15 8" xfId="61567"/>
    <cellStyle name="Note 2 2 2 16" xfId="28879"/>
    <cellStyle name="Note 2 2 2 16 2" xfId="28880"/>
    <cellStyle name="Note 2 2 2 16 2 2" xfId="28881"/>
    <cellStyle name="Note 2 2 2 16 2 3" xfId="28882"/>
    <cellStyle name="Note 2 2 2 16 2 4" xfId="28883"/>
    <cellStyle name="Note 2 2 2 16 2 5" xfId="28884"/>
    <cellStyle name="Note 2 2 2 16 2 6" xfId="28885"/>
    <cellStyle name="Note 2 2 2 16 3" xfId="28886"/>
    <cellStyle name="Note 2 2 2 16 3 2" xfId="61568"/>
    <cellStyle name="Note 2 2 2 16 3 3" xfId="61569"/>
    <cellStyle name="Note 2 2 2 16 4" xfId="28887"/>
    <cellStyle name="Note 2 2 2 16 4 2" xfId="61570"/>
    <cellStyle name="Note 2 2 2 16 4 3" xfId="61571"/>
    <cellStyle name="Note 2 2 2 16 5" xfId="28888"/>
    <cellStyle name="Note 2 2 2 16 5 2" xfId="61572"/>
    <cellStyle name="Note 2 2 2 16 5 3" xfId="61573"/>
    <cellStyle name="Note 2 2 2 16 6" xfId="28889"/>
    <cellStyle name="Note 2 2 2 16 6 2" xfId="61574"/>
    <cellStyle name="Note 2 2 2 16 6 3" xfId="61575"/>
    <cellStyle name="Note 2 2 2 16 7" xfId="28890"/>
    <cellStyle name="Note 2 2 2 16 8" xfId="61576"/>
    <cellStyle name="Note 2 2 2 17" xfId="28891"/>
    <cellStyle name="Note 2 2 2 17 2" xfId="28892"/>
    <cellStyle name="Note 2 2 2 17 2 2" xfId="28893"/>
    <cellStyle name="Note 2 2 2 17 2 3" xfId="28894"/>
    <cellStyle name="Note 2 2 2 17 2 4" xfId="28895"/>
    <cellStyle name="Note 2 2 2 17 2 5" xfId="28896"/>
    <cellStyle name="Note 2 2 2 17 2 6" xfId="28897"/>
    <cellStyle name="Note 2 2 2 17 3" xfId="28898"/>
    <cellStyle name="Note 2 2 2 17 3 2" xfId="61577"/>
    <cellStyle name="Note 2 2 2 17 3 3" xfId="61578"/>
    <cellStyle name="Note 2 2 2 17 4" xfId="28899"/>
    <cellStyle name="Note 2 2 2 17 4 2" xfId="61579"/>
    <cellStyle name="Note 2 2 2 17 4 3" xfId="61580"/>
    <cellStyle name="Note 2 2 2 17 5" xfId="28900"/>
    <cellStyle name="Note 2 2 2 17 5 2" xfId="61581"/>
    <cellStyle name="Note 2 2 2 17 5 3" xfId="61582"/>
    <cellStyle name="Note 2 2 2 17 6" xfId="28901"/>
    <cellStyle name="Note 2 2 2 17 6 2" xfId="61583"/>
    <cellStyle name="Note 2 2 2 17 6 3" xfId="61584"/>
    <cellStyle name="Note 2 2 2 17 7" xfId="28902"/>
    <cellStyle name="Note 2 2 2 17 8" xfId="61585"/>
    <cellStyle name="Note 2 2 2 18" xfId="28903"/>
    <cellStyle name="Note 2 2 2 18 2" xfId="28904"/>
    <cellStyle name="Note 2 2 2 18 2 2" xfId="28905"/>
    <cellStyle name="Note 2 2 2 18 2 3" xfId="28906"/>
    <cellStyle name="Note 2 2 2 18 2 4" xfId="28907"/>
    <cellStyle name="Note 2 2 2 18 2 5" xfId="28908"/>
    <cellStyle name="Note 2 2 2 18 2 6" xfId="28909"/>
    <cellStyle name="Note 2 2 2 18 3" xfId="28910"/>
    <cellStyle name="Note 2 2 2 18 3 2" xfId="61586"/>
    <cellStyle name="Note 2 2 2 18 3 3" xfId="61587"/>
    <cellStyle name="Note 2 2 2 18 4" xfId="28911"/>
    <cellStyle name="Note 2 2 2 18 4 2" xfId="61588"/>
    <cellStyle name="Note 2 2 2 18 4 3" xfId="61589"/>
    <cellStyle name="Note 2 2 2 18 5" xfId="28912"/>
    <cellStyle name="Note 2 2 2 18 5 2" xfId="61590"/>
    <cellStyle name="Note 2 2 2 18 5 3" xfId="61591"/>
    <cellStyle name="Note 2 2 2 18 6" xfId="28913"/>
    <cellStyle name="Note 2 2 2 18 6 2" xfId="61592"/>
    <cellStyle name="Note 2 2 2 18 6 3" xfId="61593"/>
    <cellStyle name="Note 2 2 2 18 7" xfId="28914"/>
    <cellStyle name="Note 2 2 2 18 8" xfId="61594"/>
    <cellStyle name="Note 2 2 2 19" xfId="28915"/>
    <cellStyle name="Note 2 2 2 19 2" xfId="28916"/>
    <cellStyle name="Note 2 2 2 19 2 2" xfId="28917"/>
    <cellStyle name="Note 2 2 2 19 2 3" xfId="28918"/>
    <cellStyle name="Note 2 2 2 19 2 4" xfId="28919"/>
    <cellStyle name="Note 2 2 2 19 2 5" xfId="28920"/>
    <cellStyle name="Note 2 2 2 19 2 6" xfId="28921"/>
    <cellStyle name="Note 2 2 2 19 3" xfId="28922"/>
    <cellStyle name="Note 2 2 2 19 3 2" xfId="61595"/>
    <cellStyle name="Note 2 2 2 19 3 3" xfId="61596"/>
    <cellStyle name="Note 2 2 2 19 4" xfId="28923"/>
    <cellStyle name="Note 2 2 2 19 4 2" xfId="61597"/>
    <cellStyle name="Note 2 2 2 19 4 3" xfId="61598"/>
    <cellStyle name="Note 2 2 2 19 5" xfId="28924"/>
    <cellStyle name="Note 2 2 2 19 5 2" xfId="61599"/>
    <cellStyle name="Note 2 2 2 19 5 3" xfId="61600"/>
    <cellStyle name="Note 2 2 2 19 6" xfId="28925"/>
    <cellStyle name="Note 2 2 2 19 6 2" xfId="61601"/>
    <cellStyle name="Note 2 2 2 19 6 3" xfId="61602"/>
    <cellStyle name="Note 2 2 2 19 7" xfId="28926"/>
    <cellStyle name="Note 2 2 2 19 8" xfId="61603"/>
    <cellStyle name="Note 2 2 2 2" xfId="28927"/>
    <cellStyle name="Note 2 2 2 2 2" xfId="28928"/>
    <cellStyle name="Note 2 2 2 2 2 2" xfId="28929"/>
    <cellStyle name="Note 2 2 2 2 2 3" xfId="28930"/>
    <cellStyle name="Note 2 2 2 2 2 4" xfId="28931"/>
    <cellStyle name="Note 2 2 2 2 2 5" xfId="28932"/>
    <cellStyle name="Note 2 2 2 2 2 6" xfId="28933"/>
    <cellStyle name="Note 2 2 2 2 3" xfId="28934"/>
    <cellStyle name="Note 2 2 2 2 3 2" xfId="61604"/>
    <cellStyle name="Note 2 2 2 2 3 3" xfId="61605"/>
    <cellStyle name="Note 2 2 2 2 4" xfId="28935"/>
    <cellStyle name="Note 2 2 2 2 4 2" xfId="61606"/>
    <cellStyle name="Note 2 2 2 2 4 3" xfId="61607"/>
    <cellStyle name="Note 2 2 2 2 5" xfId="28936"/>
    <cellStyle name="Note 2 2 2 2 5 2" xfId="61608"/>
    <cellStyle name="Note 2 2 2 2 5 3" xfId="61609"/>
    <cellStyle name="Note 2 2 2 2 6" xfId="28937"/>
    <cellStyle name="Note 2 2 2 2 6 2" xfId="61610"/>
    <cellStyle name="Note 2 2 2 2 6 3" xfId="61611"/>
    <cellStyle name="Note 2 2 2 2 7" xfId="28938"/>
    <cellStyle name="Note 2 2 2 2 8" xfId="61612"/>
    <cellStyle name="Note 2 2 2 20" xfId="28939"/>
    <cellStyle name="Note 2 2 2 20 2" xfId="28940"/>
    <cellStyle name="Note 2 2 2 20 2 2" xfId="28941"/>
    <cellStyle name="Note 2 2 2 20 2 3" xfId="28942"/>
    <cellStyle name="Note 2 2 2 20 2 4" xfId="28943"/>
    <cellStyle name="Note 2 2 2 20 2 5" xfId="28944"/>
    <cellStyle name="Note 2 2 2 20 2 6" xfId="28945"/>
    <cellStyle name="Note 2 2 2 20 3" xfId="28946"/>
    <cellStyle name="Note 2 2 2 20 3 2" xfId="61613"/>
    <cellStyle name="Note 2 2 2 20 3 3" xfId="61614"/>
    <cellStyle name="Note 2 2 2 20 4" xfId="28947"/>
    <cellStyle name="Note 2 2 2 20 4 2" xfId="61615"/>
    <cellStyle name="Note 2 2 2 20 4 3" xfId="61616"/>
    <cellStyle name="Note 2 2 2 20 5" xfId="28948"/>
    <cellStyle name="Note 2 2 2 20 5 2" xfId="61617"/>
    <cellStyle name="Note 2 2 2 20 5 3" xfId="61618"/>
    <cellStyle name="Note 2 2 2 20 6" xfId="28949"/>
    <cellStyle name="Note 2 2 2 20 6 2" xfId="61619"/>
    <cellStyle name="Note 2 2 2 20 6 3" xfId="61620"/>
    <cellStyle name="Note 2 2 2 20 7" xfId="28950"/>
    <cellStyle name="Note 2 2 2 20 8" xfId="61621"/>
    <cellStyle name="Note 2 2 2 21" xfId="28951"/>
    <cellStyle name="Note 2 2 2 21 2" xfId="28952"/>
    <cellStyle name="Note 2 2 2 21 2 2" xfId="28953"/>
    <cellStyle name="Note 2 2 2 21 2 3" xfId="28954"/>
    <cellStyle name="Note 2 2 2 21 2 4" xfId="28955"/>
    <cellStyle name="Note 2 2 2 21 2 5" xfId="28956"/>
    <cellStyle name="Note 2 2 2 21 2 6" xfId="28957"/>
    <cellStyle name="Note 2 2 2 21 3" xfId="28958"/>
    <cellStyle name="Note 2 2 2 21 3 2" xfId="61622"/>
    <cellStyle name="Note 2 2 2 21 3 3" xfId="61623"/>
    <cellStyle name="Note 2 2 2 21 4" xfId="28959"/>
    <cellStyle name="Note 2 2 2 21 4 2" xfId="61624"/>
    <cellStyle name="Note 2 2 2 21 4 3" xfId="61625"/>
    <cellStyle name="Note 2 2 2 21 5" xfId="28960"/>
    <cellStyle name="Note 2 2 2 21 5 2" xfId="61626"/>
    <cellStyle name="Note 2 2 2 21 5 3" xfId="61627"/>
    <cellStyle name="Note 2 2 2 21 6" xfId="28961"/>
    <cellStyle name="Note 2 2 2 21 6 2" xfId="61628"/>
    <cellStyle name="Note 2 2 2 21 6 3" xfId="61629"/>
    <cellStyle name="Note 2 2 2 21 7" xfId="28962"/>
    <cellStyle name="Note 2 2 2 21 8" xfId="61630"/>
    <cellStyle name="Note 2 2 2 22" xfId="28963"/>
    <cellStyle name="Note 2 2 2 22 2" xfId="28964"/>
    <cellStyle name="Note 2 2 2 22 2 2" xfId="28965"/>
    <cellStyle name="Note 2 2 2 22 2 3" xfId="28966"/>
    <cellStyle name="Note 2 2 2 22 2 4" xfId="28967"/>
    <cellStyle name="Note 2 2 2 22 2 5" xfId="28968"/>
    <cellStyle name="Note 2 2 2 22 2 6" xfId="28969"/>
    <cellStyle name="Note 2 2 2 22 3" xfId="28970"/>
    <cellStyle name="Note 2 2 2 22 3 2" xfId="61631"/>
    <cellStyle name="Note 2 2 2 22 3 3" xfId="61632"/>
    <cellStyle name="Note 2 2 2 22 4" xfId="28971"/>
    <cellStyle name="Note 2 2 2 22 4 2" xfId="61633"/>
    <cellStyle name="Note 2 2 2 22 4 3" xfId="61634"/>
    <cellStyle name="Note 2 2 2 22 5" xfId="28972"/>
    <cellStyle name="Note 2 2 2 22 5 2" xfId="61635"/>
    <cellStyle name="Note 2 2 2 22 5 3" xfId="61636"/>
    <cellStyle name="Note 2 2 2 22 6" xfId="28973"/>
    <cellStyle name="Note 2 2 2 22 6 2" xfId="61637"/>
    <cellStyle name="Note 2 2 2 22 6 3" xfId="61638"/>
    <cellStyle name="Note 2 2 2 22 7" xfId="28974"/>
    <cellStyle name="Note 2 2 2 22 8" xfId="61639"/>
    <cellStyle name="Note 2 2 2 23" xfId="28975"/>
    <cellStyle name="Note 2 2 2 23 2" xfId="28976"/>
    <cellStyle name="Note 2 2 2 23 2 2" xfId="28977"/>
    <cellStyle name="Note 2 2 2 23 2 3" xfId="28978"/>
    <cellStyle name="Note 2 2 2 23 2 4" xfId="28979"/>
    <cellStyle name="Note 2 2 2 23 2 5" xfId="28980"/>
    <cellStyle name="Note 2 2 2 23 2 6" xfId="28981"/>
    <cellStyle name="Note 2 2 2 23 3" xfId="28982"/>
    <cellStyle name="Note 2 2 2 23 3 2" xfId="61640"/>
    <cellStyle name="Note 2 2 2 23 3 3" xfId="61641"/>
    <cellStyle name="Note 2 2 2 23 4" xfId="28983"/>
    <cellStyle name="Note 2 2 2 23 4 2" xfId="61642"/>
    <cellStyle name="Note 2 2 2 23 4 3" xfId="61643"/>
    <cellStyle name="Note 2 2 2 23 5" xfId="28984"/>
    <cellStyle name="Note 2 2 2 23 5 2" xfId="61644"/>
    <cellStyle name="Note 2 2 2 23 5 3" xfId="61645"/>
    <cellStyle name="Note 2 2 2 23 6" xfId="28985"/>
    <cellStyle name="Note 2 2 2 23 6 2" xfId="61646"/>
    <cellStyle name="Note 2 2 2 23 6 3" xfId="61647"/>
    <cellStyle name="Note 2 2 2 23 7" xfId="28986"/>
    <cellStyle name="Note 2 2 2 23 8" xfId="61648"/>
    <cellStyle name="Note 2 2 2 24" xfId="28987"/>
    <cellStyle name="Note 2 2 2 24 2" xfId="28988"/>
    <cellStyle name="Note 2 2 2 24 2 2" xfId="28989"/>
    <cellStyle name="Note 2 2 2 24 2 3" xfId="28990"/>
    <cellStyle name="Note 2 2 2 24 2 4" xfId="28991"/>
    <cellStyle name="Note 2 2 2 24 2 5" xfId="28992"/>
    <cellStyle name="Note 2 2 2 24 2 6" xfId="28993"/>
    <cellStyle name="Note 2 2 2 24 3" xfId="28994"/>
    <cellStyle name="Note 2 2 2 24 3 2" xfId="61649"/>
    <cellStyle name="Note 2 2 2 24 3 3" xfId="61650"/>
    <cellStyle name="Note 2 2 2 24 4" xfId="28995"/>
    <cellStyle name="Note 2 2 2 24 4 2" xfId="61651"/>
    <cellStyle name="Note 2 2 2 24 4 3" xfId="61652"/>
    <cellStyle name="Note 2 2 2 24 5" xfId="28996"/>
    <cellStyle name="Note 2 2 2 24 5 2" xfId="61653"/>
    <cellStyle name="Note 2 2 2 24 5 3" xfId="61654"/>
    <cellStyle name="Note 2 2 2 24 6" xfId="28997"/>
    <cellStyle name="Note 2 2 2 24 6 2" xfId="61655"/>
    <cellStyle name="Note 2 2 2 24 6 3" xfId="61656"/>
    <cellStyle name="Note 2 2 2 24 7" xfId="28998"/>
    <cellStyle name="Note 2 2 2 24 8" xfId="61657"/>
    <cellStyle name="Note 2 2 2 25" xfId="28999"/>
    <cellStyle name="Note 2 2 2 25 2" xfId="29000"/>
    <cellStyle name="Note 2 2 2 25 2 2" xfId="29001"/>
    <cellStyle name="Note 2 2 2 25 2 3" xfId="29002"/>
    <cellStyle name="Note 2 2 2 25 2 4" xfId="29003"/>
    <cellStyle name="Note 2 2 2 25 2 5" xfId="29004"/>
    <cellStyle name="Note 2 2 2 25 2 6" xfId="29005"/>
    <cellStyle name="Note 2 2 2 25 3" xfId="29006"/>
    <cellStyle name="Note 2 2 2 25 3 2" xfId="61658"/>
    <cellStyle name="Note 2 2 2 25 3 3" xfId="61659"/>
    <cellStyle name="Note 2 2 2 25 4" xfId="29007"/>
    <cellStyle name="Note 2 2 2 25 4 2" xfId="61660"/>
    <cellStyle name="Note 2 2 2 25 4 3" xfId="61661"/>
    <cellStyle name="Note 2 2 2 25 5" xfId="29008"/>
    <cellStyle name="Note 2 2 2 25 5 2" xfId="61662"/>
    <cellStyle name="Note 2 2 2 25 5 3" xfId="61663"/>
    <cellStyle name="Note 2 2 2 25 6" xfId="29009"/>
    <cellStyle name="Note 2 2 2 25 6 2" xfId="61664"/>
    <cellStyle name="Note 2 2 2 25 6 3" xfId="61665"/>
    <cellStyle name="Note 2 2 2 25 7" xfId="29010"/>
    <cellStyle name="Note 2 2 2 25 8" xfId="61666"/>
    <cellStyle name="Note 2 2 2 26" xfId="29011"/>
    <cellStyle name="Note 2 2 2 26 2" xfId="29012"/>
    <cellStyle name="Note 2 2 2 26 2 2" xfId="29013"/>
    <cellStyle name="Note 2 2 2 26 2 3" xfId="29014"/>
    <cellStyle name="Note 2 2 2 26 2 4" xfId="29015"/>
    <cellStyle name="Note 2 2 2 26 2 5" xfId="29016"/>
    <cellStyle name="Note 2 2 2 26 2 6" xfId="29017"/>
    <cellStyle name="Note 2 2 2 26 3" xfId="29018"/>
    <cellStyle name="Note 2 2 2 26 3 2" xfId="61667"/>
    <cellStyle name="Note 2 2 2 26 3 3" xfId="61668"/>
    <cellStyle name="Note 2 2 2 26 4" xfId="29019"/>
    <cellStyle name="Note 2 2 2 26 4 2" xfId="61669"/>
    <cellStyle name="Note 2 2 2 26 4 3" xfId="61670"/>
    <cellStyle name="Note 2 2 2 26 5" xfId="29020"/>
    <cellStyle name="Note 2 2 2 26 5 2" xfId="61671"/>
    <cellStyle name="Note 2 2 2 26 5 3" xfId="61672"/>
    <cellStyle name="Note 2 2 2 26 6" xfId="29021"/>
    <cellStyle name="Note 2 2 2 26 6 2" xfId="61673"/>
    <cellStyle name="Note 2 2 2 26 6 3" xfId="61674"/>
    <cellStyle name="Note 2 2 2 26 7" xfId="29022"/>
    <cellStyle name="Note 2 2 2 26 8" xfId="61675"/>
    <cellStyle name="Note 2 2 2 27" xfId="29023"/>
    <cellStyle name="Note 2 2 2 27 2" xfId="29024"/>
    <cellStyle name="Note 2 2 2 27 2 2" xfId="29025"/>
    <cellStyle name="Note 2 2 2 27 2 3" xfId="29026"/>
    <cellStyle name="Note 2 2 2 27 2 4" xfId="29027"/>
    <cellStyle name="Note 2 2 2 27 2 5" xfId="29028"/>
    <cellStyle name="Note 2 2 2 27 2 6" xfId="29029"/>
    <cellStyle name="Note 2 2 2 27 3" xfId="29030"/>
    <cellStyle name="Note 2 2 2 27 3 2" xfId="61676"/>
    <cellStyle name="Note 2 2 2 27 3 3" xfId="61677"/>
    <cellStyle name="Note 2 2 2 27 4" xfId="29031"/>
    <cellStyle name="Note 2 2 2 27 4 2" xfId="61678"/>
    <cellStyle name="Note 2 2 2 27 4 3" xfId="61679"/>
    <cellStyle name="Note 2 2 2 27 5" xfId="29032"/>
    <cellStyle name="Note 2 2 2 27 5 2" xfId="61680"/>
    <cellStyle name="Note 2 2 2 27 5 3" xfId="61681"/>
    <cellStyle name="Note 2 2 2 27 6" xfId="29033"/>
    <cellStyle name="Note 2 2 2 27 6 2" xfId="61682"/>
    <cellStyle name="Note 2 2 2 27 6 3" xfId="61683"/>
    <cellStyle name="Note 2 2 2 27 7" xfId="29034"/>
    <cellStyle name="Note 2 2 2 27 8" xfId="61684"/>
    <cellStyle name="Note 2 2 2 28" xfId="29035"/>
    <cellStyle name="Note 2 2 2 28 2" xfId="29036"/>
    <cellStyle name="Note 2 2 2 28 2 2" xfId="29037"/>
    <cellStyle name="Note 2 2 2 28 2 3" xfId="29038"/>
    <cellStyle name="Note 2 2 2 28 2 4" xfId="29039"/>
    <cellStyle name="Note 2 2 2 28 2 5" xfId="29040"/>
    <cellStyle name="Note 2 2 2 28 2 6" xfId="29041"/>
    <cellStyle name="Note 2 2 2 28 3" xfId="29042"/>
    <cellStyle name="Note 2 2 2 28 3 2" xfId="61685"/>
    <cellStyle name="Note 2 2 2 28 3 3" xfId="61686"/>
    <cellStyle name="Note 2 2 2 28 4" xfId="29043"/>
    <cellStyle name="Note 2 2 2 28 4 2" xfId="61687"/>
    <cellStyle name="Note 2 2 2 28 4 3" xfId="61688"/>
    <cellStyle name="Note 2 2 2 28 5" xfId="29044"/>
    <cellStyle name="Note 2 2 2 28 5 2" xfId="61689"/>
    <cellStyle name="Note 2 2 2 28 5 3" xfId="61690"/>
    <cellStyle name="Note 2 2 2 28 6" xfId="29045"/>
    <cellStyle name="Note 2 2 2 28 6 2" xfId="61691"/>
    <cellStyle name="Note 2 2 2 28 6 3" xfId="61692"/>
    <cellStyle name="Note 2 2 2 28 7" xfId="29046"/>
    <cellStyle name="Note 2 2 2 28 8" xfId="61693"/>
    <cellStyle name="Note 2 2 2 29" xfId="29047"/>
    <cellStyle name="Note 2 2 2 29 2" xfId="29048"/>
    <cellStyle name="Note 2 2 2 29 2 2" xfId="29049"/>
    <cellStyle name="Note 2 2 2 29 2 3" xfId="29050"/>
    <cellStyle name="Note 2 2 2 29 2 4" xfId="29051"/>
    <cellStyle name="Note 2 2 2 29 2 5" xfId="29052"/>
    <cellStyle name="Note 2 2 2 29 2 6" xfId="29053"/>
    <cellStyle name="Note 2 2 2 29 3" xfId="29054"/>
    <cellStyle name="Note 2 2 2 29 3 2" xfId="61694"/>
    <cellStyle name="Note 2 2 2 29 3 3" xfId="61695"/>
    <cellStyle name="Note 2 2 2 29 4" xfId="29055"/>
    <cellStyle name="Note 2 2 2 29 4 2" xfId="61696"/>
    <cellStyle name="Note 2 2 2 29 4 3" xfId="61697"/>
    <cellStyle name="Note 2 2 2 29 5" xfId="29056"/>
    <cellStyle name="Note 2 2 2 29 5 2" xfId="61698"/>
    <cellStyle name="Note 2 2 2 29 5 3" xfId="61699"/>
    <cellStyle name="Note 2 2 2 29 6" xfId="29057"/>
    <cellStyle name="Note 2 2 2 29 6 2" xfId="61700"/>
    <cellStyle name="Note 2 2 2 29 6 3" xfId="61701"/>
    <cellStyle name="Note 2 2 2 29 7" xfId="29058"/>
    <cellStyle name="Note 2 2 2 29 8" xfId="61702"/>
    <cellStyle name="Note 2 2 2 3" xfId="29059"/>
    <cellStyle name="Note 2 2 2 3 2" xfId="29060"/>
    <cellStyle name="Note 2 2 2 3 2 2" xfId="29061"/>
    <cellStyle name="Note 2 2 2 3 2 3" xfId="29062"/>
    <cellStyle name="Note 2 2 2 3 2 4" xfId="29063"/>
    <cellStyle name="Note 2 2 2 3 2 5" xfId="29064"/>
    <cellStyle name="Note 2 2 2 3 2 6" xfId="29065"/>
    <cellStyle name="Note 2 2 2 3 3" xfId="29066"/>
    <cellStyle name="Note 2 2 2 3 3 2" xfId="61703"/>
    <cellStyle name="Note 2 2 2 3 3 3" xfId="61704"/>
    <cellStyle name="Note 2 2 2 3 4" xfId="29067"/>
    <cellStyle name="Note 2 2 2 3 4 2" xfId="61705"/>
    <cellStyle name="Note 2 2 2 3 4 3" xfId="61706"/>
    <cellStyle name="Note 2 2 2 3 5" xfId="29068"/>
    <cellStyle name="Note 2 2 2 3 5 2" xfId="61707"/>
    <cellStyle name="Note 2 2 2 3 5 3" xfId="61708"/>
    <cellStyle name="Note 2 2 2 3 6" xfId="29069"/>
    <cellStyle name="Note 2 2 2 3 6 2" xfId="61709"/>
    <cellStyle name="Note 2 2 2 3 6 3" xfId="61710"/>
    <cellStyle name="Note 2 2 2 3 7" xfId="29070"/>
    <cellStyle name="Note 2 2 2 3 8" xfId="61711"/>
    <cellStyle name="Note 2 2 2 30" xfId="29071"/>
    <cellStyle name="Note 2 2 2 30 2" xfId="29072"/>
    <cellStyle name="Note 2 2 2 30 2 2" xfId="29073"/>
    <cellStyle name="Note 2 2 2 30 2 3" xfId="29074"/>
    <cellStyle name="Note 2 2 2 30 2 4" xfId="29075"/>
    <cellStyle name="Note 2 2 2 30 2 5" xfId="29076"/>
    <cellStyle name="Note 2 2 2 30 2 6" xfId="29077"/>
    <cellStyle name="Note 2 2 2 30 3" xfId="29078"/>
    <cellStyle name="Note 2 2 2 30 3 2" xfId="61712"/>
    <cellStyle name="Note 2 2 2 30 3 3" xfId="61713"/>
    <cellStyle name="Note 2 2 2 30 4" xfId="29079"/>
    <cellStyle name="Note 2 2 2 30 4 2" xfId="61714"/>
    <cellStyle name="Note 2 2 2 30 4 3" xfId="61715"/>
    <cellStyle name="Note 2 2 2 30 5" xfId="29080"/>
    <cellStyle name="Note 2 2 2 30 5 2" xfId="61716"/>
    <cellStyle name="Note 2 2 2 30 5 3" xfId="61717"/>
    <cellStyle name="Note 2 2 2 30 6" xfId="29081"/>
    <cellStyle name="Note 2 2 2 30 6 2" xfId="61718"/>
    <cellStyle name="Note 2 2 2 30 6 3" xfId="61719"/>
    <cellStyle name="Note 2 2 2 30 7" xfId="29082"/>
    <cellStyle name="Note 2 2 2 30 8" xfId="61720"/>
    <cellStyle name="Note 2 2 2 31" xfId="29083"/>
    <cellStyle name="Note 2 2 2 31 2" xfId="29084"/>
    <cellStyle name="Note 2 2 2 31 2 2" xfId="29085"/>
    <cellStyle name="Note 2 2 2 31 2 3" xfId="29086"/>
    <cellStyle name="Note 2 2 2 31 2 4" xfId="29087"/>
    <cellStyle name="Note 2 2 2 31 2 5" xfId="29088"/>
    <cellStyle name="Note 2 2 2 31 2 6" xfId="29089"/>
    <cellStyle name="Note 2 2 2 31 3" xfId="29090"/>
    <cellStyle name="Note 2 2 2 31 3 2" xfId="61721"/>
    <cellStyle name="Note 2 2 2 31 3 3" xfId="61722"/>
    <cellStyle name="Note 2 2 2 31 4" xfId="29091"/>
    <cellStyle name="Note 2 2 2 31 4 2" xfId="61723"/>
    <cellStyle name="Note 2 2 2 31 4 3" xfId="61724"/>
    <cellStyle name="Note 2 2 2 31 5" xfId="29092"/>
    <cellStyle name="Note 2 2 2 31 5 2" xfId="61725"/>
    <cellStyle name="Note 2 2 2 31 5 3" xfId="61726"/>
    <cellStyle name="Note 2 2 2 31 6" xfId="29093"/>
    <cellStyle name="Note 2 2 2 31 6 2" xfId="61727"/>
    <cellStyle name="Note 2 2 2 31 6 3" xfId="61728"/>
    <cellStyle name="Note 2 2 2 31 7" xfId="29094"/>
    <cellStyle name="Note 2 2 2 31 8" xfId="61729"/>
    <cellStyle name="Note 2 2 2 32" xfId="29095"/>
    <cellStyle name="Note 2 2 2 32 2" xfId="29096"/>
    <cellStyle name="Note 2 2 2 32 2 2" xfId="29097"/>
    <cellStyle name="Note 2 2 2 32 2 3" xfId="29098"/>
    <cellStyle name="Note 2 2 2 32 2 4" xfId="29099"/>
    <cellStyle name="Note 2 2 2 32 2 5" xfId="29100"/>
    <cellStyle name="Note 2 2 2 32 2 6" xfId="29101"/>
    <cellStyle name="Note 2 2 2 32 3" xfId="29102"/>
    <cellStyle name="Note 2 2 2 32 3 2" xfId="61730"/>
    <cellStyle name="Note 2 2 2 32 3 3" xfId="61731"/>
    <cellStyle name="Note 2 2 2 32 4" xfId="29103"/>
    <cellStyle name="Note 2 2 2 32 4 2" xfId="61732"/>
    <cellStyle name="Note 2 2 2 32 4 3" xfId="61733"/>
    <cellStyle name="Note 2 2 2 32 5" xfId="29104"/>
    <cellStyle name="Note 2 2 2 32 5 2" xfId="61734"/>
    <cellStyle name="Note 2 2 2 32 5 3" xfId="61735"/>
    <cellStyle name="Note 2 2 2 32 6" xfId="29105"/>
    <cellStyle name="Note 2 2 2 32 6 2" xfId="61736"/>
    <cellStyle name="Note 2 2 2 32 6 3" xfId="61737"/>
    <cellStyle name="Note 2 2 2 32 7" xfId="29106"/>
    <cellStyle name="Note 2 2 2 32 8" xfId="61738"/>
    <cellStyle name="Note 2 2 2 33" xfId="29107"/>
    <cellStyle name="Note 2 2 2 33 2" xfId="29108"/>
    <cellStyle name="Note 2 2 2 33 2 2" xfId="29109"/>
    <cellStyle name="Note 2 2 2 33 2 3" xfId="29110"/>
    <cellStyle name="Note 2 2 2 33 2 4" xfId="29111"/>
    <cellStyle name="Note 2 2 2 33 2 5" xfId="29112"/>
    <cellStyle name="Note 2 2 2 33 2 6" xfId="29113"/>
    <cellStyle name="Note 2 2 2 33 3" xfId="29114"/>
    <cellStyle name="Note 2 2 2 33 3 2" xfId="61739"/>
    <cellStyle name="Note 2 2 2 33 3 3" xfId="61740"/>
    <cellStyle name="Note 2 2 2 33 4" xfId="29115"/>
    <cellStyle name="Note 2 2 2 33 4 2" xfId="61741"/>
    <cellStyle name="Note 2 2 2 33 4 3" xfId="61742"/>
    <cellStyle name="Note 2 2 2 33 5" xfId="29116"/>
    <cellStyle name="Note 2 2 2 33 5 2" xfId="61743"/>
    <cellStyle name="Note 2 2 2 33 5 3" xfId="61744"/>
    <cellStyle name="Note 2 2 2 33 6" xfId="29117"/>
    <cellStyle name="Note 2 2 2 33 6 2" xfId="61745"/>
    <cellStyle name="Note 2 2 2 33 6 3" xfId="61746"/>
    <cellStyle name="Note 2 2 2 33 7" xfId="29118"/>
    <cellStyle name="Note 2 2 2 33 8" xfId="61747"/>
    <cellStyle name="Note 2 2 2 34" xfId="29119"/>
    <cellStyle name="Note 2 2 2 34 2" xfId="29120"/>
    <cellStyle name="Note 2 2 2 34 2 2" xfId="29121"/>
    <cellStyle name="Note 2 2 2 34 2 3" xfId="29122"/>
    <cellStyle name="Note 2 2 2 34 2 4" xfId="29123"/>
    <cellStyle name="Note 2 2 2 34 2 5" xfId="29124"/>
    <cellStyle name="Note 2 2 2 34 2 6" xfId="29125"/>
    <cellStyle name="Note 2 2 2 34 3" xfId="29126"/>
    <cellStyle name="Note 2 2 2 34 3 2" xfId="61748"/>
    <cellStyle name="Note 2 2 2 34 3 3" xfId="61749"/>
    <cellStyle name="Note 2 2 2 34 4" xfId="61750"/>
    <cellStyle name="Note 2 2 2 34 4 2" xfId="61751"/>
    <cellStyle name="Note 2 2 2 34 4 3" xfId="61752"/>
    <cellStyle name="Note 2 2 2 34 5" xfId="61753"/>
    <cellStyle name="Note 2 2 2 34 5 2" xfId="61754"/>
    <cellStyle name="Note 2 2 2 34 5 3" xfId="61755"/>
    <cellStyle name="Note 2 2 2 34 6" xfId="61756"/>
    <cellStyle name="Note 2 2 2 34 6 2" xfId="61757"/>
    <cellStyle name="Note 2 2 2 34 6 3" xfId="61758"/>
    <cellStyle name="Note 2 2 2 34 7" xfId="61759"/>
    <cellStyle name="Note 2 2 2 34 8" xfId="61760"/>
    <cellStyle name="Note 2 2 2 35" xfId="29127"/>
    <cellStyle name="Note 2 2 2 35 2" xfId="29128"/>
    <cellStyle name="Note 2 2 2 35 3" xfId="29129"/>
    <cellStyle name="Note 2 2 2 35 4" xfId="29130"/>
    <cellStyle name="Note 2 2 2 35 5" xfId="29131"/>
    <cellStyle name="Note 2 2 2 35 6" xfId="29132"/>
    <cellStyle name="Note 2 2 2 36" xfId="29133"/>
    <cellStyle name="Note 2 2 2 36 2" xfId="29134"/>
    <cellStyle name="Note 2 2 2 36 3" xfId="29135"/>
    <cellStyle name="Note 2 2 2 36 4" xfId="29136"/>
    <cellStyle name="Note 2 2 2 36 5" xfId="29137"/>
    <cellStyle name="Note 2 2 2 36 6" xfId="29138"/>
    <cellStyle name="Note 2 2 2 37" xfId="29139"/>
    <cellStyle name="Note 2 2 2 37 2" xfId="61761"/>
    <cellStyle name="Note 2 2 2 37 3" xfId="61762"/>
    <cellStyle name="Note 2 2 2 38" xfId="29140"/>
    <cellStyle name="Note 2 2 2 38 2" xfId="61763"/>
    <cellStyle name="Note 2 2 2 38 3" xfId="61764"/>
    <cellStyle name="Note 2 2 2 39" xfId="61765"/>
    <cellStyle name="Note 2 2 2 39 2" xfId="61766"/>
    <cellStyle name="Note 2 2 2 39 3" xfId="61767"/>
    <cellStyle name="Note 2 2 2 4" xfId="29141"/>
    <cellStyle name="Note 2 2 2 4 2" xfId="29142"/>
    <cellStyle name="Note 2 2 2 4 2 2" xfId="29143"/>
    <cellStyle name="Note 2 2 2 4 2 3" xfId="29144"/>
    <cellStyle name="Note 2 2 2 4 2 4" xfId="29145"/>
    <cellStyle name="Note 2 2 2 4 2 5" xfId="29146"/>
    <cellStyle name="Note 2 2 2 4 2 6" xfId="29147"/>
    <cellStyle name="Note 2 2 2 4 3" xfId="29148"/>
    <cellStyle name="Note 2 2 2 4 3 2" xfId="61768"/>
    <cellStyle name="Note 2 2 2 4 3 3" xfId="61769"/>
    <cellStyle name="Note 2 2 2 4 4" xfId="29149"/>
    <cellStyle name="Note 2 2 2 4 4 2" xfId="61770"/>
    <cellStyle name="Note 2 2 2 4 4 3" xfId="61771"/>
    <cellStyle name="Note 2 2 2 4 5" xfId="29150"/>
    <cellStyle name="Note 2 2 2 4 5 2" xfId="61772"/>
    <cellStyle name="Note 2 2 2 4 5 3" xfId="61773"/>
    <cellStyle name="Note 2 2 2 4 6" xfId="29151"/>
    <cellStyle name="Note 2 2 2 4 6 2" xfId="61774"/>
    <cellStyle name="Note 2 2 2 4 6 3" xfId="61775"/>
    <cellStyle name="Note 2 2 2 4 7" xfId="29152"/>
    <cellStyle name="Note 2 2 2 4 8" xfId="61776"/>
    <cellStyle name="Note 2 2 2 40" xfId="61777"/>
    <cellStyle name="Note 2 2 2 41" xfId="61778"/>
    <cellStyle name="Note 2 2 2 42" xfId="61779"/>
    <cellStyle name="Note 2 2 2 5" xfId="29153"/>
    <cellStyle name="Note 2 2 2 5 2" xfId="29154"/>
    <cellStyle name="Note 2 2 2 5 2 2" xfId="29155"/>
    <cellStyle name="Note 2 2 2 5 2 3" xfId="29156"/>
    <cellStyle name="Note 2 2 2 5 2 4" xfId="29157"/>
    <cellStyle name="Note 2 2 2 5 2 5" xfId="29158"/>
    <cellStyle name="Note 2 2 2 5 2 6" xfId="29159"/>
    <cellStyle name="Note 2 2 2 5 3" xfId="29160"/>
    <cellStyle name="Note 2 2 2 5 3 2" xfId="61780"/>
    <cellStyle name="Note 2 2 2 5 3 3" xfId="61781"/>
    <cellStyle name="Note 2 2 2 5 4" xfId="29161"/>
    <cellStyle name="Note 2 2 2 5 4 2" xfId="61782"/>
    <cellStyle name="Note 2 2 2 5 4 3" xfId="61783"/>
    <cellStyle name="Note 2 2 2 5 5" xfId="29162"/>
    <cellStyle name="Note 2 2 2 5 5 2" xfId="61784"/>
    <cellStyle name="Note 2 2 2 5 5 3" xfId="61785"/>
    <cellStyle name="Note 2 2 2 5 6" xfId="29163"/>
    <cellStyle name="Note 2 2 2 5 6 2" xfId="61786"/>
    <cellStyle name="Note 2 2 2 5 6 3" xfId="61787"/>
    <cellStyle name="Note 2 2 2 5 7" xfId="29164"/>
    <cellStyle name="Note 2 2 2 5 8" xfId="61788"/>
    <cellStyle name="Note 2 2 2 6" xfId="29165"/>
    <cellStyle name="Note 2 2 2 6 2" xfId="29166"/>
    <cellStyle name="Note 2 2 2 6 2 2" xfId="29167"/>
    <cellStyle name="Note 2 2 2 6 2 3" xfId="29168"/>
    <cellStyle name="Note 2 2 2 6 2 4" xfId="29169"/>
    <cellStyle name="Note 2 2 2 6 2 5" xfId="29170"/>
    <cellStyle name="Note 2 2 2 6 2 6" xfId="29171"/>
    <cellStyle name="Note 2 2 2 6 3" xfId="29172"/>
    <cellStyle name="Note 2 2 2 6 3 2" xfId="61789"/>
    <cellStyle name="Note 2 2 2 6 3 3" xfId="61790"/>
    <cellStyle name="Note 2 2 2 6 4" xfId="29173"/>
    <cellStyle name="Note 2 2 2 6 4 2" xfId="61791"/>
    <cellStyle name="Note 2 2 2 6 4 3" xfId="61792"/>
    <cellStyle name="Note 2 2 2 6 5" xfId="29174"/>
    <cellStyle name="Note 2 2 2 6 5 2" xfId="61793"/>
    <cellStyle name="Note 2 2 2 6 5 3" xfId="61794"/>
    <cellStyle name="Note 2 2 2 6 6" xfId="29175"/>
    <cellStyle name="Note 2 2 2 6 6 2" xfId="61795"/>
    <cellStyle name="Note 2 2 2 6 6 3" xfId="61796"/>
    <cellStyle name="Note 2 2 2 6 7" xfId="29176"/>
    <cellStyle name="Note 2 2 2 6 8" xfId="61797"/>
    <cellStyle name="Note 2 2 2 7" xfId="29177"/>
    <cellStyle name="Note 2 2 2 7 2" xfId="29178"/>
    <cellStyle name="Note 2 2 2 7 2 2" xfId="29179"/>
    <cellStyle name="Note 2 2 2 7 2 3" xfId="29180"/>
    <cellStyle name="Note 2 2 2 7 2 4" xfId="29181"/>
    <cellStyle name="Note 2 2 2 7 2 5" xfId="29182"/>
    <cellStyle name="Note 2 2 2 7 2 6" xfId="29183"/>
    <cellStyle name="Note 2 2 2 7 3" xfId="29184"/>
    <cellStyle name="Note 2 2 2 7 3 2" xfId="61798"/>
    <cellStyle name="Note 2 2 2 7 3 3" xfId="61799"/>
    <cellStyle name="Note 2 2 2 7 4" xfId="29185"/>
    <cellStyle name="Note 2 2 2 7 4 2" xfId="61800"/>
    <cellStyle name="Note 2 2 2 7 4 3" xfId="61801"/>
    <cellStyle name="Note 2 2 2 7 5" xfId="29186"/>
    <cellStyle name="Note 2 2 2 7 5 2" xfId="61802"/>
    <cellStyle name="Note 2 2 2 7 5 3" xfId="61803"/>
    <cellStyle name="Note 2 2 2 7 6" xfId="29187"/>
    <cellStyle name="Note 2 2 2 7 6 2" xfId="61804"/>
    <cellStyle name="Note 2 2 2 7 6 3" xfId="61805"/>
    <cellStyle name="Note 2 2 2 7 7" xfId="29188"/>
    <cellStyle name="Note 2 2 2 7 8" xfId="61806"/>
    <cellStyle name="Note 2 2 2 8" xfId="29189"/>
    <cellStyle name="Note 2 2 2 8 2" xfId="29190"/>
    <cellStyle name="Note 2 2 2 8 2 2" xfId="29191"/>
    <cellStyle name="Note 2 2 2 8 2 3" xfId="29192"/>
    <cellStyle name="Note 2 2 2 8 2 4" xfId="29193"/>
    <cellStyle name="Note 2 2 2 8 2 5" xfId="29194"/>
    <cellStyle name="Note 2 2 2 8 2 6" xfId="29195"/>
    <cellStyle name="Note 2 2 2 8 3" xfId="29196"/>
    <cellStyle name="Note 2 2 2 8 3 2" xfId="61807"/>
    <cellStyle name="Note 2 2 2 8 3 3" xfId="61808"/>
    <cellStyle name="Note 2 2 2 8 4" xfId="29197"/>
    <cellStyle name="Note 2 2 2 8 4 2" xfId="61809"/>
    <cellStyle name="Note 2 2 2 8 4 3" xfId="61810"/>
    <cellStyle name="Note 2 2 2 8 5" xfId="29198"/>
    <cellStyle name="Note 2 2 2 8 5 2" xfId="61811"/>
    <cellStyle name="Note 2 2 2 8 5 3" xfId="61812"/>
    <cellStyle name="Note 2 2 2 8 6" xfId="29199"/>
    <cellStyle name="Note 2 2 2 8 6 2" xfId="61813"/>
    <cellStyle name="Note 2 2 2 8 6 3" xfId="61814"/>
    <cellStyle name="Note 2 2 2 8 7" xfId="29200"/>
    <cellStyle name="Note 2 2 2 8 8" xfId="61815"/>
    <cellStyle name="Note 2 2 2 9" xfId="29201"/>
    <cellStyle name="Note 2 2 2 9 2" xfId="29202"/>
    <cellStyle name="Note 2 2 2 9 2 2" xfId="29203"/>
    <cellStyle name="Note 2 2 2 9 2 3" xfId="29204"/>
    <cellStyle name="Note 2 2 2 9 2 4" xfId="29205"/>
    <cellStyle name="Note 2 2 2 9 2 5" xfId="29206"/>
    <cellStyle name="Note 2 2 2 9 2 6" xfId="29207"/>
    <cellStyle name="Note 2 2 2 9 3" xfId="29208"/>
    <cellStyle name="Note 2 2 2 9 3 2" xfId="61816"/>
    <cellStyle name="Note 2 2 2 9 3 3" xfId="61817"/>
    <cellStyle name="Note 2 2 2 9 4" xfId="29209"/>
    <cellStyle name="Note 2 2 2 9 4 2" xfId="61818"/>
    <cellStyle name="Note 2 2 2 9 4 3" xfId="61819"/>
    <cellStyle name="Note 2 2 2 9 5" xfId="29210"/>
    <cellStyle name="Note 2 2 2 9 5 2" xfId="61820"/>
    <cellStyle name="Note 2 2 2 9 5 3" xfId="61821"/>
    <cellStyle name="Note 2 2 2 9 6" xfId="29211"/>
    <cellStyle name="Note 2 2 2 9 6 2" xfId="61822"/>
    <cellStyle name="Note 2 2 2 9 6 3" xfId="61823"/>
    <cellStyle name="Note 2 2 2 9 7" xfId="29212"/>
    <cellStyle name="Note 2 2 2 9 8" xfId="61824"/>
    <cellStyle name="Note 2 2 20" xfId="29213"/>
    <cellStyle name="Note 2 2 20 2" xfId="29214"/>
    <cellStyle name="Note 2 2 20 2 2" xfId="29215"/>
    <cellStyle name="Note 2 2 20 2 3" xfId="29216"/>
    <cellStyle name="Note 2 2 20 2 4" xfId="29217"/>
    <cellStyle name="Note 2 2 20 2 5" xfId="29218"/>
    <cellStyle name="Note 2 2 20 2 6" xfId="29219"/>
    <cellStyle name="Note 2 2 20 3" xfId="29220"/>
    <cellStyle name="Note 2 2 20 3 2" xfId="61825"/>
    <cellStyle name="Note 2 2 20 3 3" xfId="61826"/>
    <cellStyle name="Note 2 2 20 4" xfId="29221"/>
    <cellStyle name="Note 2 2 20 4 2" xfId="61827"/>
    <cellStyle name="Note 2 2 20 4 3" xfId="61828"/>
    <cellStyle name="Note 2 2 20 5" xfId="29222"/>
    <cellStyle name="Note 2 2 20 5 2" xfId="61829"/>
    <cellStyle name="Note 2 2 20 5 3" xfId="61830"/>
    <cellStyle name="Note 2 2 20 6" xfId="29223"/>
    <cellStyle name="Note 2 2 20 6 2" xfId="61831"/>
    <cellStyle name="Note 2 2 20 6 3" xfId="61832"/>
    <cellStyle name="Note 2 2 20 7" xfId="29224"/>
    <cellStyle name="Note 2 2 20 8" xfId="61833"/>
    <cellStyle name="Note 2 2 21" xfId="29225"/>
    <cellStyle name="Note 2 2 21 2" xfId="29226"/>
    <cellStyle name="Note 2 2 21 2 2" xfId="29227"/>
    <cellStyle name="Note 2 2 21 2 3" xfId="29228"/>
    <cellStyle name="Note 2 2 21 2 4" xfId="29229"/>
    <cellStyle name="Note 2 2 21 2 5" xfId="29230"/>
    <cellStyle name="Note 2 2 21 2 6" xfId="29231"/>
    <cellStyle name="Note 2 2 21 3" xfId="29232"/>
    <cellStyle name="Note 2 2 21 3 2" xfId="61834"/>
    <cellStyle name="Note 2 2 21 3 3" xfId="61835"/>
    <cellStyle name="Note 2 2 21 4" xfId="29233"/>
    <cellStyle name="Note 2 2 21 4 2" xfId="61836"/>
    <cellStyle name="Note 2 2 21 4 3" xfId="61837"/>
    <cellStyle name="Note 2 2 21 5" xfId="29234"/>
    <cellStyle name="Note 2 2 21 5 2" xfId="61838"/>
    <cellStyle name="Note 2 2 21 5 3" xfId="61839"/>
    <cellStyle name="Note 2 2 21 6" xfId="29235"/>
    <cellStyle name="Note 2 2 21 6 2" xfId="61840"/>
    <cellStyle name="Note 2 2 21 6 3" xfId="61841"/>
    <cellStyle name="Note 2 2 21 7" xfId="29236"/>
    <cellStyle name="Note 2 2 21 8" xfId="61842"/>
    <cellStyle name="Note 2 2 22" xfId="29237"/>
    <cellStyle name="Note 2 2 22 2" xfId="29238"/>
    <cellStyle name="Note 2 2 22 2 2" xfId="29239"/>
    <cellStyle name="Note 2 2 22 2 3" xfId="29240"/>
    <cellStyle name="Note 2 2 22 2 4" xfId="29241"/>
    <cellStyle name="Note 2 2 22 2 5" xfId="29242"/>
    <cellStyle name="Note 2 2 22 2 6" xfId="29243"/>
    <cellStyle name="Note 2 2 22 3" xfId="29244"/>
    <cellStyle name="Note 2 2 22 3 2" xfId="61843"/>
    <cellStyle name="Note 2 2 22 3 3" xfId="61844"/>
    <cellStyle name="Note 2 2 22 4" xfId="29245"/>
    <cellStyle name="Note 2 2 22 4 2" xfId="61845"/>
    <cellStyle name="Note 2 2 22 4 3" xfId="61846"/>
    <cellStyle name="Note 2 2 22 5" xfId="29246"/>
    <cellStyle name="Note 2 2 22 5 2" xfId="61847"/>
    <cellStyle name="Note 2 2 22 5 3" xfId="61848"/>
    <cellStyle name="Note 2 2 22 6" xfId="29247"/>
    <cellStyle name="Note 2 2 22 6 2" xfId="61849"/>
    <cellStyle name="Note 2 2 22 6 3" xfId="61850"/>
    <cellStyle name="Note 2 2 22 7" xfId="29248"/>
    <cellStyle name="Note 2 2 22 8" xfId="61851"/>
    <cellStyle name="Note 2 2 23" xfId="29249"/>
    <cellStyle name="Note 2 2 23 2" xfId="29250"/>
    <cellStyle name="Note 2 2 23 2 2" xfId="29251"/>
    <cellStyle name="Note 2 2 23 2 3" xfId="29252"/>
    <cellStyle name="Note 2 2 23 2 4" xfId="29253"/>
    <cellStyle name="Note 2 2 23 2 5" xfId="29254"/>
    <cellStyle name="Note 2 2 23 2 6" xfId="29255"/>
    <cellStyle name="Note 2 2 23 3" xfId="29256"/>
    <cellStyle name="Note 2 2 23 3 2" xfId="61852"/>
    <cellStyle name="Note 2 2 23 3 3" xfId="61853"/>
    <cellStyle name="Note 2 2 23 4" xfId="29257"/>
    <cellStyle name="Note 2 2 23 4 2" xfId="61854"/>
    <cellStyle name="Note 2 2 23 4 3" xfId="61855"/>
    <cellStyle name="Note 2 2 23 5" xfId="29258"/>
    <cellStyle name="Note 2 2 23 5 2" xfId="61856"/>
    <cellStyle name="Note 2 2 23 5 3" xfId="61857"/>
    <cellStyle name="Note 2 2 23 6" xfId="29259"/>
    <cellStyle name="Note 2 2 23 6 2" xfId="61858"/>
    <cellStyle name="Note 2 2 23 6 3" xfId="61859"/>
    <cellStyle name="Note 2 2 23 7" xfId="29260"/>
    <cellStyle name="Note 2 2 23 8" xfId="61860"/>
    <cellStyle name="Note 2 2 24" xfId="29261"/>
    <cellStyle name="Note 2 2 24 2" xfId="29262"/>
    <cellStyle name="Note 2 2 24 2 2" xfId="29263"/>
    <cellStyle name="Note 2 2 24 2 3" xfId="29264"/>
    <cellStyle name="Note 2 2 24 2 4" xfId="29265"/>
    <cellStyle name="Note 2 2 24 2 5" xfId="29266"/>
    <cellStyle name="Note 2 2 24 2 6" xfId="29267"/>
    <cellStyle name="Note 2 2 24 3" xfId="29268"/>
    <cellStyle name="Note 2 2 24 3 2" xfId="61861"/>
    <cellStyle name="Note 2 2 24 3 3" xfId="61862"/>
    <cellStyle name="Note 2 2 24 4" xfId="29269"/>
    <cellStyle name="Note 2 2 24 4 2" xfId="61863"/>
    <cellStyle name="Note 2 2 24 4 3" xfId="61864"/>
    <cellStyle name="Note 2 2 24 5" xfId="29270"/>
    <cellStyle name="Note 2 2 24 5 2" xfId="61865"/>
    <cellStyle name="Note 2 2 24 5 3" xfId="61866"/>
    <cellStyle name="Note 2 2 24 6" xfId="29271"/>
    <cellStyle name="Note 2 2 24 6 2" xfId="61867"/>
    <cellStyle name="Note 2 2 24 6 3" xfId="61868"/>
    <cellStyle name="Note 2 2 24 7" xfId="29272"/>
    <cellStyle name="Note 2 2 24 8" xfId="61869"/>
    <cellStyle name="Note 2 2 25" xfId="29273"/>
    <cellStyle name="Note 2 2 25 2" xfId="29274"/>
    <cellStyle name="Note 2 2 25 2 2" xfId="29275"/>
    <cellStyle name="Note 2 2 25 2 3" xfId="29276"/>
    <cellStyle name="Note 2 2 25 2 4" xfId="29277"/>
    <cellStyle name="Note 2 2 25 2 5" xfId="29278"/>
    <cellStyle name="Note 2 2 25 2 6" xfId="29279"/>
    <cellStyle name="Note 2 2 25 3" xfId="29280"/>
    <cellStyle name="Note 2 2 25 3 2" xfId="61870"/>
    <cellStyle name="Note 2 2 25 3 3" xfId="61871"/>
    <cellStyle name="Note 2 2 25 4" xfId="29281"/>
    <cellStyle name="Note 2 2 25 4 2" xfId="61872"/>
    <cellStyle name="Note 2 2 25 4 3" xfId="61873"/>
    <cellStyle name="Note 2 2 25 5" xfId="29282"/>
    <cellStyle name="Note 2 2 25 5 2" xfId="61874"/>
    <cellStyle name="Note 2 2 25 5 3" xfId="61875"/>
    <cellStyle name="Note 2 2 25 6" xfId="29283"/>
    <cellStyle name="Note 2 2 25 6 2" xfId="61876"/>
    <cellStyle name="Note 2 2 25 6 3" xfId="61877"/>
    <cellStyle name="Note 2 2 25 7" xfId="29284"/>
    <cellStyle name="Note 2 2 25 8" xfId="61878"/>
    <cellStyle name="Note 2 2 26" xfId="29285"/>
    <cellStyle name="Note 2 2 26 2" xfId="29286"/>
    <cellStyle name="Note 2 2 26 2 2" xfId="29287"/>
    <cellStyle name="Note 2 2 26 2 3" xfId="29288"/>
    <cellStyle name="Note 2 2 26 2 4" xfId="29289"/>
    <cellStyle name="Note 2 2 26 2 5" xfId="29290"/>
    <cellStyle name="Note 2 2 26 2 6" xfId="29291"/>
    <cellStyle name="Note 2 2 26 3" xfId="29292"/>
    <cellStyle name="Note 2 2 26 3 2" xfId="61879"/>
    <cellStyle name="Note 2 2 26 3 3" xfId="61880"/>
    <cellStyle name="Note 2 2 26 4" xfId="29293"/>
    <cellStyle name="Note 2 2 26 4 2" xfId="61881"/>
    <cellStyle name="Note 2 2 26 4 3" xfId="61882"/>
    <cellStyle name="Note 2 2 26 5" xfId="29294"/>
    <cellStyle name="Note 2 2 26 5 2" xfId="61883"/>
    <cellStyle name="Note 2 2 26 5 3" xfId="61884"/>
    <cellStyle name="Note 2 2 26 6" xfId="29295"/>
    <cellStyle name="Note 2 2 26 6 2" xfId="61885"/>
    <cellStyle name="Note 2 2 26 6 3" xfId="61886"/>
    <cellStyle name="Note 2 2 26 7" xfId="29296"/>
    <cellStyle name="Note 2 2 26 8" xfId="61887"/>
    <cellStyle name="Note 2 2 27" xfId="29297"/>
    <cellStyle name="Note 2 2 27 2" xfId="29298"/>
    <cellStyle name="Note 2 2 27 2 2" xfId="29299"/>
    <cellStyle name="Note 2 2 27 2 3" xfId="29300"/>
    <cellStyle name="Note 2 2 27 2 4" xfId="29301"/>
    <cellStyle name="Note 2 2 27 2 5" xfId="29302"/>
    <cellStyle name="Note 2 2 27 2 6" xfId="29303"/>
    <cellStyle name="Note 2 2 27 3" xfId="29304"/>
    <cellStyle name="Note 2 2 27 3 2" xfId="61888"/>
    <cellStyle name="Note 2 2 27 3 3" xfId="61889"/>
    <cellStyle name="Note 2 2 27 4" xfId="29305"/>
    <cellStyle name="Note 2 2 27 4 2" xfId="61890"/>
    <cellStyle name="Note 2 2 27 4 3" xfId="61891"/>
    <cellStyle name="Note 2 2 27 5" xfId="29306"/>
    <cellStyle name="Note 2 2 27 5 2" xfId="61892"/>
    <cellStyle name="Note 2 2 27 5 3" xfId="61893"/>
    <cellStyle name="Note 2 2 27 6" xfId="29307"/>
    <cellStyle name="Note 2 2 27 6 2" xfId="61894"/>
    <cellStyle name="Note 2 2 27 6 3" xfId="61895"/>
    <cellStyle name="Note 2 2 27 7" xfId="29308"/>
    <cellStyle name="Note 2 2 27 8" xfId="61896"/>
    <cellStyle name="Note 2 2 28" xfId="29309"/>
    <cellStyle name="Note 2 2 28 2" xfId="29310"/>
    <cellStyle name="Note 2 2 28 2 2" xfId="29311"/>
    <cellStyle name="Note 2 2 28 2 3" xfId="29312"/>
    <cellStyle name="Note 2 2 28 2 4" xfId="29313"/>
    <cellStyle name="Note 2 2 28 2 5" xfId="29314"/>
    <cellStyle name="Note 2 2 28 2 6" xfId="29315"/>
    <cellStyle name="Note 2 2 28 3" xfId="29316"/>
    <cellStyle name="Note 2 2 28 3 2" xfId="61897"/>
    <cellStyle name="Note 2 2 28 3 3" xfId="61898"/>
    <cellStyle name="Note 2 2 28 4" xfId="29317"/>
    <cellStyle name="Note 2 2 28 4 2" xfId="61899"/>
    <cellStyle name="Note 2 2 28 4 3" xfId="61900"/>
    <cellStyle name="Note 2 2 28 5" xfId="29318"/>
    <cellStyle name="Note 2 2 28 5 2" xfId="61901"/>
    <cellStyle name="Note 2 2 28 5 3" xfId="61902"/>
    <cellStyle name="Note 2 2 28 6" xfId="29319"/>
    <cellStyle name="Note 2 2 28 6 2" xfId="61903"/>
    <cellStyle name="Note 2 2 28 6 3" xfId="61904"/>
    <cellStyle name="Note 2 2 28 7" xfId="29320"/>
    <cellStyle name="Note 2 2 28 8" xfId="61905"/>
    <cellStyle name="Note 2 2 29" xfId="29321"/>
    <cellStyle name="Note 2 2 29 2" xfId="29322"/>
    <cellStyle name="Note 2 2 29 2 2" xfId="29323"/>
    <cellStyle name="Note 2 2 29 2 3" xfId="29324"/>
    <cellStyle name="Note 2 2 29 2 4" xfId="29325"/>
    <cellStyle name="Note 2 2 29 2 5" xfId="29326"/>
    <cellStyle name="Note 2 2 29 2 6" xfId="29327"/>
    <cellStyle name="Note 2 2 29 3" xfId="29328"/>
    <cellStyle name="Note 2 2 29 3 2" xfId="61906"/>
    <cellStyle name="Note 2 2 29 3 3" xfId="61907"/>
    <cellStyle name="Note 2 2 29 4" xfId="29329"/>
    <cellStyle name="Note 2 2 29 4 2" xfId="61908"/>
    <cellStyle name="Note 2 2 29 4 3" xfId="61909"/>
    <cellStyle name="Note 2 2 29 5" xfId="29330"/>
    <cellStyle name="Note 2 2 29 5 2" xfId="61910"/>
    <cellStyle name="Note 2 2 29 5 3" xfId="61911"/>
    <cellStyle name="Note 2 2 29 6" xfId="29331"/>
    <cellStyle name="Note 2 2 29 6 2" xfId="61912"/>
    <cellStyle name="Note 2 2 29 6 3" xfId="61913"/>
    <cellStyle name="Note 2 2 29 7" xfId="29332"/>
    <cellStyle name="Note 2 2 29 8" xfId="61914"/>
    <cellStyle name="Note 2 2 3" xfId="29333"/>
    <cellStyle name="Note 2 2 3 2" xfId="29334"/>
    <cellStyle name="Note 2 2 3 2 2" xfId="29335"/>
    <cellStyle name="Note 2 2 3 2 3" xfId="29336"/>
    <cellStyle name="Note 2 2 3 2 4" xfId="29337"/>
    <cellStyle name="Note 2 2 3 2 5" xfId="29338"/>
    <cellStyle name="Note 2 2 3 2 6" xfId="29339"/>
    <cellStyle name="Note 2 2 3 3" xfId="29340"/>
    <cellStyle name="Note 2 2 3 3 2" xfId="29341"/>
    <cellStyle name="Note 2 2 3 3 3" xfId="29342"/>
    <cellStyle name="Note 2 2 3 3 4" xfId="29343"/>
    <cellStyle name="Note 2 2 3 3 5" xfId="29344"/>
    <cellStyle name="Note 2 2 3 3 6" xfId="29345"/>
    <cellStyle name="Note 2 2 3 4" xfId="29346"/>
    <cellStyle name="Note 2 2 3 4 2" xfId="61915"/>
    <cellStyle name="Note 2 2 3 4 3" xfId="61916"/>
    <cellStyle name="Note 2 2 3 5" xfId="29347"/>
    <cellStyle name="Note 2 2 3 5 2" xfId="61917"/>
    <cellStyle name="Note 2 2 3 5 3" xfId="61918"/>
    <cellStyle name="Note 2 2 3 6" xfId="29348"/>
    <cellStyle name="Note 2 2 3 6 2" xfId="61919"/>
    <cellStyle name="Note 2 2 3 6 3" xfId="61920"/>
    <cellStyle name="Note 2 2 3 7" xfId="29349"/>
    <cellStyle name="Note 2 2 3 8" xfId="29350"/>
    <cellStyle name="Note 2 2 30" xfId="29351"/>
    <cellStyle name="Note 2 2 30 2" xfId="29352"/>
    <cellStyle name="Note 2 2 30 2 2" xfId="29353"/>
    <cellStyle name="Note 2 2 30 2 3" xfId="29354"/>
    <cellStyle name="Note 2 2 30 2 4" xfId="29355"/>
    <cellStyle name="Note 2 2 30 2 5" xfId="29356"/>
    <cellStyle name="Note 2 2 30 2 6" xfId="29357"/>
    <cellStyle name="Note 2 2 30 3" xfId="29358"/>
    <cellStyle name="Note 2 2 30 3 2" xfId="61921"/>
    <cellStyle name="Note 2 2 30 3 3" xfId="61922"/>
    <cellStyle name="Note 2 2 30 4" xfId="29359"/>
    <cellStyle name="Note 2 2 30 4 2" xfId="61923"/>
    <cellStyle name="Note 2 2 30 4 3" xfId="61924"/>
    <cellStyle name="Note 2 2 30 5" xfId="29360"/>
    <cellStyle name="Note 2 2 30 5 2" xfId="61925"/>
    <cellStyle name="Note 2 2 30 5 3" xfId="61926"/>
    <cellStyle name="Note 2 2 30 6" xfId="29361"/>
    <cellStyle name="Note 2 2 30 6 2" xfId="61927"/>
    <cellStyle name="Note 2 2 30 6 3" xfId="61928"/>
    <cellStyle name="Note 2 2 30 7" xfId="29362"/>
    <cellStyle name="Note 2 2 30 8" xfId="61929"/>
    <cellStyle name="Note 2 2 31" xfId="29363"/>
    <cellStyle name="Note 2 2 31 2" xfId="29364"/>
    <cellStyle name="Note 2 2 31 2 2" xfId="29365"/>
    <cellStyle name="Note 2 2 31 2 3" xfId="29366"/>
    <cellStyle name="Note 2 2 31 2 4" xfId="29367"/>
    <cellStyle name="Note 2 2 31 2 5" xfId="29368"/>
    <cellStyle name="Note 2 2 31 2 6" xfId="29369"/>
    <cellStyle name="Note 2 2 31 3" xfId="29370"/>
    <cellStyle name="Note 2 2 31 3 2" xfId="61930"/>
    <cellStyle name="Note 2 2 31 3 3" xfId="61931"/>
    <cellStyle name="Note 2 2 31 4" xfId="29371"/>
    <cellStyle name="Note 2 2 31 4 2" xfId="61932"/>
    <cellStyle name="Note 2 2 31 4 3" xfId="61933"/>
    <cellStyle name="Note 2 2 31 5" xfId="29372"/>
    <cellStyle name="Note 2 2 31 5 2" xfId="61934"/>
    <cellStyle name="Note 2 2 31 5 3" xfId="61935"/>
    <cellStyle name="Note 2 2 31 6" xfId="29373"/>
    <cellStyle name="Note 2 2 31 6 2" xfId="61936"/>
    <cellStyle name="Note 2 2 31 6 3" xfId="61937"/>
    <cellStyle name="Note 2 2 31 7" xfId="29374"/>
    <cellStyle name="Note 2 2 31 8" xfId="61938"/>
    <cellStyle name="Note 2 2 32" xfId="29375"/>
    <cellStyle name="Note 2 2 32 2" xfId="29376"/>
    <cellStyle name="Note 2 2 32 2 2" xfId="29377"/>
    <cellStyle name="Note 2 2 32 2 3" xfId="29378"/>
    <cellStyle name="Note 2 2 32 2 4" xfId="29379"/>
    <cellStyle name="Note 2 2 32 2 5" xfId="29380"/>
    <cellStyle name="Note 2 2 32 2 6" xfId="29381"/>
    <cellStyle name="Note 2 2 32 3" xfId="29382"/>
    <cellStyle name="Note 2 2 32 3 2" xfId="61939"/>
    <cellStyle name="Note 2 2 32 3 3" xfId="61940"/>
    <cellStyle name="Note 2 2 32 4" xfId="29383"/>
    <cellStyle name="Note 2 2 32 4 2" xfId="61941"/>
    <cellStyle name="Note 2 2 32 4 3" xfId="61942"/>
    <cellStyle name="Note 2 2 32 5" xfId="29384"/>
    <cellStyle name="Note 2 2 32 5 2" xfId="61943"/>
    <cellStyle name="Note 2 2 32 5 3" xfId="61944"/>
    <cellStyle name="Note 2 2 32 6" xfId="29385"/>
    <cellStyle name="Note 2 2 32 6 2" xfId="61945"/>
    <cellStyle name="Note 2 2 32 6 3" xfId="61946"/>
    <cellStyle name="Note 2 2 32 7" xfId="29386"/>
    <cellStyle name="Note 2 2 32 8" xfId="61947"/>
    <cellStyle name="Note 2 2 33" xfId="29387"/>
    <cellStyle name="Note 2 2 33 2" xfId="29388"/>
    <cellStyle name="Note 2 2 33 2 2" xfId="29389"/>
    <cellStyle name="Note 2 2 33 2 3" xfId="29390"/>
    <cellStyle name="Note 2 2 33 2 4" xfId="29391"/>
    <cellStyle name="Note 2 2 33 2 5" xfId="29392"/>
    <cellStyle name="Note 2 2 33 2 6" xfId="29393"/>
    <cellStyle name="Note 2 2 33 3" xfId="29394"/>
    <cellStyle name="Note 2 2 33 3 2" xfId="61948"/>
    <cellStyle name="Note 2 2 33 3 3" xfId="61949"/>
    <cellStyle name="Note 2 2 33 4" xfId="29395"/>
    <cellStyle name="Note 2 2 33 4 2" xfId="61950"/>
    <cellStyle name="Note 2 2 33 4 3" xfId="61951"/>
    <cellStyle name="Note 2 2 33 5" xfId="29396"/>
    <cellStyle name="Note 2 2 33 5 2" xfId="61952"/>
    <cellStyle name="Note 2 2 33 5 3" xfId="61953"/>
    <cellStyle name="Note 2 2 33 6" xfId="29397"/>
    <cellStyle name="Note 2 2 33 6 2" xfId="61954"/>
    <cellStyle name="Note 2 2 33 6 3" xfId="61955"/>
    <cellStyle name="Note 2 2 33 7" xfId="29398"/>
    <cellStyle name="Note 2 2 33 8" xfId="61956"/>
    <cellStyle name="Note 2 2 34" xfId="29399"/>
    <cellStyle name="Note 2 2 34 2" xfId="29400"/>
    <cellStyle name="Note 2 2 34 2 2" xfId="29401"/>
    <cellStyle name="Note 2 2 34 2 3" xfId="29402"/>
    <cellStyle name="Note 2 2 34 2 4" xfId="29403"/>
    <cellStyle name="Note 2 2 34 2 5" xfId="29404"/>
    <cellStyle name="Note 2 2 34 2 6" xfId="29405"/>
    <cellStyle name="Note 2 2 34 3" xfId="29406"/>
    <cellStyle name="Note 2 2 34 3 2" xfId="61957"/>
    <cellStyle name="Note 2 2 34 3 3" xfId="61958"/>
    <cellStyle name="Note 2 2 34 4" xfId="29407"/>
    <cellStyle name="Note 2 2 34 4 2" xfId="61959"/>
    <cellStyle name="Note 2 2 34 4 3" xfId="61960"/>
    <cellStyle name="Note 2 2 34 5" xfId="29408"/>
    <cellStyle name="Note 2 2 34 5 2" xfId="61961"/>
    <cellStyle name="Note 2 2 34 5 3" xfId="61962"/>
    <cellStyle name="Note 2 2 34 6" xfId="29409"/>
    <cellStyle name="Note 2 2 34 6 2" xfId="61963"/>
    <cellStyle name="Note 2 2 34 6 3" xfId="61964"/>
    <cellStyle name="Note 2 2 34 7" xfId="29410"/>
    <cellStyle name="Note 2 2 34 8" xfId="61965"/>
    <cellStyle name="Note 2 2 35" xfId="29411"/>
    <cellStyle name="Note 2 2 35 2" xfId="29412"/>
    <cellStyle name="Note 2 2 35 2 2" xfId="29413"/>
    <cellStyle name="Note 2 2 35 2 3" xfId="29414"/>
    <cellStyle name="Note 2 2 35 2 4" xfId="29415"/>
    <cellStyle name="Note 2 2 35 2 5" xfId="29416"/>
    <cellStyle name="Note 2 2 35 2 6" xfId="29417"/>
    <cellStyle name="Note 2 2 35 3" xfId="29418"/>
    <cellStyle name="Note 2 2 35 3 2" xfId="61966"/>
    <cellStyle name="Note 2 2 35 3 3" xfId="61967"/>
    <cellStyle name="Note 2 2 35 4" xfId="29419"/>
    <cellStyle name="Note 2 2 35 4 2" xfId="61968"/>
    <cellStyle name="Note 2 2 35 4 3" xfId="61969"/>
    <cellStyle name="Note 2 2 35 5" xfId="29420"/>
    <cellStyle name="Note 2 2 35 5 2" xfId="61970"/>
    <cellStyle name="Note 2 2 35 5 3" xfId="61971"/>
    <cellStyle name="Note 2 2 35 6" xfId="29421"/>
    <cellStyle name="Note 2 2 35 6 2" xfId="61972"/>
    <cellStyle name="Note 2 2 35 6 3" xfId="61973"/>
    <cellStyle name="Note 2 2 35 7" xfId="61974"/>
    <cellStyle name="Note 2 2 35 8" xfId="61975"/>
    <cellStyle name="Note 2 2 36" xfId="29422"/>
    <cellStyle name="Note 2 2 36 2" xfId="29423"/>
    <cellStyle name="Note 2 2 36 3" xfId="29424"/>
    <cellStyle name="Note 2 2 36 4" xfId="29425"/>
    <cellStyle name="Note 2 2 36 5" xfId="29426"/>
    <cellStyle name="Note 2 2 36 6" xfId="29427"/>
    <cellStyle name="Note 2 2 37" xfId="29428"/>
    <cellStyle name="Note 2 2 37 2" xfId="29429"/>
    <cellStyle name="Note 2 2 37 3" xfId="29430"/>
    <cellStyle name="Note 2 2 37 4" xfId="29431"/>
    <cellStyle name="Note 2 2 37 5" xfId="29432"/>
    <cellStyle name="Note 2 2 37 6" xfId="29433"/>
    <cellStyle name="Note 2 2 38" xfId="29434"/>
    <cellStyle name="Note 2 2 38 2" xfId="61976"/>
    <cellStyle name="Note 2 2 38 3" xfId="61977"/>
    <cellStyle name="Note 2 2 39" xfId="29435"/>
    <cellStyle name="Note 2 2 39 2" xfId="61978"/>
    <cellStyle name="Note 2 2 39 3" xfId="61979"/>
    <cellStyle name="Note 2 2 4" xfId="29436"/>
    <cellStyle name="Note 2 2 4 2" xfId="29437"/>
    <cellStyle name="Note 2 2 4 2 2" xfId="61980"/>
    <cellStyle name="Note 2 2 4 2 3" xfId="61981"/>
    <cellStyle name="Note 2 2 4 3" xfId="29438"/>
    <cellStyle name="Note 2 2 4 3 2" xfId="29439"/>
    <cellStyle name="Note 2 2 4 3 3" xfId="29440"/>
    <cellStyle name="Note 2 2 4 3 4" xfId="29441"/>
    <cellStyle name="Note 2 2 4 3 5" xfId="29442"/>
    <cellStyle name="Note 2 2 4 3 6" xfId="29443"/>
    <cellStyle name="Note 2 2 4 4" xfId="29444"/>
    <cellStyle name="Note 2 2 4 4 2" xfId="61982"/>
    <cellStyle name="Note 2 2 4 4 3" xfId="61983"/>
    <cellStyle name="Note 2 2 4 5" xfId="29445"/>
    <cellStyle name="Note 2 2 4 5 2" xfId="61984"/>
    <cellStyle name="Note 2 2 4 5 3" xfId="61985"/>
    <cellStyle name="Note 2 2 4 6" xfId="29446"/>
    <cellStyle name="Note 2 2 4 6 2" xfId="61986"/>
    <cellStyle name="Note 2 2 4 6 3" xfId="61987"/>
    <cellStyle name="Note 2 2 4 7" xfId="29447"/>
    <cellStyle name="Note 2 2 4 8" xfId="29448"/>
    <cellStyle name="Note 2 2 40" xfId="61988"/>
    <cellStyle name="Note 2 2 40 2" xfId="61989"/>
    <cellStyle name="Note 2 2 40 3" xfId="61990"/>
    <cellStyle name="Note 2 2 41" xfId="61991"/>
    <cellStyle name="Note 2 2 42" xfId="61992"/>
    <cellStyle name="Note 2 2 43" xfId="61993"/>
    <cellStyle name="Note 2 2 5" xfId="29449"/>
    <cellStyle name="Note 2 2 5 2" xfId="29450"/>
    <cellStyle name="Note 2 2 5 2 2" xfId="61994"/>
    <cellStyle name="Note 2 2 5 2 3" xfId="61995"/>
    <cellStyle name="Note 2 2 5 3" xfId="29451"/>
    <cellStyle name="Note 2 2 5 3 2" xfId="29452"/>
    <cellStyle name="Note 2 2 5 3 3" xfId="29453"/>
    <cellStyle name="Note 2 2 5 3 4" xfId="29454"/>
    <cellStyle name="Note 2 2 5 3 5" xfId="29455"/>
    <cellStyle name="Note 2 2 5 3 6" xfId="29456"/>
    <cellStyle name="Note 2 2 5 4" xfId="29457"/>
    <cellStyle name="Note 2 2 5 4 2" xfId="61996"/>
    <cellStyle name="Note 2 2 5 4 3" xfId="61997"/>
    <cellStyle name="Note 2 2 5 5" xfId="29458"/>
    <cellStyle name="Note 2 2 5 5 2" xfId="61998"/>
    <cellStyle name="Note 2 2 5 5 3" xfId="61999"/>
    <cellStyle name="Note 2 2 5 6" xfId="29459"/>
    <cellStyle name="Note 2 2 5 6 2" xfId="62000"/>
    <cellStyle name="Note 2 2 5 6 3" xfId="62001"/>
    <cellStyle name="Note 2 2 5 7" xfId="29460"/>
    <cellStyle name="Note 2 2 5 8" xfId="29461"/>
    <cellStyle name="Note 2 2 6" xfId="29462"/>
    <cellStyle name="Note 2 2 6 2" xfId="29463"/>
    <cellStyle name="Note 2 2 6 2 2" xfId="29464"/>
    <cellStyle name="Note 2 2 6 2 3" xfId="29465"/>
    <cellStyle name="Note 2 2 6 2 4" xfId="29466"/>
    <cellStyle name="Note 2 2 6 2 5" xfId="29467"/>
    <cellStyle name="Note 2 2 6 2 6" xfId="29468"/>
    <cellStyle name="Note 2 2 6 3" xfId="29469"/>
    <cellStyle name="Note 2 2 6 3 2" xfId="62002"/>
    <cellStyle name="Note 2 2 6 3 3" xfId="62003"/>
    <cellStyle name="Note 2 2 6 4" xfId="29470"/>
    <cellStyle name="Note 2 2 6 4 2" xfId="62004"/>
    <cellStyle name="Note 2 2 6 4 3" xfId="62005"/>
    <cellStyle name="Note 2 2 6 5" xfId="29471"/>
    <cellStyle name="Note 2 2 6 5 2" xfId="62006"/>
    <cellStyle name="Note 2 2 6 5 3" xfId="62007"/>
    <cellStyle name="Note 2 2 6 6" xfId="29472"/>
    <cellStyle name="Note 2 2 6 6 2" xfId="62008"/>
    <cellStyle name="Note 2 2 6 6 3" xfId="62009"/>
    <cellStyle name="Note 2 2 6 7" xfId="29473"/>
    <cellStyle name="Note 2 2 6 8" xfId="62010"/>
    <cellStyle name="Note 2 2 7" xfId="29474"/>
    <cellStyle name="Note 2 2 7 2" xfId="29475"/>
    <cellStyle name="Note 2 2 7 2 2" xfId="29476"/>
    <cellStyle name="Note 2 2 7 2 3" xfId="29477"/>
    <cellStyle name="Note 2 2 7 2 4" xfId="29478"/>
    <cellStyle name="Note 2 2 7 2 5" xfId="29479"/>
    <cellStyle name="Note 2 2 7 2 6" xfId="29480"/>
    <cellStyle name="Note 2 2 7 3" xfId="29481"/>
    <cellStyle name="Note 2 2 7 3 2" xfId="62011"/>
    <cellStyle name="Note 2 2 7 3 3" xfId="62012"/>
    <cellStyle name="Note 2 2 7 4" xfId="29482"/>
    <cellStyle name="Note 2 2 7 4 2" xfId="62013"/>
    <cellStyle name="Note 2 2 7 4 3" xfId="62014"/>
    <cellStyle name="Note 2 2 7 5" xfId="29483"/>
    <cellStyle name="Note 2 2 7 5 2" xfId="62015"/>
    <cellStyle name="Note 2 2 7 5 3" xfId="62016"/>
    <cellStyle name="Note 2 2 7 6" xfId="29484"/>
    <cellStyle name="Note 2 2 7 6 2" xfId="62017"/>
    <cellStyle name="Note 2 2 7 6 3" xfId="62018"/>
    <cellStyle name="Note 2 2 7 7" xfId="29485"/>
    <cellStyle name="Note 2 2 7 8" xfId="62019"/>
    <cellStyle name="Note 2 2 8" xfId="29486"/>
    <cellStyle name="Note 2 2 8 2" xfId="29487"/>
    <cellStyle name="Note 2 2 8 2 2" xfId="29488"/>
    <cellStyle name="Note 2 2 8 2 3" xfId="29489"/>
    <cellStyle name="Note 2 2 8 2 4" xfId="29490"/>
    <cellStyle name="Note 2 2 8 2 5" xfId="29491"/>
    <cellStyle name="Note 2 2 8 2 6" xfId="29492"/>
    <cellStyle name="Note 2 2 8 3" xfId="29493"/>
    <cellStyle name="Note 2 2 8 3 2" xfId="62020"/>
    <cellStyle name="Note 2 2 8 3 3" xfId="62021"/>
    <cellStyle name="Note 2 2 8 4" xfId="29494"/>
    <cellStyle name="Note 2 2 8 4 2" xfId="62022"/>
    <cellStyle name="Note 2 2 8 4 3" xfId="62023"/>
    <cellStyle name="Note 2 2 8 5" xfId="29495"/>
    <cellStyle name="Note 2 2 8 5 2" xfId="62024"/>
    <cellStyle name="Note 2 2 8 5 3" xfId="62025"/>
    <cellStyle name="Note 2 2 8 6" xfId="29496"/>
    <cellStyle name="Note 2 2 8 6 2" xfId="62026"/>
    <cellStyle name="Note 2 2 8 6 3" xfId="62027"/>
    <cellStyle name="Note 2 2 8 7" xfId="29497"/>
    <cellStyle name="Note 2 2 8 8" xfId="62028"/>
    <cellStyle name="Note 2 2 9" xfId="29498"/>
    <cellStyle name="Note 2 2 9 2" xfId="29499"/>
    <cellStyle name="Note 2 2 9 2 2" xfId="29500"/>
    <cellStyle name="Note 2 2 9 2 3" xfId="29501"/>
    <cellStyle name="Note 2 2 9 2 4" xfId="29502"/>
    <cellStyle name="Note 2 2 9 2 5" xfId="29503"/>
    <cellStyle name="Note 2 2 9 2 6" xfId="29504"/>
    <cellStyle name="Note 2 2 9 3" xfId="29505"/>
    <cellStyle name="Note 2 2 9 3 2" xfId="62029"/>
    <cellStyle name="Note 2 2 9 3 3" xfId="62030"/>
    <cellStyle name="Note 2 2 9 4" xfId="29506"/>
    <cellStyle name="Note 2 2 9 4 2" xfId="62031"/>
    <cellStyle name="Note 2 2 9 4 3" xfId="62032"/>
    <cellStyle name="Note 2 2 9 5" xfId="29507"/>
    <cellStyle name="Note 2 2 9 5 2" xfId="62033"/>
    <cellStyle name="Note 2 2 9 5 3" xfId="62034"/>
    <cellStyle name="Note 2 2 9 6" xfId="29508"/>
    <cellStyle name="Note 2 2 9 6 2" xfId="62035"/>
    <cellStyle name="Note 2 2 9 6 3" xfId="62036"/>
    <cellStyle name="Note 2 2 9 7" xfId="29509"/>
    <cellStyle name="Note 2 2 9 8" xfId="62037"/>
    <cellStyle name="Note 2 20" xfId="29510"/>
    <cellStyle name="Note 2 20 2" xfId="29511"/>
    <cellStyle name="Note 2 20 2 2" xfId="29512"/>
    <cellStyle name="Note 2 20 2 3" xfId="29513"/>
    <cellStyle name="Note 2 20 2 4" xfId="29514"/>
    <cellStyle name="Note 2 20 2 5" xfId="29515"/>
    <cellStyle name="Note 2 20 2 6" xfId="29516"/>
    <cellStyle name="Note 2 20 3" xfId="29517"/>
    <cellStyle name="Note 2 20 3 2" xfId="62038"/>
    <cellStyle name="Note 2 20 3 3" xfId="62039"/>
    <cellStyle name="Note 2 20 4" xfId="29518"/>
    <cellStyle name="Note 2 20 4 2" xfId="62040"/>
    <cellStyle name="Note 2 20 4 3" xfId="62041"/>
    <cellStyle name="Note 2 20 5" xfId="29519"/>
    <cellStyle name="Note 2 20 5 2" xfId="62042"/>
    <cellStyle name="Note 2 20 5 3" xfId="62043"/>
    <cellStyle name="Note 2 20 6" xfId="29520"/>
    <cellStyle name="Note 2 20 6 2" xfId="62044"/>
    <cellStyle name="Note 2 20 6 3" xfId="62045"/>
    <cellStyle name="Note 2 20 7" xfId="29521"/>
    <cellStyle name="Note 2 20 8" xfId="62046"/>
    <cellStyle name="Note 2 21" xfId="29522"/>
    <cellStyle name="Note 2 21 2" xfId="29523"/>
    <cellStyle name="Note 2 21 2 2" xfId="29524"/>
    <cellStyle name="Note 2 21 2 3" xfId="29525"/>
    <cellStyle name="Note 2 21 2 4" xfId="29526"/>
    <cellStyle name="Note 2 21 2 5" xfId="29527"/>
    <cellStyle name="Note 2 21 2 6" xfId="29528"/>
    <cellStyle name="Note 2 21 3" xfId="29529"/>
    <cellStyle name="Note 2 21 3 2" xfId="62047"/>
    <cellStyle name="Note 2 21 3 3" xfId="62048"/>
    <cellStyle name="Note 2 21 4" xfId="29530"/>
    <cellStyle name="Note 2 21 4 2" xfId="62049"/>
    <cellStyle name="Note 2 21 4 3" xfId="62050"/>
    <cellStyle name="Note 2 21 5" xfId="29531"/>
    <cellStyle name="Note 2 21 5 2" xfId="62051"/>
    <cellStyle name="Note 2 21 5 3" xfId="62052"/>
    <cellStyle name="Note 2 21 6" xfId="29532"/>
    <cellStyle name="Note 2 21 6 2" xfId="62053"/>
    <cellStyle name="Note 2 21 6 3" xfId="62054"/>
    <cellStyle name="Note 2 21 7" xfId="29533"/>
    <cellStyle name="Note 2 21 8" xfId="62055"/>
    <cellStyle name="Note 2 22" xfId="29534"/>
    <cellStyle name="Note 2 22 2" xfId="29535"/>
    <cellStyle name="Note 2 22 2 2" xfId="29536"/>
    <cellStyle name="Note 2 22 2 3" xfId="29537"/>
    <cellStyle name="Note 2 22 2 4" xfId="29538"/>
    <cellStyle name="Note 2 22 2 5" xfId="29539"/>
    <cellStyle name="Note 2 22 2 6" xfId="29540"/>
    <cellStyle name="Note 2 22 3" xfId="29541"/>
    <cellStyle name="Note 2 22 3 2" xfId="62056"/>
    <cellStyle name="Note 2 22 3 3" xfId="62057"/>
    <cellStyle name="Note 2 22 4" xfId="29542"/>
    <cellStyle name="Note 2 22 4 2" xfId="62058"/>
    <cellStyle name="Note 2 22 4 3" xfId="62059"/>
    <cellStyle name="Note 2 22 5" xfId="29543"/>
    <cellStyle name="Note 2 22 5 2" xfId="62060"/>
    <cellStyle name="Note 2 22 5 3" xfId="62061"/>
    <cellStyle name="Note 2 22 6" xfId="29544"/>
    <cellStyle name="Note 2 22 6 2" xfId="62062"/>
    <cellStyle name="Note 2 22 6 3" xfId="62063"/>
    <cellStyle name="Note 2 22 7" xfId="29545"/>
    <cellStyle name="Note 2 22 8" xfId="62064"/>
    <cellStyle name="Note 2 23" xfId="29546"/>
    <cellStyle name="Note 2 23 2" xfId="29547"/>
    <cellStyle name="Note 2 23 2 2" xfId="29548"/>
    <cellStyle name="Note 2 23 2 3" xfId="29549"/>
    <cellStyle name="Note 2 23 2 4" xfId="29550"/>
    <cellStyle name="Note 2 23 2 5" xfId="29551"/>
    <cellStyle name="Note 2 23 2 6" xfId="29552"/>
    <cellStyle name="Note 2 23 3" xfId="29553"/>
    <cellStyle name="Note 2 23 3 2" xfId="62065"/>
    <cellStyle name="Note 2 23 3 3" xfId="62066"/>
    <cellStyle name="Note 2 23 4" xfId="29554"/>
    <cellStyle name="Note 2 23 4 2" xfId="62067"/>
    <cellStyle name="Note 2 23 4 3" xfId="62068"/>
    <cellStyle name="Note 2 23 5" xfId="29555"/>
    <cellStyle name="Note 2 23 5 2" xfId="62069"/>
    <cellStyle name="Note 2 23 5 3" xfId="62070"/>
    <cellStyle name="Note 2 23 6" xfId="29556"/>
    <cellStyle name="Note 2 23 6 2" xfId="62071"/>
    <cellStyle name="Note 2 23 6 3" xfId="62072"/>
    <cellStyle name="Note 2 23 7" xfId="29557"/>
    <cellStyle name="Note 2 23 8" xfId="62073"/>
    <cellStyle name="Note 2 24" xfId="29558"/>
    <cellStyle name="Note 2 24 2" xfId="29559"/>
    <cellStyle name="Note 2 24 2 2" xfId="29560"/>
    <cellStyle name="Note 2 24 2 3" xfId="29561"/>
    <cellStyle name="Note 2 24 2 4" xfId="29562"/>
    <cellStyle name="Note 2 24 2 5" xfId="29563"/>
    <cellStyle name="Note 2 24 2 6" xfId="29564"/>
    <cellStyle name="Note 2 24 3" xfId="29565"/>
    <cellStyle name="Note 2 24 3 2" xfId="62074"/>
    <cellStyle name="Note 2 24 3 3" xfId="62075"/>
    <cellStyle name="Note 2 24 4" xfId="29566"/>
    <cellStyle name="Note 2 24 4 2" xfId="62076"/>
    <cellStyle name="Note 2 24 4 3" xfId="62077"/>
    <cellStyle name="Note 2 24 5" xfId="29567"/>
    <cellStyle name="Note 2 24 5 2" xfId="62078"/>
    <cellStyle name="Note 2 24 5 3" xfId="62079"/>
    <cellStyle name="Note 2 24 6" xfId="29568"/>
    <cellStyle name="Note 2 24 6 2" xfId="62080"/>
    <cellStyle name="Note 2 24 6 3" xfId="62081"/>
    <cellStyle name="Note 2 24 7" xfId="29569"/>
    <cellStyle name="Note 2 24 8" xfId="62082"/>
    <cellStyle name="Note 2 25" xfId="29570"/>
    <cellStyle name="Note 2 25 2" xfId="29571"/>
    <cellStyle name="Note 2 25 2 2" xfId="29572"/>
    <cellStyle name="Note 2 25 2 3" xfId="29573"/>
    <cellStyle name="Note 2 25 2 4" xfId="29574"/>
    <cellStyle name="Note 2 25 2 5" xfId="29575"/>
    <cellStyle name="Note 2 25 2 6" xfId="29576"/>
    <cellStyle name="Note 2 25 3" xfId="29577"/>
    <cellStyle name="Note 2 25 3 2" xfId="62083"/>
    <cellStyle name="Note 2 25 3 3" xfId="62084"/>
    <cellStyle name="Note 2 25 4" xfId="29578"/>
    <cellStyle name="Note 2 25 4 2" xfId="62085"/>
    <cellStyle name="Note 2 25 4 3" xfId="62086"/>
    <cellStyle name="Note 2 25 5" xfId="29579"/>
    <cellStyle name="Note 2 25 5 2" xfId="62087"/>
    <cellStyle name="Note 2 25 5 3" xfId="62088"/>
    <cellStyle name="Note 2 25 6" xfId="29580"/>
    <cellStyle name="Note 2 25 6 2" xfId="62089"/>
    <cellStyle name="Note 2 25 6 3" xfId="62090"/>
    <cellStyle name="Note 2 25 7" xfId="29581"/>
    <cellStyle name="Note 2 25 8" xfId="62091"/>
    <cellStyle name="Note 2 26" xfId="29582"/>
    <cellStyle name="Note 2 26 2" xfId="29583"/>
    <cellStyle name="Note 2 26 2 2" xfId="29584"/>
    <cellStyle name="Note 2 26 2 3" xfId="29585"/>
    <cellStyle name="Note 2 26 2 4" xfId="29586"/>
    <cellStyle name="Note 2 26 2 5" xfId="29587"/>
    <cellStyle name="Note 2 26 2 6" xfId="29588"/>
    <cellStyle name="Note 2 26 3" xfId="29589"/>
    <cellStyle name="Note 2 26 3 2" xfId="62092"/>
    <cellStyle name="Note 2 26 3 3" xfId="62093"/>
    <cellStyle name="Note 2 26 4" xfId="29590"/>
    <cellStyle name="Note 2 26 4 2" xfId="62094"/>
    <cellStyle name="Note 2 26 4 3" xfId="62095"/>
    <cellStyle name="Note 2 26 5" xfId="29591"/>
    <cellStyle name="Note 2 26 5 2" xfId="62096"/>
    <cellStyle name="Note 2 26 5 3" xfId="62097"/>
    <cellStyle name="Note 2 26 6" xfId="29592"/>
    <cellStyle name="Note 2 26 6 2" xfId="62098"/>
    <cellStyle name="Note 2 26 6 3" xfId="62099"/>
    <cellStyle name="Note 2 26 7" xfId="29593"/>
    <cellStyle name="Note 2 26 8" xfId="62100"/>
    <cellStyle name="Note 2 27" xfId="29594"/>
    <cellStyle name="Note 2 27 2" xfId="29595"/>
    <cellStyle name="Note 2 27 2 2" xfId="29596"/>
    <cellStyle name="Note 2 27 2 3" xfId="29597"/>
    <cellStyle name="Note 2 27 2 4" xfId="29598"/>
    <cellStyle name="Note 2 27 2 5" xfId="29599"/>
    <cellStyle name="Note 2 27 2 6" xfId="29600"/>
    <cellStyle name="Note 2 27 3" xfId="29601"/>
    <cellStyle name="Note 2 27 3 2" xfId="62101"/>
    <cellStyle name="Note 2 27 3 3" xfId="62102"/>
    <cellStyle name="Note 2 27 4" xfId="29602"/>
    <cellStyle name="Note 2 27 4 2" xfId="62103"/>
    <cellStyle name="Note 2 27 4 3" xfId="62104"/>
    <cellStyle name="Note 2 27 5" xfId="29603"/>
    <cellStyle name="Note 2 27 5 2" xfId="62105"/>
    <cellStyle name="Note 2 27 5 3" xfId="62106"/>
    <cellStyle name="Note 2 27 6" xfId="29604"/>
    <cellStyle name="Note 2 27 6 2" xfId="62107"/>
    <cellStyle name="Note 2 27 6 3" xfId="62108"/>
    <cellStyle name="Note 2 27 7" xfId="29605"/>
    <cellStyle name="Note 2 27 8" xfId="62109"/>
    <cellStyle name="Note 2 28" xfId="29606"/>
    <cellStyle name="Note 2 28 2" xfId="29607"/>
    <cellStyle name="Note 2 28 2 2" xfId="29608"/>
    <cellStyle name="Note 2 28 2 3" xfId="29609"/>
    <cellStyle name="Note 2 28 2 4" xfId="29610"/>
    <cellStyle name="Note 2 28 2 5" xfId="29611"/>
    <cellStyle name="Note 2 28 2 6" xfId="29612"/>
    <cellStyle name="Note 2 28 3" xfId="29613"/>
    <cellStyle name="Note 2 28 3 2" xfId="62110"/>
    <cellStyle name="Note 2 28 3 3" xfId="62111"/>
    <cellStyle name="Note 2 28 4" xfId="29614"/>
    <cellStyle name="Note 2 28 4 2" xfId="62112"/>
    <cellStyle name="Note 2 28 4 3" xfId="62113"/>
    <cellStyle name="Note 2 28 5" xfId="29615"/>
    <cellStyle name="Note 2 28 5 2" xfId="62114"/>
    <cellStyle name="Note 2 28 5 3" xfId="62115"/>
    <cellStyle name="Note 2 28 6" xfId="29616"/>
    <cellStyle name="Note 2 28 6 2" xfId="62116"/>
    <cellStyle name="Note 2 28 6 3" xfId="62117"/>
    <cellStyle name="Note 2 28 7" xfId="29617"/>
    <cellStyle name="Note 2 28 8" xfId="62118"/>
    <cellStyle name="Note 2 29" xfId="29618"/>
    <cellStyle name="Note 2 29 2" xfId="29619"/>
    <cellStyle name="Note 2 29 2 2" xfId="29620"/>
    <cellStyle name="Note 2 29 2 3" xfId="29621"/>
    <cellStyle name="Note 2 29 2 4" xfId="29622"/>
    <cellStyle name="Note 2 29 2 5" xfId="29623"/>
    <cellStyle name="Note 2 29 2 6" xfId="29624"/>
    <cellStyle name="Note 2 29 3" xfId="29625"/>
    <cellStyle name="Note 2 29 3 2" xfId="62119"/>
    <cellStyle name="Note 2 29 3 3" xfId="62120"/>
    <cellStyle name="Note 2 29 4" xfId="29626"/>
    <cellStyle name="Note 2 29 4 2" xfId="62121"/>
    <cellStyle name="Note 2 29 4 3" xfId="62122"/>
    <cellStyle name="Note 2 29 5" xfId="29627"/>
    <cellStyle name="Note 2 29 5 2" xfId="62123"/>
    <cellStyle name="Note 2 29 5 3" xfId="62124"/>
    <cellStyle name="Note 2 29 6" xfId="29628"/>
    <cellStyle name="Note 2 29 6 2" xfId="62125"/>
    <cellStyle name="Note 2 29 6 3" xfId="62126"/>
    <cellStyle name="Note 2 29 7" xfId="29629"/>
    <cellStyle name="Note 2 29 8" xfId="62127"/>
    <cellStyle name="Note 2 3" xfId="29630"/>
    <cellStyle name="Note 2 3 10" xfId="29631"/>
    <cellStyle name="Note 2 3 10 2" xfId="29632"/>
    <cellStyle name="Note 2 3 10 2 2" xfId="29633"/>
    <cellStyle name="Note 2 3 10 2 3" xfId="29634"/>
    <cellStyle name="Note 2 3 10 2 4" xfId="29635"/>
    <cellStyle name="Note 2 3 10 2 5" xfId="29636"/>
    <cellStyle name="Note 2 3 10 2 6" xfId="29637"/>
    <cellStyle name="Note 2 3 10 3" xfId="29638"/>
    <cellStyle name="Note 2 3 10 3 2" xfId="62128"/>
    <cellStyle name="Note 2 3 10 3 3" xfId="62129"/>
    <cellStyle name="Note 2 3 10 4" xfId="29639"/>
    <cellStyle name="Note 2 3 10 4 2" xfId="62130"/>
    <cellStyle name="Note 2 3 10 4 3" xfId="62131"/>
    <cellStyle name="Note 2 3 10 5" xfId="29640"/>
    <cellStyle name="Note 2 3 10 5 2" xfId="62132"/>
    <cellStyle name="Note 2 3 10 5 3" xfId="62133"/>
    <cellStyle name="Note 2 3 10 6" xfId="29641"/>
    <cellStyle name="Note 2 3 10 6 2" xfId="62134"/>
    <cellStyle name="Note 2 3 10 6 3" xfId="62135"/>
    <cellStyle name="Note 2 3 10 7" xfId="29642"/>
    <cellStyle name="Note 2 3 10 8" xfId="62136"/>
    <cellStyle name="Note 2 3 11" xfId="29643"/>
    <cellStyle name="Note 2 3 11 2" xfId="29644"/>
    <cellStyle name="Note 2 3 11 2 2" xfId="29645"/>
    <cellStyle name="Note 2 3 11 2 3" xfId="29646"/>
    <cellStyle name="Note 2 3 11 2 4" xfId="29647"/>
    <cellStyle name="Note 2 3 11 2 5" xfId="29648"/>
    <cellStyle name="Note 2 3 11 2 6" xfId="29649"/>
    <cellStyle name="Note 2 3 11 3" xfId="29650"/>
    <cellStyle name="Note 2 3 11 3 2" xfId="62137"/>
    <cellStyle name="Note 2 3 11 3 3" xfId="62138"/>
    <cellStyle name="Note 2 3 11 4" xfId="29651"/>
    <cellStyle name="Note 2 3 11 4 2" xfId="62139"/>
    <cellStyle name="Note 2 3 11 4 3" xfId="62140"/>
    <cellStyle name="Note 2 3 11 5" xfId="29652"/>
    <cellStyle name="Note 2 3 11 5 2" xfId="62141"/>
    <cellStyle name="Note 2 3 11 5 3" xfId="62142"/>
    <cellStyle name="Note 2 3 11 6" xfId="29653"/>
    <cellStyle name="Note 2 3 11 6 2" xfId="62143"/>
    <cellStyle name="Note 2 3 11 6 3" xfId="62144"/>
    <cellStyle name="Note 2 3 11 7" xfId="29654"/>
    <cellStyle name="Note 2 3 11 8" xfId="62145"/>
    <cellStyle name="Note 2 3 12" xfId="29655"/>
    <cellStyle name="Note 2 3 12 2" xfId="29656"/>
    <cellStyle name="Note 2 3 12 2 2" xfId="29657"/>
    <cellStyle name="Note 2 3 12 2 3" xfId="29658"/>
    <cellStyle name="Note 2 3 12 2 4" xfId="29659"/>
    <cellStyle name="Note 2 3 12 2 5" xfId="29660"/>
    <cellStyle name="Note 2 3 12 2 6" xfId="29661"/>
    <cellStyle name="Note 2 3 12 3" xfId="29662"/>
    <cellStyle name="Note 2 3 12 3 2" xfId="62146"/>
    <cellStyle name="Note 2 3 12 3 3" xfId="62147"/>
    <cellStyle name="Note 2 3 12 4" xfId="29663"/>
    <cellStyle name="Note 2 3 12 4 2" xfId="62148"/>
    <cellStyle name="Note 2 3 12 4 3" xfId="62149"/>
    <cellStyle name="Note 2 3 12 5" xfId="29664"/>
    <cellStyle name="Note 2 3 12 5 2" xfId="62150"/>
    <cellStyle name="Note 2 3 12 5 3" xfId="62151"/>
    <cellStyle name="Note 2 3 12 6" xfId="29665"/>
    <cellStyle name="Note 2 3 12 6 2" xfId="62152"/>
    <cellStyle name="Note 2 3 12 6 3" xfId="62153"/>
    <cellStyle name="Note 2 3 12 7" xfId="29666"/>
    <cellStyle name="Note 2 3 12 8" xfId="62154"/>
    <cellStyle name="Note 2 3 13" xfId="29667"/>
    <cellStyle name="Note 2 3 13 2" xfId="29668"/>
    <cellStyle name="Note 2 3 13 2 2" xfId="29669"/>
    <cellStyle name="Note 2 3 13 2 3" xfId="29670"/>
    <cellStyle name="Note 2 3 13 2 4" xfId="29671"/>
    <cellStyle name="Note 2 3 13 2 5" xfId="29672"/>
    <cellStyle name="Note 2 3 13 2 6" xfId="29673"/>
    <cellStyle name="Note 2 3 13 3" xfId="29674"/>
    <cellStyle name="Note 2 3 13 3 2" xfId="62155"/>
    <cellStyle name="Note 2 3 13 3 3" xfId="62156"/>
    <cellStyle name="Note 2 3 13 4" xfId="29675"/>
    <cellStyle name="Note 2 3 13 4 2" xfId="62157"/>
    <cellStyle name="Note 2 3 13 4 3" xfId="62158"/>
    <cellStyle name="Note 2 3 13 5" xfId="29676"/>
    <cellStyle name="Note 2 3 13 5 2" xfId="62159"/>
    <cellStyle name="Note 2 3 13 5 3" xfId="62160"/>
    <cellStyle name="Note 2 3 13 6" xfId="29677"/>
    <cellStyle name="Note 2 3 13 6 2" xfId="62161"/>
    <cellStyle name="Note 2 3 13 6 3" xfId="62162"/>
    <cellStyle name="Note 2 3 13 7" xfId="29678"/>
    <cellStyle name="Note 2 3 13 8" xfId="62163"/>
    <cellStyle name="Note 2 3 14" xfId="29679"/>
    <cellStyle name="Note 2 3 14 2" xfId="29680"/>
    <cellStyle name="Note 2 3 14 2 2" xfId="29681"/>
    <cellStyle name="Note 2 3 14 2 3" xfId="29682"/>
    <cellStyle name="Note 2 3 14 2 4" xfId="29683"/>
    <cellStyle name="Note 2 3 14 2 5" xfId="29684"/>
    <cellStyle name="Note 2 3 14 2 6" xfId="29685"/>
    <cellStyle name="Note 2 3 14 3" xfId="29686"/>
    <cellStyle name="Note 2 3 14 3 2" xfId="62164"/>
    <cellStyle name="Note 2 3 14 3 3" xfId="62165"/>
    <cellStyle name="Note 2 3 14 4" xfId="29687"/>
    <cellStyle name="Note 2 3 14 4 2" xfId="62166"/>
    <cellStyle name="Note 2 3 14 4 3" xfId="62167"/>
    <cellStyle name="Note 2 3 14 5" xfId="29688"/>
    <cellStyle name="Note 2 3 14 5 2" xfId="62168"/>
    <cellStyle name="Note 2 3 14 5 3" xfId="62169"/>
    <cellStyle name="Note 2 3 14 6" xfId="29689"/>
    <cellStyle name="Note 2 3 14 6 2" xfId="62170"/>
    <cellStyle name="Note 2 3 14 6 3" xfId="62171"/>
    <cellStyle name="Note 2 3 14 7" xfId="29690"/>
    <cellStyle name="Note 2 3 14 8" xfId="62172"/>
    <cellStyle name="Note 2 3 15" xfId="29691"/>
    <cellStyle name="Note 2 3 15 2" xfId="29692"/>
    <cellStyle name="Note 2 3 15 2 2" xfId="29693"/>
    <cellStyle name="Note 2 3 15 2 3" xfId="29694"/>
    <cellStyle name="Note 2 3 15 2 4" xfId="29695"/>
    <cellStyle name="Note 2 3 15 2 5" xfId="29696"/>
    <cellStyle name="Note 2 3 15 2 6" xfId="29697"/>
    <cellStyle name="Note 2 3 15 3" xfId="29698"/>
    <cellStyle name="Note 2 3 15 3 2" xfId="62173"/>
    <cellStyle name="Note 2 3 15 3 3" xfId="62174"/>
    <cellStyle name="Note 2 3 15 4" xfId="29699"/>
    <cellStyle name="Note 2 3 15 4 2" xfId="62175"/>
    <cellStyle name="Note 2 3 15 4 3" xfId="62176"/>
    <cellStyle name="Note 2 3 15 5" xfId="29700"/>
    <cellStyle name="Note 2 3 15 5 2" xfId="62177"/>
    <cellStyle name="Note 2 3 15 5 3" xfId="62178"/>
    <cellStyle name="Note 2 3 15 6" xfId="29701"/>
    <cellStyle name="Note 2 3 15 6 2" xfId="62179"/>
    <cellStyle name="Note 2 3 15 6 3" xfId="62180"/>
    <cellStyle name="Note 2 3 15 7" xfId="29702"/>
    <cellStyle name="Note 2 3 15 8" xfId="62181"/>
    <cellStyle name="Note 2 3 16" xfId="29703"/>
    <cellStyle name="Note 2 3 16 2" xfId="29704"/>
    <cellStyle name="Note 2 3 16 2 2" xfId="29705"/>
    <cellStyle name="Note 2 3 16 2 3" xfId="29706"/>
    <cellStyle name="Note 2 3 16 2 4" xfId="29707"/>
    <cellStyle name="Note 2 3 16 2 5" xfId="29708"/>
    <cellStyle name="Note 2 3 16 2 6" xfId="29709"/>
    <cellStyle name="Note 2 3 16 3" xfId="29710"/>
    <cellStyle name="Note 2 3 16 3 2" xfId="62182"/>
    <cellStyle name="Note 2 3 16 3 3" xfId="62183"/>
    <cellStyle name="Note 2 3 16 4" xfId="29711"/>
    <cellStyle name="Note 2 3 16 4 2" xfId="62184"/>
    <cellStyle name="Note 2 3 16 4 3" xfId="62185"/>
    <cellStyle name="Note 2 3 16 5" xfId="29712"/>
    <cellStyle name="Note 2 3 16 5 2" xfId="62186"/>
    <cellStyle name="Note 2 3 16 5 3" xfId="62187"/>
    <cellStyle name="Note 2 3 16 6" xfId="29713"/>
    <cellStyle name="Note 2 3 16 6 2" xfId="62188"/>
    <cellStyle name="Note 2 3 16 6 3" xfId="62189"/>
    <cellStyle name="Note 2 3 16 7" xfId="29714"/>
    <cellStyle name="Note 2 3 16 8" xfId="62190"/>
    <cellStyle name="Note 2 3 17" xfId="29715"/>
    <cellStyle name="Note 2 3 17 2" xfId="29716"/>
    <cellStyle name="Note 2 3 17 2 2" xfId="29717"/>
    <cellStyle name="Note 2 3 17 2 3" xfId="29718"/>
    <cellStyle name="Note 2 3 17 2 4" xfId="29719"/>
    <cellStyle name="Note 2 3 17 2 5" xfId="29720"/>
    <cellStyle name="Note 2 3 17 2 6" xfId="29721"/>
    <cellStyle name="Note 2 3 17 3" xfId="29722"/>
    <cellStyle name="Note 2 3 17 3 2" xfId="62191"/>
    <cellStyle name="Note 2 3 17 3 3" xfId="62192"/>
    <cellStyle name="Note 2 3 17 4" xfId="29723"/>
    <cellStyle name="Note 2 3 17 4 2" xfId="62193"/>
    <cellStyle name="Note 2 3 17 4 3" xfId="62194"/>
    <cellStyle name="Note 2 3 17 5" xfId="29724"/>
    <cellStyle name="Note 2 3 17 5 2" xfId="62195"/>
    <cellStyle name="Note 2 3 17 5 3" xfId="62196"/>
    <cellStyle name="Note 2 3 17 6" xfId="29725"/>
    <cellStyle name="Note 2 3 17 6 2" xfId="62197"/>
    <cellStyle name="Note 2 3 17 6 3" xfId="62198"/>
    <cellStyle name="Note 2 3 17 7" xfId="29726"/>
    <cellStyle name="Note 2 3 17 8" xfId="62199"/>
    <cellStyle name="Note 2 3 18" xfId="29727"/>
    <cellStyle name="Note 2 3 18 2" xfId="29728"/>
    <cellStyle name="Note 2 3 18 2 2" xfId="29729"/>
    <cellStyle name="Note 2 3 18 2 3" xfId="29730"/>
    <cellStyle name="Note 2 3 18 2 4" xfId="29731"/>
    <cellStyle name="Note 2 3 18 2 5" xfId="29732"/>
    <cellStyle name="Note 2 3 18 2 6" xfId="29733"/>
    <cellStyle name="Note 2 3 18 3" xfId="29734"/>
    <cellStyle name="Note 2 3 18 3 2" xfId="62200"/>
    <cellStyle name="Note 2 3 18 3 3" xfId="62201"/>
    <cellStyle name="Note 2 3 18 4" xfId="29735"/>
    <cellStyle name="Note 2 3 18 4 2" xfId="62202"/>
    <cellStyle name="Note 2 3 18 4 3" xfId="62203"/>
    <cellStyle name="Note 2 3 18 5" xfId="29736"/>
    <cellStyle name="Note 2 3 18 5 2" xfId="62204"/>
    <cellStyle name="Note 2 3 18 5 3" xfId="62205"/>
    <cellStyle name="Note 2 3 18 6" xfId="29737"/>
    <cellStyle name="Note 2 3 18 6 2" xfId="62206"/>
    <cellStyle name="Note 2 3 18 6 3" xfId="62207"/>
    <cellStyle name="Note 2 3 18 7" xfId="29738"/>
    <cellStyle name="Note 2 3 18 8" xfId="62208"/>
    <cellStyle name="Note 2 3 19" xfId="29739"/>
    <cellStyle name="Note 2 3 19 2" xfId="29740"/>
    <cellStyle name="Note 2 3 19 2 2" xfId="29741"/>
    <cellStyle name="Note 2 3 19 2 3" xfId="29742"/>
    <cellStyle name="Note 2 3 19 2 4" xfId="29743"/>
    <cellStyle name="Note 2 3 19 2 5" xfId="29744"/>
    <cellStyle name="Note 2 3 19 2 6" xfId="29745"/>
    <cellStyle name="Note 2 3 19 3" xfId="29746"/>
    <cellStyle name="Note 2 3 19 3 2" xfId="62209"/>
    <cellStyle name="Note 2 3 19 3 3" xfId="62210"/>
    <cellStyle name="Note 2 3 19 4" xfId="29747"/>
    <cellStyle name="Note 2 3 19 4 2" xfId="62211"/>
    <cellStyle name="Note 2 3 19 4 3" xfId="62212"/>
    <cellStyle name="Note 2 3 19 5" xfId="29748"/>
    <cellStyle name="Note 2 3 19 5 2" xfId="62213"/>
    <cellStyle name="Note 2 3 19 5 3" xfId="62214"/>
    <cellStyle name="Note 2 3 19 6" xfId="29749"/>
    <cellStyle name="Note 2 3 19 6 2" xfId="62215"/>
    <cellStyle name="Note 2 3 19 6 3" xfId="62216"/>
    <cellStyle name="Note 2 3 19 7" xfId="29750"/>
    <cellStyle name="Note 2 3 19 8" xfId="62217"/>
    <cellStyle name="Note 2 3 2" xfId="29751"/>
    <cellStyle name="Note 2 3 2 10" xfId="29752"/>
    <cellStyle name="Note 2 3 2 10 2" xfId="29753"/>
    <cellStyle name="Note 2 3 2 10 2 2" xfId="29754"/>
    <cellStyle name="Note 2 3 2 10 2 3" xfId="29755"/>
    <cellStyle name="Note 2 3 2 10 2 4" xfId="29756"/>
    <cellStyle name="Note 2 3 2 10 2 5" xfId="29757"/>
    <cellStyle name="Note 2 3 2 10 2 6" xfId="29758"/>
    <cellStyle name="Note 2 3 2 10 3" xfId="29759"/>
    <cellStyle name="Note 2 3 2 10 3 2" xfId="62218"/>
    <cellStyle name="Note 2 3 2 10 3 3" xfId="62219"/>
    <cellStyle name="Note 2 3 2 10 4" xfId="29760"/>
    <cellStyle name="Note 2 3 2 10 4 2" xfId="62220"/>
    <cellStyle name="Note 2 3 2 10 4 3" xfId="62221"/>
    <cellStyle name="Note 2 3 2 10 5" xfId="29761"/>
    <cellStyle name="Note 2 3 2 10 5 2" xfId="62222"/>
    <cellStyle name="Note 2 3 2 10 5 3" xfId="62223"/>
    <cellStyle name="Note 2 3 2 10 6" xfId="29762"/>
    <cellStyle name="Note 2 3 2 10 6 2" xfId="62224"/>
    <cellStyle name="Note 2 3 2 10 6 3" xfId="62225"/>
    <cellStyle name="Note 2 3 2 10 7" xfId="29763"/>
    <cellStyle name="Note 2 3 2 10 8" xfId="62226"/>
    <cellStyle name="Note 2 3 2 11" xfId="29764"/>
    <cellStyle name="Note 2 3 2 11 2" xfId="29765"/>
    <cellStyle name="Note 2 3 2 11 2 2" xfId="29766"/>
    <cellStyle name="Note 2 3 2 11 2 3" xfId="29767"/>
    <cellStyle name="Note 2 3 2 11 2 4" xfId="29768"/>
    <cellStyle name="Note 2 3 2 11 2 5" xfId="29769"/>
    <cellStyle name="Note 2 3 2 11 2 6" xfId="29770"/>
    <cellStyle name="Note 2 3 2 11 3" xfId="29771"/>
    <cellStyle name="Note 2 3 2 11 3 2" xfId="62227"/>
    <cellStyle name="Note 2 3 2 11 3 3" xfId="62228"/>
    <cellStyle name="Note 2 3 2 11 4" xfId="29772"/>
    <cellStyle name="Note 2 3 2 11 4 2" xfId="62229"/>
    <cellStyle name="Note 2 3 2 11 4 3" xfId="62230"/>
    <cellStyle name="Note 2 3 2 11 5" xfId="29773"/>
    <cellStyle name="Note 2 3 2 11 5 2" xfId="62231"/>
    <cellStyle name="Note 2 3 2 11 5 3" xfId="62232"/>
    <cellStyle name="Note 2 3 2 11 6" xfId="29774"/>
    <cellStyle name="Note 2 3 2 11 6 2" xfId="62233"/>
    <cellStyle name="Note 2 3 2 11 6 3" xfId="62234"/>
    <cellStyle name="Note 2 3 2 11 7" xfId="29775"/>
    <cellStyle name="Note 2 3 2 11 8" xfId="62235"/>
    <cellStyle name="Note 2 3 2 12" xfId="29776"/>
    <cellStyle name="Note 2 3 2 12 2" xfId="29777"/>
    <cellStyle name="Note 2 3 2 12 2 2" xfId="29778"/>
    <cellStyle name="Note 2 3 2 12 2 3" xfId="29779"/>
    <cellStyle name="Note 2 3 2 12 2 4" xfId="29780"/>
    <cellStyle name="Note 2 3 2 12 2 5" xfId="29781"/>
    <cellStyle name="Note 2 3 2 12 2 6" xfId="29782"/>
    <cellStyle name="Note 2 3 2 12 3" xfId="29783"/>
    <cellStyle name="Note 2 3 2 12 3 2" xfId="62236"/>
    <cellStyle name="Note 2 3 2 12 3 3" xfId="62237"/>
    <cellStyle name="Note 2 3 2 12 4" xfId="29784"/>
    <cellStyle name="Note 2 3 2 12 4 2" xfId="62238"/>
    <cellStyle name="Note 2 3 2 12 4 3" xfId="62239"/>
    <cellStyle name="Note 2 3 2 12 5" xfId="29785"/>
    <cellStyle name="Note 2 3 2 12 5 2" xfId="62240"/>
    <cellStyle name="Note 2 3 2 12 5 3" xfId="62241"/>
    <cellStyle name="Note 2 3 2 12 6" xfId="29786"/>
    <cellStyle name="Note 2 3 2 12 6 2" xfId="62242"/>
    <cellStyle name="Note 2 3 2 12 6 3" xfId="62243"/>
    <cellStyle name="Note 2 3 2 12 7" xfId="29787"/>
    <cellStyle name="Note 2 3 2 12 8" xfId="62244"/>
    <cellStyle name="Note 2 3 2 13" xfId="29788"/>
    <cellStyle name="Note 2 3 2 13 2" xfId="29789"/>
    <cellStyle name="Note 2 3 2 13 2 2" xfId="29790"/>
    <cellStyle name="Note 2 3 2 13 2 3" xfId="29791"/>
    <cellStyle name="Note 2 3 2 13 2 4" xfId="29792"/>
    <cellStyle name="Note 2 3 2 13 2 5" xfId="29793"/>
    <cellStyle name="Note 2 3 2 13 2 6" xfId="29794"/>
    <cellStyle name="Note 2 3 2 13 3" xfId="29795"/>
    <cellStyle name="Note 2 3 2 13 3 2" xfId="62245"/>
    <cellStyle name="Note 2 3 2 13 3 3" xfId="62246"/>
    <cellStyle name="Note 2 3 2 13 4" xfId="29796"/>
    <cellStyle name="Note 2 3 2 13 4 2" xfId="62247"/>
    <cellStyle name="Note 2 3 2 13 4 3" xfId="62248"/>
    <cellStyle name="Note 2 3 2 13 5" xfId="29797"/>
    <cellStyle name="Note 2 3 2 13 5 2" xfId="62249"/>
    <cellStyle name="Note 2 3 2 13 5 3" xfId="62250"/>
    <cellStyle name="Note 2 3 2 13 6" xfId="29798"/>
    <cellStyle name="Note 2 3 2 13 6 2" xfId="62251"/>
    <cellStyle name="Note 2 3 2 13 6 3" xfId="62252"/>
    <cellStyle name="Note 2 3 2 13 7" xfId="29799"/>
    <cellStyle name="Note 2 3 2 13 8" xfId="62253"/>
    <cellStyle name="Note 2 3 2 14" xfId="29800"/>
    <cellStyle name="Note 2 3 2 14 2" xfId="29801"/>
    <cellStyle name="Note 2 3 2 14 2 2" xfId="29802"/>
    <cellStyle name="Note 2 3 2 14 2 3" xfId="29803"/>
    <cellStyle name="Note 2 3 2 14 2 4" xfId="29804"/>
    <cellStyle name="Note 2 3 2 14 2 5" xfId="29805"/>
    <cellStyle name="Note 2 3 2 14 2 6" xfId="29806"/>
    <cellStyle name="Note 2 3 2 14 3" xfId="29807"/>
    <cellStyle name="Note 2 3 2 14 3 2" xfId="62254"/>
    <cellStyle name="Note 2 3 2 14 3 3" xfId="62255"/>
    <cellStyle name="Note 2 3 2 14 4" xfId="29808"/>
    <cellStyle name="Note 2 3 2 14 4 2" xfId="62256"/>
    <cellStyle name="Note 2 3 2 14 4 3" xfId="62257"/>
    <cellStyle name="Note 2 3 2 14 5" xfId="29809"/>
    <cellStyle name="Note 2 3 2 14 5 2" xfId="62258"/>
    <cellStyle name="Note 2 3 2 14 5 3" xfId="62259"/>
    <cellStyle name="Note 2 3 2 14 6" xfId="29810"/>
    <cellStyle name="Note 2 3 2 14 6 2" xfId="62260"/>
    <cellStyle name="Note 2 3 2 14 6 3" xfId="62261"/>
    <cellStyle name="Note 2 3 2 14 7" xfId="29811"/>
    <cellStyle name="Note 2 3 2 14 8" xfId="62262"/>
    <cellStyle name="Note 2 3 2 15" xfId="29812"/>
    <cellStyle name="Note 2 3 2 15 2" xfId="29813"/>
    <cellStyle name="Note 2 3 2 15 2 2" xfId="29814"/>
    <cellStyle name="Note 2 3 2 15 2 3" xfId="29815"/>
    <cellStyle name="Note 2 3 2 15 2 4" xfId="29816"/>
    <cellStyle name="Note 2 3 2 15 2 5" xfId="29817"/>
    <cellStyle name="Note 2 3 2 15 2 6" xfId="29818"/>
    <cellStyle name="Note 2 3 2 15 3" xfId="29819"/>
    <cellStyle name="Note 2 3 2 15 3 2" xfId="62263"/>
    <cellStyle name="Note 2 3 2 15 3 3" xfId="62264"/>
    <cellStyle name="Note 2 3 2 15 4" xfId="29820"/>
    <cellStyle name="Note 2 3 2 15 4 2" xfId="62265"/>
    <cellStyle name="Note 2 3 2 15 4 3" xfId="62266"/>
    <cellStyle name="Note 2 3 2 15 5" xfId="29821"/>
    <cellStyle name="Note 2 3 2 15 5 2" xfId="62267"/>
    <cellStyle name="Note 2 3 2 15 5 3" xfId="62268"/>
    <cellStyle name="Note 2 3 2 15 6" xfId="29822"/>
    <cellStyle name="Note 2 3 2 15 6 2" xfId="62269"/>
    <cellStyle name="Note 2 3 2 15 6 3" xfId="62270"/>
    <cellStyle name="Note 2 3 2 15 7" xfId="29823"/>
    <cellStyle name="Note 2 3 2 15 8" xfId="62271"/>
    <cellStyle name="Note 2 3 2 16" xfId="29824"/>
    <cellStyle name="Note 2 3 2 16 2" xfId="29825"/>
    <cellStyle name="Note 2 3 2 16 2 2" xfId="29826"/>
    <cellStyle name="Note 2 3 2 16 2 3" xfId="29827"/>
    <cellStyle name="Note 2 3 2 16 2 4" xfId="29828"/>
    <cellStyle name="Note 2 3 2 16 2 5" xfId="29829"/>
    <cellStyle name="Note 2 3 2 16 2 6" xfId="29830"/>
    <cellStyle name="Note 2 3 2 16 3" xfId="29831"/>
    <cellStyle name="Note 2 3 2 16 3 2" xfId="62272"/>
    <cellStyle name="Note 2 3 2 16 3 3" xfId="62273"/>
    <cellStyle name="Note 2 3 2 16 4" xfId="29832"/>
    <cellStyle name="Note 2 3 2 16 4 2" xfId="62274"/>
    <cellStyle name="Note 2 3 2 16 4 3" xfId="62275"/>
    <cellStyle name="Note 2 3 2 16 5" xfId="29833"/>
    <cellStyle name="Note 2 3 2 16 5 2" xfId="62276"/>
    <cellStyle name="Note 2 3 2 16 5 3" xfId="62277"/>
    <cellStyle name="Note 2 3 2 16 6" xfId="29834"/>
    <cellStyle name="Note 2 3 2 16 6 2" xfId="62278"/>
    <cellStyle name="Note 2 3 2 16 6 3" xfId="62279"/>
    <cellStyle name="Note 2 3 2 16 7" xfId="29835"/>
    <cellStyle name="Note 2 3 2 16 8" xfId="62280"/>
    <cellStyle name="Note 2 3 2 17" xfId="29836"/>
    <cellStyle name="Note 2 3 2 17 2" xfId="29837"/>
    <cellStyle name="Note 2 3 2 17 2 2" xfId="29838"/>
    <cellStyle name="Note 2 3 2 17 2 3" xfId="29839"/>
    <cellStyle name="Note 2 3 2 17 2 4" xfId="29840"/>
    <cellStyle name="Note 2 3 2 17 2 5" xfId="29841"/>
    <cellStyle name="Note 2 3 2 17 2 6" xfId="29842"/>
    <cellStyle name="Note 2 3 2 17 3" xfId="29843"/>
    <cellStyle name="Note 2 3 2 17 3 2" xfId="62281"/>
    <cellStyle name="Note 2 3 2 17 3 3" xfId="62282"/>
    <cellStyle name="Note 2 3 2 17 4" xfId="29844"/>
    <cellStyle name="Note 2 3 2 17 4 2" xfId="62283"/>
    <cellStyle name="Note 2 3 2 17 4 3" xfId="62284"/>
    <cellStyle name="Note 2 3 2 17 5" xfId="29845"/>
    <cellStyle name="Note 2 3 2 17 5 2" xfId="62285"/>
    <cellStyle name="Note 2 3 2 17 5 3" xfId="62286"/>
    <cellStyle name="Note 2 3 2 17 6" xfId="29846"/>
    <cellStyle name="Note 2 3 2 17 6 2" xfId="62287"/>
    <cellStyle name="Note 2 3 2 17 6 3" xfId="62288"/>
    <cellStyle name="Note 2 3 2 17 7" xfId="29847"/>
    <cellStyle name="Note 2 3 2 17 8" xfId="62289"/>
    <cellStyle name="Note 2 3 2 18" xfId="29848"/>
    <cellStyle name="Note 2 3 2 18 2" xfId="29849"/>
    <cellStyle name="Note 2 3 2 18 2 2" xfId="29850"/>
    <cellStyle name="Note 2 3 2 18 2 3" xfId="29851"/>
    <cellStyle name="Note 2 3 2 18 2 4" xfId="29852"/>
    <cellStyle name="Note 2 3 2 18 2 5" xfId="29853"/>
    <cellStyle name="Note 2 3 2 18 2 6" xfId="29854"/>
    <cellStyle name="Note 2 3 2 18 3" xfId="29855"/>
    <cellStyle name="Note 2 3 2 18 3 2" xfId="62290"/>
    <cellStyle name="Note 2 3 2 18 3 3" xfId="62291"/>
    <cellStyle name="Note 2 3 2 18 4" xfId="29856"/>
    <cellStyle name="Note 2 3 2 18 4 2" xfId="62292"/>
    <cellStyle name="Note 2 3 2 18 4 3" xfId="62293"/>
    <cellStyle name="Note 2 3 2 18 5" xfId="29857"/>
    <cellStyle name="Note 2 3 2 18 5 2" xfId="62294"/>
    <cellStyle name="Note 2 3 2 18 5 3" xfId="62295"/>
    <cellStyle name="Note 2 3 2 18 6" xfId="29858"/>
    <cellStyle name="Note 2 3 2 18 6 2" xfId="62296"/>
    <cellStyle name="Note 2 3 2 18 6 3" xfId="62297"/>
    <cellStyle name="Note 2 3 2 18 7" xfId="29859"/>
    <cellStyle name="Note 2 3 2 18 8" xfId="62298"/>
    <cellStyle name="Note 2 3 2 19" xfId="29860"/>
    <cellStyle name="Note 2 3 2 19 2" xfId="29861"/>
    <cellStyle name="Note 2 3 2 19 2 2" xfId="29862"/>
    <cellStyle name="Note 2 3 2 19 2 3" xfId="29863"/>
    <cellStyle name="Note 2 3 2 19 2 4" xfId="29864"/>
    <cellStyle name="Note 2 3 2 19 2 5" xfId="29865"/>
    <cellStyle name="Note 2 3 2 19 2 6" xfId="29866"/>
    <cellStyle name="Note 2 3 2 19 3" xfId="29867"/>
    <cellStyle name="Note 2 3 2 19 3 2" xfId="62299"/>
    <cellStyle name="Note 2 3 2 19 3 3" xfId="62300"/>
    <cellStyle name="Note 2 3 2 19 4" xfId="29868"/>
    <cellStyle name="Note 2 3 2 19 4 2" xfId="62301"/>
    <cellStyle name="Note 2 3 2 19 4 3" xfId="62302"/>
    <cellStyle name="Note 2 3 2 19 5" xfId="29869"/>
    <cellStyle name="Note 2 3 2 19 5 2" xfId="62303"/>
    <cellStyle name="Note 2 3 2 19 5 3" xfId="62304"/>
    <cellStyle name="Note 2 3 2 19 6" xfId="29870"/>
    <cellStyle name="Note 2 3 2 19 6 2" xfId="62305"/>
    <cellStyle name="Note 2 3 2 19 6 3" xfId="62306"/>
    <cellStyle name="Note 2 3 2 19 7" xfId="29871"/>
    <cellStyle name="Note 2 3 2 19 8" xfId="62307"/>
    <cellStyle name="Note 2 3 2 2" xfId="29872"/>
    <cellStyle name="Note 2 3 2 2 2" xfId="29873"/>
    <cellStyle name="Note 2 3 2 2 2 2" xfId="29874"/>
    <cellStyle name="Note 2 3 2 2 2 3" xfId="29875"/>
    <cellStyle name="Note 2 3 2 2 2 4" xfId="29876"/>
    <cellStyle name="Note 2 3 2 2 2 5" xfId="29877"/>
    <cellStyle name="Note 2 3 2 2 2 6" xfId="29878"/>
    <cellStyle name="Note 2 3 2 2 3" xfId="29879"/>
    <cellStyle name="Note 2 3 2 2 3 2" xfId="62308"/>
    <cellStyle name="Note 2 3 2 2 3 3" xfId="62309"/>
    <cellStyle name="Note 2 3 2 2 4" xfId="29880"/>
    <cellStyle name="Note 2 3 2 2 4 2" xfId="62310"/>
    <cellStyle name="Note 2 3 2 2 4 3" xfId="62311"/>
    <cellStyle name="Note 2 3 2 2 5" xfId="29881"/>
    <cellStyle name="Note 2 3 2 2 5 2" xfId="62312"/>
    <cellStyle name="Note 2 3 2 2 5 3" xfId="62313"/>
    <cellStyle name="Note 2 3 2 2 6" xfId="29882"/>
    <cellStyle name="Note 2 3 2 2 6 2" xfId="62314"/>
    <cellStyle name="Note 2 3 2 2 6 3" xfId="62315"/>
    <cellStyle name="Note 2 3 2 2 7" xfId="29883"/>
    <cellStyle name="Note 2 3 2 2 8" xfId="62316"/>
    <cellStyle name="Note 2 3 2 20" xfId="29884"/>
    <cellStyle name="Note 2 3 2 20 2" xfId="29885"/>
    <cellStyle name="Note 2 3 2 20 2 2" xfId="29886"/>
    <cellStyle name="Note 2 3 2 20 2 3" xfId="29887"/>
    <cellStyle name="Note 2 3 2 20 2 4" xfId="29888"/>
    <cellStyle name="Note 2 3 2 20 2 5" xfId="29889"/>
    <cellStyle name="Note 2 3 2 20 2 6" xfId="29890"/>
    <cellStyle name="Note 2 3 2 20 3" xfId="29891"/>
    <cellStyle name="Note 2 3 2 20 3 2" xfId="62317"/>
    <cellStyle name="Note 2 3 2 20 3 3" xfId="62318"/>
    <cellStyle name="Note 2 3 2 20 4" xfId="29892"/>
    <cellStyle name="Note 2 3 2 20 4 2" xfId="62319"/>
    <cellStyle name="Note 2 3 2 20 4 3" xfId="62320"/>
    <cellStyle name="Note 2 3 2 20 5" xfId="29893"/>
    <cellStyle name="Note 2 3 2 20 5 2" xfId="62321"/>
    <cellStyle name="Note 2 3 2 20 5 3" xfId="62322"/>
    <cellStyle name="Note 2 3 2 20 6" xfId="29894"/>
    <cellStyle name="Note 2 3 2 20 6 2" xfId="62323"/>
    <cellStyle name="Note 2 3 2 20 6 3" xfId="62324"/>
    <cellStyle name="Note 2 3 2 20 7" xfId="29895"/>
    <cellStyle name="Note 2 3 2 20 8" xfId="62325"/>
    <cellStyle name="Note 2 3 2 21" xfId="29896"/>
    <cellStyle name="Note 2 3 2 21 2" xfId="29897"/>
    <cellStyle name="Note 2 3 2 21 2 2" xfId="29898"/>
    <cellStyle name="Note 2 3 2 21 2 3" xfId="29899"/>
    <cellStyle name="Note 2 3 2 21 2 4" xfId="29900"/>
    <cellStyle name="Note 2 3 2 21 2 5" xfId="29901"/>
    <cellStyle name="Note 2 3 2 21 2 6" xfId="29902"/>
    <cellStyle name="Note 2 3 2 21 3" xfId="29903"/>
    <cellStyle name="Note 2 3 2 21 3 2" xfId="62326"/>
    <cellStyle name="Note 2 3 2 21 3 3" xfId="62327"/>
    <cellStyle name="Note 2 3 2 21 4" xfId="29904"/>
    <cellStyle name="Note 2 3 2 21 4 2" xfId="62328"/>
    <cellStyle name="Note 2 3 2 21 4 3" xfId="62329"/>
    <cellStyle name="Note 2 3 2 21 5" xfId="29905"/>
    <cellStyle name="Note 2 3 2 21 5 2" xfId="62330"/>
    <cellStyle name="Note 2 3 2 21 5 3" xfId="62331"/>
    <cellStyle name="Note 2 3 2 21 6" xfId="29906"/>
    <cellStyle name="Note 2 3 2 21 6 2" xfId="62332"/>
    <cellStyle name="Note 2 3 2 21 6 3" xfId="62333"/>
    <cellStyle name="Note 2 3 2 21 7" xfId="29907"/>
    <cellStyle name="Note 2 3 2 21 8" xfId="62334"/>
    <cellStyle name="Note 2 3 2 22" xfId="29908"/>
    <cellStyle name="Note 2 3 2 22 2" xfId="29909"/>
    <cellStyle name="Note 2 3 2 22 2 2" xfId="29910"/>
    <cellStyle name="Note 2 3 2 22 2 3" xfId="29911"/>
    <cellStyle name="Note 2 3 2 22 2 4" xfId="29912"/>
    <cellStyle name="Note 2 3 2 22 2 5" xfId="29913"/>
    <cellStyle name="Note 2 3 2 22 2 6" xfId="29914"/>
    <cellStyle name="Note 2 3 2 22 3" xfId="29915"/>
    <cellStyle name="Note 2 3 2 22 3 2" xfId="62335"/>
    <cellStyle name="Note 2 3 2 22 3 3" xfId="62336"/>
    <cellStyle name="Note 2 3 2 22 4" xfId="29916"/>
    <cellStyle name="Note 2 3 2 22 4 2" xfId="62337"/>
    <cellStyle name="Note 2 3 2 22 4 3" xfId="62338"/>
    <cellStyle name="Note 2 3 2 22 5" xfId="29917"/>
    <cellStyle name="Note 2 3 2 22 5 2" xfId="62339"/>
    <cellStyle name="Note 2 3 2 22 5 3" xfId="62340"/>
    <cellStyle name="Note 2 3 2 22 6" xfId="29918"/>
    <cellStyle name="Note 2 3 2 22 6 2" xfId="62341"/>
    <cellStyle name="Note 2 3 2 22 6 3" xfId="62342"/>
    <cellStyle name="Note 2 3 2 22 7" xfId="29919"/>
    <cellStyle name="Note 2 3 2 22 8" xfId="62343"/>
    <cellStyle name="Note 2 3 2 23" xfId="29920"/>
    <cellStyle name="Note 2 3 2 23 2" xfId="29921"/>
    <cellStyle name="Note 2 3 2 23 2 2" xfId="29922"/>
    <cellStyle name="Note 2 3 2 23 2 3" xfId="29923"/>
    <cellStyle name="Note 2 3 2 23 2 4" xfId="29924"/>
    <cellStyle name="Note 2 3 2 23 2 5" xfId="29925"/>
    <cellStyle name="Note 2 3 2 23 2 6" xfId="29926"/>
    <cellStyle name="Note 2 3 2 23 3" xfId="29927"/>
    <cellStyle name="Note 2 3 2 23 3 2" xfId="62344"/>
    <cellStyle name="Note 2 3 2 23 3 3" xfId="62345"/>
    <cellStyle name="Note 2 3 2 23 4" xfId="29928"/>
    <cellStyle name="Note 2 3 2 23 4 2" xfId="62346"/>
    <cellStyle name="Note 2 3 2 23 4 3" xfId="62347"/>
    <cellStyle name="Note 2 3 2 23 5" xfId="29929"/>
    <cellStyle name="Note 2 3 2 23 5 2" xfId="62348"/>
    <cellStyle name="Note 2 3 2 23 5 3" xfId="62349"/>
    <cellStyle name="Note 2 3 2 23 6" xfId="29930"/>
    <cellStyle name="Note 2 3 2 23 6 2" xfId="62350"/>
    <cellStyle name="Note 2 3 2 23 6 3" xfId="62351"/>
    <cellStyle name="Note 2 3 2 23 7" xfId="29931"/>
    <cellStyle name="Note 2 3 2 23 8" xfId="62352"/>
    <cellStyle name="Note 2 3 2 24" xfId="29932"/>
    <cellStyle name="Note 2 3 2 24 2" xfId="29933"/>
    <cellStyle name="Note 2 3 2 24 2 2" xfId="29934"/>
    <cellStyle name="Note 2 3 2 24 2 3" xfId="29935"/>
    <cellStyle name="Note 2 3 2 24 2 4" xfId="29936"/>
    <cellStyle name="Note 2 3 2 24 2 5" xfId="29937"/>
    <cellStyle name="Note 2 3 2 24 2 6" xfId="29938"/>
    <cellStyle name="Note 2 3 2 24 3" xfId="29939"/>
    <cellStyle name="Note 2 3 2 24 3 2" xfId="62353"/>
    <cellStyle name="Note 2 3 2 24 3 3" xfId="62354"/>
    <cellStyle name="Note 2 3 2 24 4" xfId="29940"/>
    <cellStyle name="Note 2 3 2 24 4 2" xfId="62355"/>
    <cellStyle name="Note 2 3 2 24 4 3" xfId="62356"/>
    <cellStyle name="Note 2 3 2 24 5" xfId="29941"/>
    <cellStyle name="Note 2 3 2 24 5 2" xfId="62357"/>
    <cellStyle name="Note 2 3 2 24 5 3" xfId="62358"/>
    <cellStyle name="Note 2 3 2 24 6" xfId="29942"/>
    <cellStyle name="Note 2 3 2 24 6 2" xfId="62359"/>
    <cellStyle name="Note 2 3 2 24 6 3" xfId="62360"/>
    <cellStyle name="Note 2 3 2 24 7" xfId="29943"/>
    <cellStyle name="Note 2 3 2 24 8" xfId="62361"/>
    <cellStyle name="Note 2 3 2 25" xfId="29944"/>
    <cellStyle name="Note 2 3 2 25 2" xfId="29945"/>
    <cellStyle name="Note 2 3 2 25 2 2" xfId="29946"/>
    <cellStyle name="Note 2 3 2 25 2 3" xfId="29947"/>
    <cellStyle name="Note 2 3 2 25 2 4" xfId="29948"/>
    <cellStyle name="Note 2 3 2 25 2 5" xfId="29949"/>
    <cellStyle name="Note 2 3 2 25 2 6" xfId="29950"/>
    <cellStyle name="Note 2 3 2 25 3" xfId="29951"/>
    <cellStyle name="Note 2 3 2 25 3 2" xfId="62362"/>
    <cellStyle name="Note 2 3 2 25 3 3" xfId="62363"/>
    <cellStyle name="Note 2 3 2 25 4" xfId="29952"/>
    <cellStyle name="Note 2 3 2 25 4 2" xfId="62364"/>
    <cellStyle name="Note 2 3 2 25 4 3" xfId="62365"/>
    <cellStyle name="Note 2 3 2 25 5" xfId="29953"/>
    <cellStyle name="Note 2 3 2 25 5 2" xfId="62366"/>
    <cellStyle name="Note 2 3 2 25 5 3" xfId="62367"/>
    <cellStyle name="Note 2 3 2 25 6" xfId="29954"/>
    <cellStyle name="Note 2 3 2 25 6 2" xfId="62368"/>
    <cellStyle name="Note 2 3 2 25 6 3" xfId="62369"/>
    <cellStyle name="Note 2 3 2 25 7" xfId="29955"/>
    <cellStyle name="Note 2 3 2 25 8" xfId="62370"/>
    <cellStyle name="Note 2 3 2 26" xfId="29956"/>
    <cellStyle name="Note 2 3 2 26 2" xfId="29957"/>
    <cellStyle name="Note 2 3 2 26 2 2" xfId="29958"/>
    <cellStyle name="Note 2 3 2 26 2 3" xfId="29959"/>
    <cellStyle name="Note 2 3 2 26 2 4" xfId="29960"/>
    <cellStyle name="Note 2 3 2 26 2 5" xfId="29961"/>
    <cellStyle name="Note 2 3 2 26 2 6" xfId="29962"/>
    <cellStyle name="Note 2 3 2 26 3" xfId="29963"/>
    <cellStyle name="Note 2 3 2 26 3 2" xfId="62371"/>
    <cellStyle name="Note 2 3 2 26 3 3" xfId="62372"/>
    <cellStyle name="Note 2 3 2 26 4" xfId="29964"/>
    <cellStyle name="Note 2 3 2 26 4 2" xfId="62373"/>
    <cellStyle name="Note 2 3 2 26 4 3" xfId="62374"/>
    <cellStyle name="Note 2 3 2 26 5" xfId="29965"/>
    <cellStyle name="Note 2 3 2 26 5 2" xfId="62375"/>
    <cellStyle name="Note 2 3 2 26 5 3" xfId="62376"/>
    <cellStyle name="Note 2 3 2 26 6" xfId="29966"/>
    <cellStyle name="Note 2 3 2 26 6 2" xfId="62377"/>
    <cellStyle name="Note 2 3 2 26 6 3" xfId="62378"/>
    <cellStyle name="Note 2 3 2 26 7" xfId="29967"/>
    <cellStyle name="Note 2 3 2 26 8" xfId="62379"/>
    <cellStyle name="Note 2 3 2 27" xfId="29968"/>
    <cellStyle name="Note 2 3 2 27 2" xfId="29969"/>
    <cellStyle name="Note 2 3 2 27 2 2" xfId="29970"/>
    <cellStyle name="Note 2 3 2 27 2 3" xfId="29971"/>
    <cellStyle name="Note 2 3 2 27 2 4" xfId="29972"/>
    <cellStyle name="Note 2 3 2 27 2 5" xfId="29973"/>
    <cellStyle name="Note 2 3 2 27 2 6" xfId="29974"/>
    <cellStyle name="Note 2 3 2 27 3" xfId="29975"/>
    <cellStyle name="Note 2 3 2 27 3 2" xfId="62380"/>
    <cellStyle name="Note 2 3 2 27 3 3" xfId="62381"/>
    <cellStyle name="Note 2 3 2 27 4" xfId="29976"/>
    <cellStyle name="Note 2 3 2 27 4 2" xfId="62382"/>
    <cellStyle name="Note 2 3 2 27 4 3" xfId="62383"/>
    <cellStyle name="Note 2 3 2 27 5" xfId="29977"/>
    <cellStyle name="Note 2 3 2 27 5 2" xfId="62384"/>
    <cellStyle name="Note 2 3 2 27 5 3" xfId="62385"/>
    <cellStyle name="Note 2 3 2 27 6" xfId="29978"/>
    <cellStyle name="Note 2 3 2 27 6 2" xfId="62386"/>
    <cellStyle name="Note 2 3 2 27 6 3" xfId="62387"/>
    <cellStyle name="Note 2 3 2 27 7" xfId="29979"/>
    <cellStyle name="Note 2 3 2 27 8" xfId="62388"/>
    <cellStyle name="Note 2 3 2 28" xfId="29980"/>
    <cellStyle name="Note 2 3 2 28 2" xfId="29981"/>
    <cellStyle name="Note 2 3 2 28 2 2" xfId="29982"/>
    <cellStyle name="Note 2 3 2 28 2 3" xfId="29983"/>
    <cellStyle name="Note 2 3 2 28 2 4" xfId="29984"/>
    <cellStyle name="Note 2 3 2 28 2 5" xfId="29985"/>
    <cellStyle name="Note 2 3 2 28 2 6" xfId="29986"/>
    <cellStyle name="Note 2 3 2 28 3" xfId="29987"/>
    <cellStyle name="Note 2 3 2 28 3 2" xfId="62389"/>
    <cellStyle name="Note 2 3 2 28 3 3" xfId="62390"/>
    <cellStyle name="Note 2 3 2 28 4" xfId="29988"/>
    <cellStyle name="Note 2 3 2 28 4 2" xfId="62391"/>
    <cellStyle name="Note 2 3 2 28 4 3" xfId="62392"/>
    <cellStyle name="Note 2 3 2 28 5" xfId="29989"/>
    <cellStyle name="Note 2 3 2 28 5 2" xfId="62393"/>
    <cellStyle name="Note 2 3 2 28 5 3" xfId="62394"/>
    <cellStyle name="Note 2 3 2 28 6" xfId="29990"/>
    <cellStyle name="Note 2 3 2 28 6 2" xfId="62395"/>
    <cellStyle name="Note 2 3 2 28 6 3" xfId="62396"/>
    <cellStyle name="Note 2 3 2 28 7" xfId="29991"/>
    <cellStyle name="Note 2 3 2 28 8" xfId="62397"/>
    <cellStyle name="Note 2 3 2 29" xfId="29992"/>
    <cellStyle name="Note 2 3 2 29 2" xfId="29993"/>
    <cellStyle name="Note 2 3 2 29 2 2" xfId="29994"/>
    <cellStyle name="Note 2 3 2 29 2 3" xfId="29995"/>
    <cellStyle name="Note 2 3 2 29 2 4" xfId="29996"/>
    <cellStyle name="Note 2 3 2 29 2 5" xfId="29997"/>
    <cellStyle name="Note 2 3 2 29 2 6" xfId="29998"/>
    <cellStyle name="Note 2 3 2 29 3" xfId="29999"/>
    <cellStyle name="Note 2 3 2 29 3 2" xfId="62398"/>
    <cellStyle name="Note 2 3 2 29 3 3" xfId="62399"/>
    <cellStyle name="Note 2 3 2 29 4" xfId="30000"/>
    <cellStyle name="Note 2 3 2 29 4 2" xfId="62400"/>
    <cellStyle name="Note 2 3 2 29 4 3" xfId="62401"/>
    <cellStyle name="Note 2 3 2 29 5" xfId="30001"/>
    <cellStyle name="Note 2 3 2 29 5 2" xfId="62402"/>
    <cellStyle name="Note 2 3 2 29 5 3" xfId="62403"/>
    <cellStyle name="Note 2 3 2 29 6" xfId="30002"/>
    <cellStyle name="Note 2 3 2 29 6 2" xfId="62404"/>
    <cellStyle name="Note 2 3 2 29 6 3" xfId="62405"/>
    <cellStyle name="Note 2 3 2 29 7" xfId="30003"/>
    <cellStyle name="Note 2 3 2 29 8" xfId="62406"/>
    <cellStyle name="Note 2 3 2 3" xfId="30004"/>
    <cellStyle name="Note 2 3 2 3 2" xfId="30005"/>
    <cellStyle name="Note 2 3 2 3 2 2" xfId="30006"/>
    <cellStyle name="Note 2 3 2 3 2 3" xfId="30007"/>
    <cellStyle name="Note 2 3 2 3 2 4" xfId="30008"/>
    <cellStyle name="Note 2 3 2 3 2 5" xfId="30009"/>
    <cellStyle name="Note 2 3 2 3 2 6" xfId="30010"/>
    <cellStyle name="Note 2 3 2 3 3" xfId="30011"/>
    <cellStyle name="Note 2 3 2 3 3 2" xfId="62407"/>
    <cellStyle name="Note 2 3 2 3 3 3" xfId="62408"/>
    <cellStyle name="Note 2 3 2 3 4" xfId="30012"/>
    <cellStyle name="Note 2 3 2 3 4 2" xfId="62409"/>
    <cellStyle name="Note 2 3 2 3 4 3" xfId="62410"/>
    <cellStyle name="Note 2 3 2 3 5" xfId="30013"/>
    <cellStyle name="Note 2 3 2 3 5 2" xfId="62411"/>
    <cellStyle name="Note 2 3 2 3 5 3" xfId="62412"/>
    <cellStyle name="Note 2 3 2 3 6" xfId="30014"/>
    <cellStyle name="Note 2 3 2 3 6 2" xfId="62413"/>
    <cellStyle name="Note 2 3 2 3 6 3" xfId="62414"/>
    <cellStyle name="Note 2 3 2 3 7" xfId="30015"/>
    <cellStyle name="Note 2 3 2 3 8" xfId="62415"/>
    <cellStyle name="Note 2 3 2 30" xfId="30016"/>
    <cellStyle name="Note 2 3 2 30 2" xfId="30017"/>
    <cellStyle name="Note 2 3 2 30 2 2" xfId="30018"/>
    <cellStyle name="Note 2 3 2 30 2 3" xfId="30019"/>
    <cellStyle name="Note 2 3 2 30 2 4" xfId="30020"/>
    <cellStyle name="Note 2 3 2 30 2 5" xfId="30021"/>
    <cellStyle name="Note 2 3 2 30 2 6" xfId="30022"/>
    <cellStyle name="Note 2 3 2 30 3" xfId="30023"/>
    <cellStyle name="Note 2 3 2 30 3 2" xfId="62416"/>
    <cellStyle name="Note 2 3 2 30 3 3" xfId="62417"/>
    <cellStyle name="Note 2 3 2 30 4" xfId="30024"/>
    <cellStyle name="Note 2 3 2 30 4 2" xfId="62418"/>
    <cellStyle name="Note 2 3 2 30 4 3" xfId="62419"/>
    <cellStyle name="Note 2 3 2 30 5" xfId="30025"/>
    <cellStyle name="Note 2 3 2 30 5 2" xfId="62420"/>
    <cellStyle name="Note 2 3 2 30 5 3" xfId="62421"/>
    <cellStyle name="Note 2 3 2 30 6" xfId="30026"/>
    <cellStyle name="Note 2 3 2 30 6 2" xfId="62422"/>
    <cellStyle name="Note 2 3 2 30 6 3" xfId="62423"/>
    <cellStyle name="Note 2 3 2 30 7" xfId="30027"/>
    <cellStyle name="Note 2 3 2 30 8" xfId="62424"/>
    <cellStyle name="Note 2 3 2 31" xfId="30028"/>
    <cellStyle name="Note 2 3 2 31 2" xfId="30029"/>
    <cellStyle name="Note 2 3 2 31 2 2" xfId="30030"/>
    <cellStyle name="Note 2 3 2 31 2 3" xfId="30031"/>
    <cellStyle name="Note 2 3 2 31 2 4" xfId="30032"/>
    <cellStyle name="Note 2 3 2 31 2 5" xfId="30033"/>
    <cellStyle name="Note 2 3 2 31 2 6" xfId="30034"/>
    <cellStyle name="Note 2 3 2 31 3" xfId="30035"/>
    <cellStyle name="Note 2 3 2 31 3 2" xfId="62425"/>
    <cellStyle name="Note 2 3 2 31 3 3" xfId="62426"/>
    <cellStyle name="Note 2 3 2 31 4" xfId="30036"/>
    <cellStyle name="Note 2 3 2 31 4 2" xfId="62427"/>
    <cellStyle name="Note 2 3 2 31 4 3" xfId="62428"/>
    <cellStyle name="Note 2 3 2 31 5" xfId="30037"/>
    <cellStyle name="Note 2 3 2 31 5 2" xfId="62429"/>
    <cellStyle name="Note 2 3 2 31 5 3" xfId="62430"/>
    <cellStyle name="Note 2 3 2 31 6" xfId="30038"/>
    <cellStyle name="Note 2 3 2 31 6 2" xfId="62431"/>
    <cellStyle name="Note 2 3 2 31 6 3" xfId="62432"/>
    <cellStyle name="Note 2 3 2 31 7" xfId="30039"/>
    <cellStyle name="Note 2 3 2 31 8" xfId="62433"/>
    <cellStyle name="Note 2 3 2 32" xfId="30040"/>
    <cellStyle name="Note 2 3 2 32 2" xfId="30041"/>
    <cellStyle name="Note 2 3 2 32 2 2" xfId="30042"/>
    <cellStyle name="Note 2 3 2 32 2 3" xfId="30043"/>
    <cellStyle name="Note 2 3 2 32 2 4" xfId="30044"/>
    <cellStyle name="Note 2 3 2 32 2 5" xfId="30045"/>
    <cellStyle name="Note 2 3 2 32 2 6" xfId="30046"/>
    <cellStyle name="Note 2 3 2 32 3" xfId="30047"/>
    <cellStyle name="Note 2 3 2 32 3 2" xfId="62434"/>
    <cellStyle name="Note 2 3 2 32 3 3" xfId="62435"/>
    <cellStyle name="Note 2 3 2 32 4" xfId="30048"/>
    <cellStyle name="Note 2 3 2 32 4 2" xfId="62436"/>
    <cellStyle name="Note 2 3 2 32 4 3" xfId="62437"/>
    <cellStyle name="Note 2 3 2 32 5" xfId="30049"/>
    <cellStyle name="Note 2 3 2 32 5 2" xfId="62438"/>
    <cellStyle name="Note 2 3 2 32 5 3" xfId="62439"/>
    <cellStyle name="Note 2 3 2 32 6" xfId="30050"/>
    <cellStyle name="Note 2 3 2 32 6 2" xfId="62440"/>
    <cellStyle name="Note 2 3 2 32 6 3" xfId="62441"/>
    <cellStyle name="Note 2 3 2 32 7" xfId="30051"/>
    <cellStyle name="Note 2 3 2 32 8" xfId="62442"/>
    <cellStyle name="Note 2 3 2 33" xfId="30052"/>
    <cellStyle name="Note 2 3 2 33 2" xfId="30053"/>
    <cellStyle name="Note 2 3 2 33 2 2" xfId="30054"/>
    <cellStyle name="Note 2 3 2 33 2 3" xfId="30055"/>
    <cellStyle name="Note 2 3 2 33 2 4" xfId="30056"/>
    <cellStyle name="Note 2 3 2 33 2 5" xfId="30057"/>
    <cellStyle name="Note 2 3 2 33 2 6" xfId="30058"/>
    <cellStyle name="Note 2 3 2 33 3" xfId="30059"/>
    <cellStyle name="Note 2 3 2 33 3 2" xfId="62443"/>
    <cellStyle name="Note 2 3 2 33 3 3" xfId="62444"/>
    <cellStyle name="Note 2 3 2 33 4" xfId="30060"/>
    <cellStyle name="Note 2 3 2 33 4 2" xfId="62445"/>
    <cellStyle name="Note 2 3 2 33 4 3" xfId="62446"/>
    <cellStyle name="Note 2 3 2 33 5" xfId="30061"/>
    <cellStyle name="Note 2 3 2 33 5 2" xfId="62447"/>
    <cellStyle name="Note 2 3 2 33 5 3" xfId="62448"/>
    <cellStyle name="Note 2 3 2 33 6" xfId="30062"/>
    <cellStyle name="Note 2 3 2 33 6 2" xfId="62449"/>
    <cellStyle name="Note 2 3 2 33 6 3" xfId="62450"/>
    <cellStyle name="Note 2 3 2 33 7" xfId="30063"/>
    <cellStyle name="Note 2 3 2 33 8" xfId="62451"/>
    <cellStyle name="Note 2 3 2 34" xfId="30064"/>
    <cellStyle name="Note 2 3 2 34 2" xfId="30065"/>
    <cellStyle name="Note 2 3 2 34 2 2" xfId="30066"/>
    <cellStyle name="Note 2 3 2 34 2 3" xfId="30067"/>
    <cellStyle name="Note 2 3 2 34 2 4" xfId="30068"/>
    <cellStyle name="Note 2 3 2 34 2 5" xfId="30069"/>
    <cellStyle name="Note 2 3 2 34 2 6" xfId="30070"/>
    <cellStyle name="Note 2 3 2 34 3" xfId="30071"/>
    <cellStyle name="Note 2 3 2 34 3 2" xfId="62452"/>
    <cellStyle name="Note 2 3 2 34 3 3" xfId="62453"/>
    <cellStyle name="Note 2 3 2 34 4" xfId="30072"/>
    <cellStyle name="Note 2 3 2 34 4 2" xfId="62454"/>
    <cellStyle name="Note 2 3 2 34 4 3" xfId="62455"/>
    <cellStyle name="Note 2 3 2 34 5" xfId="30073"/>
    <cellStyle name="Note 2 3 2 34 5 2" xfId="62456"/>
    <cellStyle name="Note 2 3 2 34 5 3" xfId="62457"/>
    <cellStyle name="Note 2 3 2 34 6" xfId="30074"/>
    <cellStyle name="Note 2 3 2 34 6 2" xfId="62458"/>
    <cellStyle name="Note 2 3 2 34 6 3" xfId="62459"/>
    <cellStyle name="Note 2 3 2 34 7" xfId="30075"/>
    <cellStyle name="Note 2 3 2 34 8" xfId="62460"/>
    <cellStyle name="Note 2 3 2 35" xfId="30076"/>
    <cellStyle name="Note 2 3 2 35 2" xfId="30077"/>
    <cellStyle name="Note 2 3 2 35 3" xfId="30078"/>
    <cellStyle name="Note 2 3 2 35 4" xfId="30079"/>
    <cellStyle name="Note 2 3 2 35 5" xfId="30080"/>
    <cellStyle name="Note 2 3 2 35 6" xfId="30081"/>
    <cellStyle name="Note 2 3 2 36" xfId="30082"/>
    <cellStyle name="Note 2 3 2 36 2" xfId="30083"/>
    <cellStyle name="Note 2 3 2 36 3" xfId="30084"/>
    <cellStyle name="Note 2 3 2 36 4" xfId="30085"/>
    <cellStyle name="Note 2 3 2 36 5" xfId="30086"/>
    <cellStyle name="Note 2 3 2 36 6" xfId="30087"/>
    <cellStyle name="Note 2 3 2 37" xfId="30088"/>
    <cellStyle name="Note 2 3 2 37 2" xfId="62461"/>
    <cellStyle name="Note 2 3 2 37 3" xfId="62462"/>
    <cellStyle name="Note 2 3 2 38" xfId="30089"/>
    <cellStyle name="Note 2 3 2 38 2" xfId="62463"/>
    <cellStyle name="Note 2 3 2 38 3" xfId="62464"/>
    <cellStyle name="Note 2 3 2 39" xfId="30090"/>
    <cellStyle name="Note 2 3 2 39 2" xfId="62465"/>
    <cellStyle name="Note 2 3 2 39 3" xfId="62466"/>
    <cellStyle name="Note 2 3 2 4" xfId="30091"/>
    <cellStyle name="Note 2 3 2 4 2" xfId="30092"/>
    <cellStyle name="Note 2 3 2 4 2 2" xfId="30093"/>
    <cellStyle name="Note 2 3 2 4 2 3" xfId="30094"/>
    <cellStyle name="Note 2 3 2 4 2 4" xfId="30095"/>
    <cellStyle name="Note 2 3 2 4 2 5" xfId="30096"/>
    <cellStyle name="Note 2 3 2 4 2 6" xfId="30097"/>
    <cellStyle name="Note 2 3 2 4 3" xfId="30098"/>
    <cellStyle name="Note 2 3 2 4 3 2" xfId="62467"/>
    <cellStyle name="Note 2 3 2 4 3 3" xfId="62468"/>
    <cellStyle name="Note 2 3 2 4 4" xfId="30099"/>
    <cellStyle name="Note 2 3 2 4 4 2" xfId="62469"/>
    <cellStyle name="Note 2 3 2 4 4 3" xfId="62470"/>
    <cellStyle name="Note 2 3 2 4 5" xfId="30100"/>
    <cellStyle name="Note 2 3 2 4 5 2" xfId="62471"/>
    <cellStyle name="Note 2 3 2 4 5 3" xfId="62472"/>
    <cellStyle name="Note 2 3 2 4 6" xfId="30101"/>
    <cellStyle name="Note 2 3 2 4 6 2" xfId="62473"/>
    <cellStyle name="Note 2 3 2 4 6 3" xfId="62474"/>
    <cellStyle name="Note 2 3 2 4 7" xfId="30102"/>
    <cellStyle name="Note 2 3 2 4 8" xfId="62475"/>
    <cellStyle name="Note 2 3 2 40" xfId="30103"/>
    <cellStyle name="Note 2 3 2 41" xfId="30104"/>
    <cellStyle name="Note 2 3 2 5" xfId="30105"/>
    <cellStyle name="Note 2 3 2 5 2" xfId="30106"/>
    <cellStyle name="Note 2 3 2 5 2 2" xfId="30107"/>
    <cellStyle name="Note 2 3 2 5 2 3" xfId="30108"/>
    <cellStyle name="Note 2 3 2 5 2 4" xfId="30109"/>
    <cellStyle name="Note 2 3 2 5 2 5" xfId="30110"/>
    <cellStyle name="Note 2 3 2 5 2 6" xfId="30111"/>
    <cellStyle name="Note 2 3 2 5 3" xfId="30112"/>
    <cellStyle name="Note 2 3 2 5 3 2" xfId="62476"/>
    <cellStyle name="Note 2 3 2 5 3 3" xfId="62477"/>
    <cellStyle name="Note 2 3 2 5 4" xfId="30113"/>
    <cellStyle name="Note 2 3 2 5 4 2" xfId="62478"/>
    <cellStyle name="Note 2 3 2 5 4 3" xfId="62479"/>
    <cellStyle name="Note 2 3 2 5 5" xfId="30114"/>
    <cellStyle name="Note 2 3 2 5 5 2" xfId="62480"/>
    <cellStyle name="Note 2 3 2 5 5 3" xfId="62481"/>
    <cellStyle name="Note 2 3 2 5 6" xfId="30115"/>
    <cellStyle name="Note 2 3 2 5 6 2" xfId="62482"/>
    <cellStyle name="Note 2 3 2 5 6 3" xfId="62483"/>
    <cellStyle name="Note 2 3 2 5 7" xfId="30116"/>
    <cellStyle name="Note 2 3 2 5 8" xfId="62484"/>
    <cellStyle name="Note 2 3 2 6" xfId="30117"/>
    <cellStyle name="Note 2 3 2 6 2" xfId="30118"/>
    <cellStyle name="Note 2 3 2 6 2 2" xfId="30119"/>
    <cellStyle name="Note 2 3 2 6 2 3" xfId="30120"/>
    <cellStyle name="Note 2 3 2 6 2 4" xfId="30121"/>
    <cellStyle name="Note 2 3 2 6 2 5" xfId="30122"/>
    <cellStyle name="Note 2 3 2 6 2 6" xfId="30123"/>
    <cellStyle name="Note 2 3 2 6 3" xfId="30124"/>
    <cellStyle name="Note 2 3 2 6 3 2" xfId="62485"/>
    <cellStyle name="Note 2 3 2 6 3 3" xfId="62486"/>
    <cellStyle name="Note 2 3 2 6 4" xfId="30125"/>
    <cellStyle name="Note 2 3 2 6 4 2" xfId="62487"/>
    <cellStyle name="Note 2 3 2 6 4 3" xfId="62488"/>
    <cellStyle name="Note 2 3 2 6 5" xfId="30126"/>
    <cellStyle name="Note 2 3 2 6 5 2" xfId="62489"/>
    <cellStyle name="Note 2 3 2 6 5 3" xfId="62490"/>
    <cellStyle name="Note 2 3 2 6 6" xfId="30127"/>
    <cellStyle name="Note 2 3 2 6 6 2" xfId="62491"/>
    <cellStyle name="Note 2 3 2 6 6 3" xfId="62492"/>
    <cellStyle name="Note 2 3 2 6 7" xfId="30128"/>
    <cellStyle name="Note 2 3 2 6 8" xfId="62493"/>
    <cellStyle name="Note 2 3 2 7" xfId="30129"/>
    <cellStyle name="Note 2 3 2 7 2" xfId="30130"/>
    <cellStyle name="Note 2 3 2 7 2 2" xfId="30131"/>
    <cellStyle name="Note 2 3 2 7 2 3" xfId="30132"/>
    <cellStyle name="Note 2 3 2 7 2 4" xfId="30133"/>
    <cellStyle name="Note 2 3 2 7 2 5" xfId="30134"/>
    <cellStyle name="Note 2 3 2 7 2 6" xfId="30135"/>
    <cellStyle name="Note 2 3 2 7 3" xfId="30136"/>
    <cellStyle name="Note 2 3 2 7 3 2" xfId="62494"/>
    <cellStyle name="Note 2 3 2 7 3 3" xfId="62495"/>
    <cellStyle name="Note 2 3 2 7 4" xfId="30137"/>
    <cellStyle name="Note 2 3 2 7 4 2" xfId="62496"/>
    <cellStyle name="Note 2 3 2 7 4 3" xfId="62497"/>
    <cellStyle name="Note 2 3 2 7 5" xfId="30138"/>
    <cellStyle name="Note 2 3 2 7 5 2" xfId="62498"/>
    <cellStyle name="Note 2 3 2 7 5 3" xfId="62499"/>
    <cellStyle name="Note 2 3 2 7 6" xfId="30139"/>
    <cellStyle name="Note 2 3 2 7 6 2" xfId="62500"/>
    <cellStyle name="Note 2 3 2 7 6 3" xfId="62501"/>
    <cellStyle name="Note 2 3 2 7 7" xfId="30140"/>
    <cellStyle name="Note 2 3 2 7 8" xfId="62502"/>
    <cellStyle name="Note 2 3 2 8" xfId="30141"/>
    <cellStyle name="Note 2 3 2 8 2" xfId="30142"/>
    <cellStyle name="Note 2 3 2 8 2 2" xfId="30143"/>
    <cellStyle name="Note 2 3 2 8 2 3" xfId="30144"/>
    <cellStyle name="Note 2 3 2 8 2 4" xfId="30145"/>
    <cellStyle name="Note 2 3 2 8 2 5" xfId="30146"/>
    <cellStyle name="Note 2 3 2 8 2 6" xfId="30147"/>
    <cellStyle name="Note 2 3 2 8 3" xfId="30148"/>
    <cellStyle name="Note 2 3 2 8 3 2" xfId="62503"/>
    <cellStyle name="Note 2 3 2 8 3 3" xfId="62504"/>
    <cellStyle name="Note 2 3 2 8 4" xfId="30149"/>
    <cellStyle name="Note 2 3 2 8 4 2" xfId="62505"/>
    <cellStyle name="Note 2 3 2 8 4 3" xfId="62506"/>
    <cellStyle name="Note 2 3 2 8 5" xfId="30150"/>
    <cellStyle name="Note 2 3 2 8 5 2" xfId="62507"/>
    <cellStyle name="Note 2 3 2 8 5 3" xfId="62508"/>
    <cellStyle name="Note 2 3 2 8 6" xfId="30151"/>
    <cellStyle name="Note 2 3 2 8 6 2" xfId="62509"/>
    <cellStyle name="Note 2 3 2 8 6 3" xfId="62510"/>
    <cellStyle name="Note 2 3 2 8 7" xfId="30152"/>
    <cellStyle name="Note 2 3 2 8 8" xfId="62511"/>
    <cellStyle name="Note 2 3 2 9" xfId="30153"/>
    <cellStyle name="Note 2 3 2 9 2" xfId="30154"/>
    <cellStyle name="Note 2 3 2 9 2 2" xfId="30155"/>
    <cellStyle name="Note 2 3 2 9 2 3" xfId="30156"/>
    <cellStyle name="Note 2 3 2 9 2 4" xfId="30157"/>
    <cellStyle name="Note 2 3 2 9 2 5" xfId="30158"/>
    <cellStyle name="Note 2 3 2 9 2 6" xfId="30159"/>
    <cellStyle name="Note 2 3 2 9 3" xfId="30160"/>
    <cellStyle name="Note 2 3 2 9 3 2" xfId="62512"/>
    <cellStyle name="Note 2 3 2 9 3 3" xfId="62513"/>
    <cellStyle name="Note 2 3 2 9 4" xfId="30161"/>
    <cellStyle name="Note 2 3 2 9 4 2" xfId="62514"/>
    <cellStyle name="Note 2 3 2 9 4 3" xfId="62515"/>
    <cellStyle name="Note 2 3 2 9 5" xfId="30162"/>
    <cellStyle name="Note 2 3 2 9 5 2" xfId="62516"/>
    <cellStyle name="Note 2 3 2 9 5 3" xfId="62517"/>
    <cellStyle name="Note 2 3 2 9 6" xfId="30163"/>
    <cellStyle name="Note 2 3 2 9 6 2" xfId="62518"/>
    <cellStyle name="Note 2 3 2 9 6 3" xfId="62519"/>
    <cellStyle name="Note 2 3 2 9 7" xfId="30164"/>
    <cellStyle name="Note 2 3 2 9 8" xfId="62520"/>
    <cellStyle name="Note 2 3 20" xfId="30165"/>
    <cellStyle name="Note 2 3 20 2" xfId="30166"/>
    <cellStyle name="Note 2 3 20 2 2" xfId="30167"/>
    <cellStyle name="Note 2 3 20 2 3" xfId="30168"/>
    <cellStyle name="Note 2 3 20 2 4" xfId="30169"/>
    <cellStyle name="Note 2 3 20 2 5" xfId="30170"/>
    <cellStyle name="Note 2 3 20 2 6" xfId="30171"/>
    <cellStyle name="Note 2 3 20 3" xfId="30172"/>
    <cellStyle name="Note 2 3 20 3 2" xfId="62521"/>
    <cellStyle name="Note 2 3 20 3 3" xfId="62522"/>
    <cellStyle name="Note 2 3 20 4" xfId="30173"/>
    <cellStyle name="Note 2 3 20 4 2" xfId="62523"/>
    <cellStyle name="Note 2 3 20 4 3" xfId="62524"/>
    <cellStyle name="Note 2 3 20 5" xfId="30174"/>
    <cellStyle name="Note 2 3 20 5 2" xfId="62525"/>
    <cellStyle name="Note 2 3 20 5 3" xfId="62526"/>
    <cellStyle name="Note 2 3 20 6" xfId="30175"/>
    <cellStyle name="Note 2 3 20 6 2" xfId="62527"/>
    <cellStyle name="Note 2 3 20 6 3" xfId="62528"/>
    <cellStyle name="Note 2 3 20 7" xfId="30176"/>
    <cellStyle name="Note 2 3 20 8" xfId="62529"/>
    <cellStyle name="Note 2 3 21" xfId="30177"/>
    <cellStyle name="Note 2 3 21 2" xfId="30178"/>
    <cellStyle name="Note 2 3 21 2 2" xfId="30179"/>
    <cellStyle name="Note 2 3 21 2 3" xfId="30180"/>
    <cellStyle name="Note 2 3 21 2 4" xfId="30181"/>
    <cellStyle name="Note 2 3 21 2 5" xfId="30182"/>
    <cellStyle name="Note 2 3 21 2 6" xfId="30183"/>
    <cellStyle name="Note 2 3 21 3" xfId="30184"/>
    <cellStyle name="Note 2 3 21 3 2" xfId="62530"/>
    <cellStyle name="Note 2 3 21 3 3" xfId="62531"/>
    <cellStyle name="Note 2 3 21 4" xfId="30185"/>
    <cellStyle name="Note 2 3 21 4 2" xfId="62532"/>
    <cellStyle name="Note 2 3 21 4 3" xfId="62533"/>
    <cellStyle name="Note 2 3 21 5" xfId="30186"/>
    <cellStyle name="Note 2 3 21 5 2" xfId="62534"/>
    <cellStyle name="Note 2 3 21 5 3" xfId="62535"/>
    <cellStyle name="Note 2 3 21 6" xfId="30187"/>
    <cellStyle name="Note 2 3 21 6 2" xfId="62536"/>
    <cellStyle name="Note 2 3 21 6 3" xfId="62537"/>
    <cellStyle name="Note 2 3 21 7" xfId="30188"/>
    <cellStyle name="Note 2 3 21 8" xfId="62538"/>
    <cellStyle name="Note 2 3 22" xfId="30189"/>
    <cellStyle name="Note 2 3 22 2" xfId="30190"/>
    <cellStyle name="Note 2 3 22 2 2" xfId="30191"/>
    <cellStyle name="Note 2 3 22 2 3" xfId="30192"/>
    <cellStyle name="Note 2 3 22 2 4" xfId="30193"/>
    <cellStyle name="Note 2 3 22 2 5" xfId="30194"/>
    <cellStyle name="Note 2 3 22 2 6" xfId="30195"/>
    <cellStyle name="Note 2 3 22 3" xfId="30196"/>
    <cellStyle name="Note 2 3 22 3 2" xfId="62539"/>
    <cellStyle name="Note 2 3 22 3 3" xfId="62540"/>
    <cellStyle name="Note 2 3 22 4" xfId="30197"/>
    <cellStyle name="Note 2 3 22 4 2" xfId="62541"/>
    <cellStyle name="Note 2 3 22 4 3" xfId="62542"/>
    <cellStyle name="Note 2 3 22 5" xfId="30198"/>
    <cellStyle name="Note 2 3 22 5 2" xfId="62543"/>
    <cellStyle name="Note 2 3 22 5 3" xfId="62544"/>
    <cellStyle name="Note 2 3 22 6" xfId="30199"/>
    <cellStyle name="Note 2 3 22 6 2" xfId="62545"/>
    <cellStyle name="Note 2 3 22 6 3" xfId="62546"/>
    <cellStyle name="Note 2 3 22 7" xfId="30200"/>
    <cellStyle name="Note 2 3 22 8" xfId="62547"/>
    <cellStyle name="Note 2 3 23" xfId="30201"/>
    <cellStyle name="Note 2 3 23 2" xfId="30202"/>
    <cellStyle name="Note 2 3 23 2 2" xfId="30203"/>
    <cellStyle name="Note 2 3 23 2 3" xfId="30204"/>
    <cellStyle name="Note 2 3 23 2 4" xfId="30205"/>
    <cellStyle name="Note 2 3 23 2 5" xfId="30206"/>
    <cellStyle name="Note 2 3 23 2 6" xfId="30207"/>
    <cellStyle name="Note 2 3 23 3" xfId="30208"/>
    <cellStyle name="Note 2 3 23 3 2" xfId="62548"/>
    <cellStyle name="Note 2 3 23 3 3" xfId="62549"/>
    <cellStyle name="Note 2 3 23 4" xfId="30209"/>
    <cellStyle name="Note 2 3 23 4 2" xfId="62550"/>
    <cellStyle name="Note 2 3 23 4 3" xfId="62551"/>
    <cellStyle name="Note 2 3 23 5" xfId="30210"/>
    <cellStyle name="Note 2 3 23 5 2" xfId="62552"/>
    <cellStyle name="Note 2 3 23 5 3" xfId="62553"/>
    <cellStyle name="Note 2 3 23 6" xfId="30211"/>
    <cellStyle name="Note 2 3 23 6 2" xfId="62554"/>
    <cellStyle name="Note 2 3 23 6 3" xfId="62555"/>
    <cellStyle name="Note 2 3 23 7" xfId="30212"/>
    <cellStyle name="Note 2 3 23 8" xfId="62556"/>
    <cellStyle name="Note 2 3 24" xfId="30213"/>
    <cellStyle name="Note 2 3 24 2" xfId="30214"/>
    <cellStyle name="Note 2 3 24 2 2" xfId="30215"/>
    <cellStyle name="Note 2 3 24 2 3" xfId="30216"/>
    <cellStyle name="Note 2 3 24 2 4" xfId="30217"/>
    <cellStyle name="Note 2 3 24 2 5" xfId="30218"/>
    <cellStyle name="Note 2 3 24 2 6" xfId="30219"/>
    <cellStyle name="Note 2 3 24 3" xfId="30220"/>
    <cellStyle name="Note 2 3 24 3 2" xfId="62557"/>
    <cellStyle name="Note 2 3 24 3 3" xfId="62558"/>
    <cellStyle name="Note 2 3 24 4" xfId="30221"/>
    <cellStyle name="Note 2 3 24 4 2" xfId="62559"/>
    <cellStyle name="Note 2 3 24 4 3" xfId="62560"/>
    <cellStyle name="Note 2 3 24 5" xfId="30222"/>
    <cellStyle name="Note 2 3 24 5 2" xfId="62561"/>
    <cellStyle name="Note 2 3 24 5 3" xfId="62562"/>
    <cellStyle name="Note 2 3 24 6" xfId="30223"/>
    <cellStyle name="Note 2 3 24 6 2" xfId="62563"/>
    <cellStyle name="Note 2 3 24 6 3" xfId="62564"/>
    <cellStyle name="Note 2 3 24 7" xfId="30224"/>
    <cellStyle name="Note 2 3 24 8" xfId="62565"/>
    <cellStyle name="Note 2 3 25" xfId="30225"/>
    <cellStyle name="Note 2 3 25 2" xfId="30226"/>
    <cellStyle name="Note 2 3 25 2 2" xfId="30227"/>
    <cellStyle name="Note 2 3 25 2 3" xfId="30228"/>
    <cellStyle name="Note 2 3 25 2 4" xfId="30229"/>
    <cellStyle name="Note 2 3 25 2 5" xfId="30230"/>
    <cellStyle name="Note 2 3 25 2 6" xfId="30231"/>
    <cellStyle name="Note 2 3 25 3" xfId="30232"/>
    <cellStyle name="Note 2 3 25 3 2" xfId="62566"/>
    <cellStyle name="Note 2 3 25 3 3" xfId="62567"/>
    <cellStyle name="Note 2 3 25 4" xfId="30233"/>
    <cellStyle name="Note 2 3 25 4 2" xfId="62568"/>
    <cellStyle name="Note 2 3 25 4 3" xfId="62569"/>
    <cellStyle name="Note 2 3 25 5" xfId="30234"/>
    <cellStyle name="Note 2 3 25 5 2" xfId="62570"/>
    <cellStyle name="Note 2 3 25 5 3" xfId="62571"/>
    <cellStyle name="Note 2 3 25 6" xfId="30235"/>
    <cellStyle name="Note 2 3 25 6 2" xfId="62572"/>
    <cellStyle name="Note 2 3 25 6 3" xfId="62573"/>
    <cellStyle name="Note 2 3 25 7" xfId="30236"/>
    <cellStyle name="Note 2 3 25 8" xfId="62574"/>
    <cellStyle name="Note 2 3 26" xfId="30237"/>
    <cellStyle name="Note 2 3 26 2" xfId="30238"/>
    <cellStyle name="Note 2 3 26 2 2" xfId="30239"/>
    <cellStyle name="Note 2 3 26 2 3" xfId="30240"/>
    <cellStyle name="Note 2 3 26 2 4" xfId="30241"/>
    <cellStyle name="Note 2 3 26 2 5" xfId="30242"/>
    <cellStyle name="Note 2 3 26 2 6" xfId="30243"/>
    <cellStyle name="Note 2 3 26 3" xfId="30244"/>
    <cellStyle name="Note 2 3 26 3 2" xfId="62575"/>
    <cellStyle name="Note 2 3 26 3 3" xfId="62576"/>
    <cellStyle name="Note 2 3 26 4" xfId="30245"/>
    <cellStyle name="Note 2 3 26 4 2" xfId="62577"/>
    <cellStyle name="Note 2 3 26 4 3" xfId="62578"/>
    <cellStyle name="Note 2 3 26 5" xfId="30246"/>
    <cellStyle name="Note 2 3 26 5 2" xfId="62579"/>
    <cellStyle name="Note 2 3 26 5 3" xfId="62580"/>
    <cellStyle name="Note 2 3 26 6" xfId="30247"/>
    <cellStyle name="Note 2 3 26 6 2" xfId="62581"/>
    <cellStyle name="Note 2 3 26 6 3" xfId="62582"/>
    <cellStyle name="Note 2 3 26 7" xfId="30248"/>
    <cellStyle name="Note 2 3 26 8" xfId="62583"/>
    <cellStyle name="Note 2 3 27" xfId="30249"/>
    <cellStyle name="Note 2 3 27 2" xfId="30250"/>
    <cellStyle name="Note 2 3 27 2 2" xfId="30251"/>
    <cellStyle name="Note 2 3 27 2 3" xfId="30252"/>
    <cellStyle name="Note 2 3 27 2 4" xfId="30253"/>
    <cellStyle name="Note 2 3 27 2 5" xfId="30254"/>
    <cellStyle name="Note 2 3 27 2 6" xfId="30255"/>
    <cellStyle name="Note 2 3 27 3" xfId="30256"/>
    <cellStyle name="Note 2 3 27 3 2" xfId="62584"/>
    <cellStyle name="Note 2 3 27 3 3" xfId="62585"/>
    <cellStyle name="Note 2 3 27 4" xfId="30257"/>
    <cellStyle name="Note 2 3 27 4 2" xfId="62586"/>
    <cellStyle name="Note 2 3 27 4 3" xfId="62587"/>
    <cellStyle name="Note 2 3 27 5" xfId="30258"/>
    <cellStyle name="Note 2 3 27 5 2" xfId="62588"/>
    <cellStyle name="Note 2 3 27 5 3" xfId="62589"/>
    <cellStyle name="Note 2 3 27 6" xfId="30259"/>
    <cellStyle name="Note 2 3 27 6 2" xfId="62590"/>
    <cellStyle name="Note 2 3 27 6 3" xfId="62591"/>
    <cellStyle name="Note 2 3 27 7" xfId="30260"/>
    <cellStyle name="Note 2 3 27 8" xfId="62592"/>
    <cellStyle name="Note 2 3 28" xfId="30261"/>
    <cellStyle name="Note 2 3 28 2" xfId="30262"/>
    <cellStyle name="Note 2 3 28 2 2" xfId="30263"/>
    <cellStyle name="Note 2 3 28 2 3" xfId="30264"/>
    <cellStyle name="Note 2 3 28 2 4" xfId="30265"/>
    <cellStyle name="Note 2 3 28 2 5" xfId="30266"/>
    <cellStyle name="Note 2 3 28 2 6" xfId="30267"/>
    <cellStyle name="Note 2 3 28 3" xfId="30268"/>
    <cellStyle name="Note 2 3 28 3 2" xfId="62593"/>
    <cellStyle name="Note 2 3 28 3 3" xfId="62594"/>
    <cellStyle name="Note 2 3 28 4" xfId="30269"/>
    <cellStyle name="Note 2 3 28 4 2" xfId="62595"/>
    <cellStyle name="Note 2 3 28 4 3" xfId="62596"/>
    <cellStyle name="Note 2 3 28 5" xfId="30270"/>
    <cellStyle name="Note 2 3 28 5 2" xfId="62597"/>
    <cellStyle name="Note 2 3 28 5 3" xfId="62598"/>
    <cellStyle name="Note 2 3 28 6" xfId="30271"/>
    <cellStyle name="Note 2 3 28 6 2" xfId="62599"/>
    <cellStyle name="Note 2 3 28 6 3" xfId="62600"/>
    <cellStyle name="Note 2 3 28 7" xfId="30272"/>
    <cellStyle name="Note 2 3 28 8" xfId="62601"/>
    <cellStyle name="Note 2 3 29" xfId="30273"/>
    <cellStyle name="Note 2 3 29 2" xfId="30274"/>
    <cellStyle name="Note 2 3 29 2 2" xfId="30275"/>
    <cellStyle name="Note 2 3 29 2 3" xfId="30276"/>
    <cellStyle name="Note 2 3 29 2 4" xfId="30277"/>
    <cellStyle name="Note 2 3 29 2 5" xfId="30278"/>
    <cellStyle name="Note 2 3 29 2 6" xfId="30279"/>
    <cellStyle name="Note 2 3 29 3" xfId="30280"/>
    <cellStyle name="Note 2 3 29 3 2" xfId="62602"/>
    <cellStyle name="Note 2 3 29 3 3" xfId="62603"/>
    <cellStyle name="Note 2 3 29 4" xfId="30281"/>
    <cellStyle name="Note 2 3 29 4 2" xfId="62604"/>
    <cellStyle name="Note 2 3 29 4 3" xfId="62605"/>
    <cellStyle name="Note 2 3 29 5" xfId="30282"/>
    <cellStyle name="Note 2 3 29 5 2" xfId="62606"/>
    <cellStyle name="Note 2 3 29 5 3" xfId="62607"/>
    <cellStyle name="Note 2 3 29 6" xfId="30283"/>
    <cellStyle name="Note 2 3 29 6 2" xfId="62608"/>
    <cellStyle name="Note 2 3 29 6 3" xfId="62609"/>
    <cellStyle name="Note 2 3 29 7" xfId="30284"/>
    <cellStyle name="Note 2 3 29 8" xfId="62610"/>
    <cellStyle name="Note 2 3 3" xfId="30285"/>
    <cellStyle name="Note 2 3 3 2" xfId="30286"/>
    <cellStyle name="Note 2 3 3 2 2" xfId="62611"/>
    <cellStyle name="Note 2 3 3 2 3" xfId="62612"/>
    <cellStyle name="Note 2 3 3 3" xfId="30287"/>
    <cellStyle name="Note 2 3 3 3 2" xfId="30288"/>
    <cellStyle name="Note 2 3 3 3 3" xfId="30289"/>
    <cellStyle name="Note 2 3 3 3 4" xfId="30290"/>
    <cellStyle name="Note 2 3 3 3 5" xfId="30291"/>
    <cellStyle name="Note 2 3 3 3 6" xfId="30292"/>
    <cellStyle name="Note 2 3 3 4" xfId="30293"/>
    <cellStyle name="Note 2 3 3 4 2" xfId="62613"/>
    <cellStyle name="Note 2 3 3 4 3" xfId="62614"/>
    <cellStyle name="Note 2 3 3 5" xfId="30294"/>
    <cellStyle name="Note 2 3 3 5 2" xfId="62615"/>
    <cellStyle name="Note 2 3 3 5 3" xfId="62616"/>
    <cellStyle name="Note 2 3 3 6" xfId="30295"/>
    <cellStyle name="Note 2 3 3 6 2" xfId="62617"/>
    <cellStyle name="Note 2 3 3 6 3" xfId="62618"/>
    <cellStyle name="Note 2 3 3 7" xfId="30296"/>
    <cellStyle name="Note 2 3 3 8" xfId="30297"/>
    <cellStyle name="Note 2 3 30" xfId="30298"/>
    <cellStyle name="Note 2 3 30 2" xfId="30299"/>
    <cellStyle name="Note 2 3 30 2 2" xfId="30300"/>
    <cellStyle name="Note 2 3 30 2 3" xfId="30301"/>
    <cellStyle name="Note 2 3 30 2 4" xfId="30302"/>
    <cellStyle name="Note 2 3 30 2 5" xfId="30303"/>
    <cellStyle name="Note 2 3 30 2 6" xfId="30304"/>
    <cellStyle name="Note 2 3 30 3" xfId="30305"/>
    <cellStyle name="Note 2 3 30 3 2" xfId="62619"/>
    <cellStyle name="Note 2 3 30 3 3" xfId="62620"/>
    <cellStyle name="Note 2 3 30 4" xfId="30306"/>
    <cellStyle name="Note 2 3 30 4 2" xfId="62621"/>
    <cellStyle name="Note 2 3 30 4 3" xfId="62622"/>
    <cellStyle name="Note 2 3 30 5" xfId="30307"/>
    <cellStyle name="Note 2 3 30 5 2" xfId="62623"/>
    <cellStyle name="Note 2 3 30 5 3" xfId="62624"/>
    <cellStyle name="Note 2 3 30 6" xfId="30308"/>
    <cellStyle name="Note 2 3 30 6 2" xfId="62625"/>
    <cellStyle name="Note 2 3 30 6 3" xfId="62626"/>
    <cellStyle name="Note 2 3 30 7" xfId="30309"/>
    <cellStyle name="Note 2 3 30 8" xfId="62627"/>
    <cellStyle name="Note 2 3 31" xfId="30310"/>
    <cellStyle name="Note 2 3 31 2" xfId="30311"/>
    <cellStyle name="Note 2 3 31 2 2" xfId="30312"/>
    <cellStyle name="Note 2 3 31 2 3" xfId="30313"/>
    <cellStyle name="Note 2 3 31 2 4" xfId="30314"/>
    <cellStyle name="Note 2 3 31 2 5" xfId="30315"/>
    <cellStyle name="Note 2 3 31 2 6" xfId="30316"/>
    <cellStyle name="Note 2 3 31 3" xfId="30317"/>
    <cellStyle name="Note 2 3 31 3 2" xfId="62628"/>
    <cellStyle name="Note 2 3 31 3 3" xfId="62629"/>
    <cellStyle name="Note 2 3 31 4" xfId="30318"/>
    <cellStyle name="Note 2 3 31 4 2" xfId="62630"/>
    <cellStyle name="Note 2 3 31 4 3" xfId="62631"/>
    <cellStyle name="Note 2 3 31 5" xfId="30319"/>
    <cellStyle name="Note 2 3 31 5 2" xfId="62632"/>
    <cellStyle name="Note 2 3 31 5 3" xfId="62633"/>
    <cellStyle name="Note 2 3 31 6" xfId="30320"/>
    <cellStyle name="Note 2 3 31 6 2" xfId="62634"/>
    <cellStyle name="Note 2 3 31 6 3" xfId="62635"/>
    <cellStyle name="Note 2 3 31 7" xfId="30321"/>
    <cellStyle name="Note 2 3 31 8" xfId="62636"/>
    <cellStyle name="Note 2 3 32" xfId="30322"/>
    <cellStyle name="Note 2 3 32 2" xfId="30323"/>
    <cellStyle name="Note 2 3 32 2 2" xfId="30324"/>
    <cellStyle name="Note 2 3 32 2 3" xfId="30325"/>
    <cellStyle name="Note 2 3 32 2 4" xfId="30326"/>
    <cellStyle name="Note 2 3 32 2 5" xfId="30327"/>
    <cellStyle name="Note 2 3 32 2 6" xfId="30328"/>
    <cellStyle name="Note 2 3 32 3" xfId="30329"/>
    <cellStyle name="Note 2 3 32 3 2" xfId="62637"/>
    <cellStyle name="Note 2 3 32 3 3" xfId="62638"/>
    <cellStyle name="Note 2 3 32 4" xfId="30330"/>
    <cellStyle name="Note 2 3 32 4 2" xfId="62639"/>
    <cellStyle name="Note 2 3 32 4 3" xfId="62640"/>
    <cellStyle name="Note 2 3 32 5" xfId="30331"/>
    <cellStyle name="Note 2 3 32 5 2" xfId="62641"/>
    <cellStyle name="Note 2 3 32 5 3" xfId="62642"/>
    <cellStyle name="Note 2 3 32 6" xfId="30332"/>
    <cellStyle name="Note 2 3 32 6 2" xfId="62643"/>
    <cellStyle name="Note 2 3 32 6 3" xfId="62644"/>
    <cellStyle name="Note 2 3 32 7" xfId="30333"/>
    <cellStyle name="Note 2 3 32 8" xfId="62645"/>
    <cellStyle name="Note 2 3 33" xfId="30334"/>
    <cellStyle name="Note 2 3 33 2" xfId="30335"/>
    <cellStyle name="Note 2 3 33 2 2" xfId="30336"/>
    <cellStyle name="Note 2 3 33 2 3" xfId="30337"/>
    <cellStyle name="Note 2 3 33 2 4" xfId="30338"/>
    <cellStyle name="Note 2 3 33 2 5" xfId="30339"/>
    <cellStyle name="Note 2 3 33 2 6" xfId="30340"/>
    <cellStyle name="Note 2 3 33 3" xfId="30341"/>
    <cellStyle name="Note 2 3 33 3 2" xfId="62646"/>
    <cellStyle name="Note 2 3 33 3 3" xfId="62647"/>
    <cellStyle name="Note 2 3 33 4" xfId="30342"/>
    <cellStyle name="Note 2 3 33 4 2" xfId="62648"/>
    <cellStyle name="Note 2 3 33 4 3" xfId="62649"/>
    <cellStyle name="Note 2 3 33 5" xfId="30343"/>
    <cellStyle name="Note 2 3 33 5 2" xfId="62650"/>
    <cellStyle name="Note 2 3 33 5 3" xfId="62651"/>
    <cellStyle name="Note 2 3 33 6" xfId="30344"/>
    <cellStyle name="Note 2 3 33 6 2" xfId="62652"/>
    <cellStyle name="Note 2 3 33 6 3" xfId="62653"/>
    <cellStyle name="Note 2 3 33 7" xfId="30345"/>
    <cellStyle name="Note 2 3 33 8" xfId="62654"/>
    <cellStyle name="Note 2 3 34" xfId="30346"/>
    <cellStyle name="Note 2 3 34 2" xfId="30347"/>
    <cellStyle name="Note 2 3 34 2 2" xfId="30348"/>
    <cellStyle name="Note 2 3 34 2 3" xfId="30349"/>
    <cellStyle name="Note 2 3 34 2 4" xfId="30350"/>
    <cellStyle name="Note 2 3 34 2 5" xfId="30351"/>
    <cellStyle name="Note 2 3 34 2 6" xfId="30352"/>
    <cellStyle name="Note 2 3 34 3" xfId="30353"/>
    <cellStyle name="Note 2 3 34 3 2" xfId="62655"/>
    <cellStyle name="Note 2 3 34 3 3" xfId="62656"/>
    <cellStyle name="Note 2 3 34 4" xfId="30354"/>
    <cellStyle name="Note 2 3 34 4 2" xfId="62657"/>
    <cellStyle name="Note 2 3 34 4 3" xfId="62658"/>
    <cellStyle name="Note 2 3 34 5" xfId="30355"/>
    <cellStyle name="Note 2 3 34 5 2" xfId="62659"/>
    <cellStyle name="Note 2 3 34 5 3" xfId="62660"/>
    <cellStyle name="Note 2 3 34 6" xfId="30356"/>
    <cellStyle name="Note 2 3 34 6 2" xfId="62661"/>
    <cellStyle name="Note 2 3 34 6 3" xfId="62662"/>
    <cellStyle name="Note 2 3 34 7" xfId="30357"/>
    <cellStyle name="Note 2 3 34 8" xfId="62663"/>
    <cellStyle name="Note 2 3 35" xfId="30358"/>
    <cellStyle name="Note 2 3 35 2" xfId="30359"/>
    <cellStyle name="Note 2 3 35 2 2" xfId="30360"/>
    <cellStyle name="Note 2 3 35 2 3" xfId="30361"/>
    <cellStyle name="Note 2 3 35 2 4" xfId="30362"/>
    <cellStyle name="Note 2 3 35 2 5" xfId="30363"/>
    <cellStyle name="Note 2 3 35 2 6" xfId="30364"/>
    <cellStyle name="Note 2 3 35 3" xfId="30365"/>
    <cellStyle name="Note 2 3 35 3 2" xfId="62664"/>
    <cellStyle name="Note 2 3 35 3 3" xfId="62665"/>
    <cellStyle name="Note 2 3 35 4" xfId="30366"/>
    <cellStyle name="Note 2 3 35 4 2" xfId="62666"/>
    <cellStyle name="Note 2 3 35 4 3" xfId="62667"/>
    <cellStyle name="Note 2 3 35 5" xfId="30367"/>
    <cellStyle name="Note 2 3 35 5 2" xfId="62668"/>
    <cellStyle name="Note 2 3 35 5 3" xfId="62669"/>
    <cellStyle name="Note 2 3 35 6" xfId="30368"/>
    <cellStyle name="Note 2 3 35 6 2" xfId="62670"/>
    <cellStyle name="Note 2 3 35 6 3" xfId="62671"/>
    <cellStyle name="Note 2 3 35 7" xfId="30369"/>
    <cellStyle name="Note 2 3 35 8" xfId="62672"/>
    <cellStyle name="Note 2 3 36" xfId="30370"/>
    <cellStyle name="Note 2 3 36 2" xfId="30371"/>
    <cellStyle name="Note 2 3 36 3" xfId="30372"/>
    <cellStyle name="Note 2 3 36 4" xfId="30373"/>
    <cellStyle name="Note 2 3 36 5" xfId="30374"/>
    <cellStyle name="Note 2 3 36 6" xfId="30375"/>
    <cellStyle name="Note 2 3 37" xfId="30376"/>
    <cellStyle name="Note 2 3 37 2" xfId="30377"/>
    <cellStyle name="Note 2 3 37 3" xfId="30378"/>
    <cellStyle name="Note 2 3 37 4" xfId="30379"/>
    <cellStyle name="Note 2 3 37 5" xfId="30380"/>
    <cellStyle name="Note 2 3 37 6" xfId="30381"/>
    <cellStyle name="Note 2 3 38" xfId="30382"/>
    <cellStyle name="Note 2 3 38 2" xfId="62673"/>
    <cellStyle name="Note 2 3 38 3" xfId="62674"/>
    <cellStyle name="Note 2 3 39" xfId="30383"/>
    <cellStyle name="Note 2 3 39 2" xfId="62675"/>
    <cellStyle name="Note 2 3 39 3" xfId="62676"/>
    <cellStyle name="Note 2 3 4" xfId="30384"/>
    <cellStyle name="Note 2 3 4 2" xfId="30385"/>
    <cellStyle name="Note 2 3 4 2 2" xfId="62677"/>
    <cellStyle name="Note 2 3 4 2 3" xfId="62678"/>
    <cellStyle name="Note 2 3 4 3" xfId="30386"/>
    <cellStyle name="Note 2 3 4 3 2" xfId="30387"/>
    <cellStyle name="Note 2 3 4 3 3" xfId="30388"/>
    <cellStyle name="Note 2 3 4 3 4" xfId="30389"/>
    <cellStyle name="Note 2 3 4 3 5" xfId="30390"/>
    <cellStyle name="Note 2 3 4 3 6" xfId="30391"/>
    <cellStyle name="Note 2 3 4 4" xfId="30392"/>
    <cellStyle name="Note 2 3 4 4 2" xfId="62679"/>
    <cellStyle name="Note 2 3 4 4 3" xfId="62680"/>
    <cellStyle name="Note 2 3 4 5" xfId="30393"/>
    <cellStyle name="Note 2 3 4 5 2" xfId="62681"/>
    <cellStyle name="Note 2 3 4 5 3" xfId="62682"/>
    <cellStyle name="Note 2 3 4 6" xfId="30394"/>
    <cellStyle name="Note 2 3 4 6 2" xfId="62683"/>
    <cellStyle name="Note 2 3 4 6 3" xfId="62684"/>
    <cellStyle name="Note 2 3 4 7" xfId="30395"/>
    <cellStyle name="Note 2 3 4 8" xfId="30396"/>
    <cellStyle name="Note 2 3 40" xfId="30397"/>
    <cellStyle name="Note 2 3 40 2" xfId="62685"/>
    <cellStyle name="Note 2 3 40 3" xfId="62686"/>
    <cellStyle name="Note 2 3 41" xfId="30398"/>
    <cellStyle name="Note 2 3 42" xfId="30399"/>
    <cellStyle name="Note 2 3 43" xfId="30400"/>
    <cellStyle name="Note 2 3 5" xfId="30401"/>
    <cellStyle name="Note 2 3 5 2" xfId="30402"/>
    <cellStyle name="Note 2 3 5 2 2" xfId="30403"/>
    <cellStyle name="Note 2 3 5 2 3" xfId="30404"/>
    <cellStyle name="Note 2 3 5 2 4" xfId="30405"/>
    <cellStyle name="Note 2 3 5 2 5" xfId="30406"/>
    <cellStyle name="Note 2 3 5 2 6" xfId="30407"/>
    <cellStyle name="Note 2 3 5 3" xfId="30408"/>
    <cellStyle name="Note 2 3 5 3 2" xfId="62687"/>
    <cellStyle name="Note 2 3 5 3 3" xfId="62688"/>
    <cellStyle name="Note 2 3 5 4" xfId="30409"/>
    <cellStyle name="Note 2 3 5 4 2" xfId="62689"/>
    <cellStyle name="Note 2 3 5 4 3" xfId="62690"/>
    <cellStyle name="Note 2 3 5 5" xfId="30410"/>
    <cellStyle name="Note 2 3 5 5 2" xfId="62691"/>
    <cellStyle name="Note 2 3 5 5 3" xfId="62692"/>
    <cellStyle name="Note 2 3 5 6" xfId="30411"/>
    <cellStyle name="Note 2 3 5 6 2" xfId="62693"/>
    <cellStyle name="Note 2 3 5 6 3" xfId="62694"/>
    <cellStyle name="Note 2 3 5 7" xfId="30412"/>
    <cellStyle name="Note 2 3 5 8" xfId="62695"/>
    <cellStyle name="Note 2 3 6" xfId="30413"/>
    <cellStyle name="Note 2 3 6 2" xfId="30414"/>
    <cellStyle name="Note 2 3 6 2 2" xfId="30415"/>
    <cellStyle name="Note 2 3 6 2 3" xfId="30416"/>
    <cellStyle name="Note 2 3 6 2 4" xfId="30417"/>
    <cellStyle name="Note 2 3 6 2 5" xfId="30418"/>
    <cellStyle name="Note 2 3 6 2 6" xfId="30419"/>
    <cellStyle name="Note 2 3 6 3" xfId="30420"/>
    <cellStyle name="Note 2 3 6 3 2" xfId="62696"/>
    <cellStyle name="Note 2 3 6 3 3" xfId="62697"/>
    <cellStyle name="Note 2 3 6 4" xfId="30421"/>
    <cellStyle name="Note 2 3 6 4 2" xfId="62698"/>
    <cellStyle name="Note 2 3 6 4 3" xfId="62699"/>
    <cellStyle name="Note 2 3 6 5" xfId="30422"/>
    <cellStyle name="Note 2 3 6 5 2" xfId="62700"/>
    <cellStyle name="Note 2 3 6 5 3" xfId="62701"/>
    <cellStyle name="Note 2 3 6 6" xfId="30423"/>
    <cellStyle name="Note 2 3 6 6 2" xfId="62702"/>
    <cellStyle name="Note 2 3 6 6 3" xfId="62703"/>
    <cellStyle name="Note 2 3 6 7" xfId="30424"/>
    <cellStyle name="Note 2 3 6 8" xfId="62704"/>
    <cellStyle name="Note 2 3 7" xfId="30425"/>
    <cellStyle name="Note 2 3 7 2" xfId="30426"/>
    <cellStyle name="Note 2 3 7 2 2" xfId="30427"/>
    <cellStyle name="Note 2 3 7 2 3" xfId="30428"/>
    <cellStyle name="Note 2 3 7 2 4" xfId="30429"/>
    <cellStyle name="Note 2 3 7 2 5" xfId="30430"/>
    <cellStyle name="Note 2 3 7 2 6" xfId="30431"/>
    <cellStyle name="Note 2 3 7 3" xfId="30432"/>
    <cellStyle name="Note 2 3 7 3 2" xfId="62705"/>
    <cellStyle name="Note 2 3 7 3 3" xfId="62706"/>
    <cellStyle name="Note 2 3 7 4" xfId="30433"/>
    <cellStyle name="Note 2 3 7 4 2" xfId="62707"/>
    <cellStyle name="Note 2 3 7 4 3" xfId="62708"/>
    <cellStyle name="Note 2 3 7 5" xfId="30434"/>
    <cellStyle name="Note 2 3 7 5 2" xfId="62709"/>
    <cellStyle name="Note 2 3 7 5 3" xfId="62710"/>
    <cellStyle name="Note 2 3 7 6" xfId="30435"/>
    <cellStyle name="Note 2 3 7 6 2" xfId="62711"/>
    <cellStyle name="Note 2 3 7 6 3" xfId="62712"/>
    <cellStyle name="Note 2 3 7 7" xfId="30436"/>
    <cellStyle name="Note 2 3 7 8" xfId="62713"/>
    <cellStyle name="Note 2 3 8" xfId="30437"/>
    <cellStyle name="Note 2 3 8 2" xfId="30438"/>
    <cellStyle name="Note 2 3 8 2 2" xfId="30439"/>
    <cellStyle name="Note 2 3 8 2 3" xfId="30440"/>
    <cellStyle name="Note 2 3 8 2 4" xfId="30441"/>
    <cellStyle name="Note 2 3 8 2 5" xfId="30442"/>
    <cellStyle name="Note 2 3 8 2 6" xfId="30443"/>
    <cellStyle name="Note 2 3 8 3" xfId="30444"/>
    <cellStyle name="Note 2 3 8 3 2" xfId="62714"/>
    <cellStyle name="Note 2 3 8 3 3" xfId="62715"/>
    <cellStyle name="Note 2 3 8 4" xfId="30445"/>
    <cellStyle name="Note 2 3 8 4 2" xfId="62716"/>
    <cellStyle name="Note 2 3 8 4 3" xfId="62717"/>
    <cellStyle name="Note 2 3 8 5" xfId="30446"/>
    <cellStyle name="Note 2 3 8 5 2" xfId="62718"/>
    <cellStyle name="Note 2 3 8 5 3" xfId="62719"/>
    <cellStyle name="Note 2 3 8 6" xfId="30447"/>
    <cellStyle name="Note 2 3 8 6 2" xfId="62720"/>
    <cellStyle name="Note 2 3 8 6 3" xfId="62721"/>
    <cellStyle name="Note 2 3 8 7" xfId="30448"/>
    <cellStyle name="Note 2 3 8 8" xfId="62722"/>
    <cellStyle name="Note 2 3 9" xfId="30449"/>
    <cellStyle name="Note 2 3 9 2" xfId="30450"/>
    <cellStyle name="Note 2 3 9 2 2" xfId="30451"/>
    <cellStyle name="Note 2 3 9 2 3" xfId="30452"/>
    <cellStyle name="Note 2 3 9 2 4" xfId="30453"/>
    <cellStyle name="Note 2 3 9 2 5" xfId="30454"/>
    <cellStyle name="Note 2 3 9 2 6" xfId="30455"/>
    <cellStyle name="Note 2 3 9 3" xfId="30456"/>
    <cellStyle name="Note 2 3 9 3 2" xfId="62723"/>
    <cellStyle name="Note 2 3 9 3 3" xfId="62724"/>
    <cellStyle name="Note 2 3 9 4" xfId="30457"/>
    <cellStyle name="Note 2 3 9 4 2" xfId="62725"/>
    <cellStyle name="Note 2 3 9 4 3" xfId="62726"/>
    <cellStyle name="Note 2 3 9 5" xfId="30458"/>
    <cellStyle name="Note 2 3 9 5 2" xfId="62727"/>
    <cellStyle name="Note 2 3 9 5 3" xfId="62728"/>
    <cellStyle name="Note 2 3 9 6" xfId="30459"/>
    <cellStyle name="Note 2 3 9 6 2" xfId="62729"/>
    <cellStyle name="Note 2 3 9 6 3" xfId="62730"/>
    <cellStyle name="Note 2 3 9 7" xfId="30460"/>
    <cellStyle name="Note 2 3 9 8" xfId="62731"/>
    <cellStyle name="Note 2 30" xfId="30461"/>
    <cellStyle name="Note 2 30 2" xfId="30462"/>
    <cellStyle name="Note 2 30 2 2" xfId="30463"/>
    <cellStyle name="Note 2 30 2 3" xfId="30464"/>
    <cellStyle name="Note 2 30 2 4" xfId="30465"/>
    <cellStyle name="Note 2 30 2 5" xfId="30466"/>
    <cellStyle name="Note 2 30 2 6" xfId="30467"/>
    <cellStyle name="Note 2 30 3" xfId="30468"/>
    <cellStyle name="Note 2 30 3 2" xfId="62732"/>
    <cellStyle name="Note 2 30 3 3" xfId="62733"/>
    <cellStyle name="Note 2 30 4" xfId="30469"/>
    <cellStyle name="Note 2 30 4 2" xfId="62734"/>
    <cellStyle name="Note 2 30 4 3" xfId="62735"/>
    <cellStyle name="Note 2 30 5" xfId="30470"/>
    <cellStyle name="Note 2 30 5 2" xfId="62736"/>
    <cellStyle name="Note 2 30 5 3" xfId="62737"/>
    <cellStyle name="Note 2 30 6" xfId="30471"/>
    <cellStyle name="Note 2 30 6 2" xfId="62738"/>
    <cellStyle name="Note 2 30 6 3" xfId="62739"/>
    <cellStyle name="Note 2 30 7" xfId="30472"/>
    <cellStyle name="Note 2 30 8" xfId="62740"/>
    <cellStyle name="Note 2 31" xfId="30473"/>
    <cellStyle name="Note 2 31 2" xfId="30474"/>
    <cellStyle name="Note 2 31 2 2" xfId="30475"/>
    <cellStyle name="Note 2 31 2 3" xfId="30476"/>
    <cellStyle name="Note 2 31 2 4" xfId="30477"/>
    <cellStyle name="Note 2 31 2 5" xfId="30478"/>
    <cellStyle name="Note 2 31 2 6" xfId="30479"/>
    <cellStyle name="Note 2 31 3" xfId="30480"/>
    <cellStyle name="Note 2 31 3 2" xfId="62741"/>
    <cellStyle name="Note 2 31 3 3" xfId="62742"/>
    <cellStyle name="Note 2 31 4" xfId="30481"/>
    <cellStyle name="Note 2 31 4 2" xfId="62743"/>
    <cellStyle name="Note 2 31 4 3" xfId="62744"/>
    <cellStyle name="Note 2 31 5" xfId="30482"/>
    <cellStyle name="Note 2 31 5 2" xfId="62745"/>
    <cellStyle name="Note 2 31 5 3" xfId="62746"/>
    <cellStyle name="Note 2 31 6" xfId="30483"/>
    <cellStyle name="Note 2 31 6 2" xfId="62747"/>
    <cellStyle name="Note 2 31 6 3" xfId="62748"/>
    <cellStyle name="Note 2 31 7" xfId="30484"/>
    <cellStyle name="Note 2 31 8" xfId="62749"/>
    <cellStyle name="Note 2 32" xfId="30485"/>
    <cellStyle name="Note 2 32 2" xfId="30486"/>
    <cellStyle name="Note 2 32 2 2" xfId="30487"/>
    <cellStyle name="Note 2 32 2 3" xfId="30488"/>
    <cellStyle name="Note 2 32 2 4" xfId="30489"/>
    <cellStyle name="Note 2 32 2 5" xfId="30490"/>
    <cellStyle name="Note 2 32 2 6" xfId="30491"/>
    <cellStyle name="Note 2 32 3" xfId="30492"/>
    <cellStyle name="Note 2 32 3 2" xfId="62750"/>
    <cellStyle name="Note 2 32 3 3" xfId="62751"/>
    <cellStyle name="Note 2 32 4" xfId="30493"/>
    <cellStyle name="Note 2 32 4 2" xfId="62752"/>
    <cellStyle name="Note 2 32 4 3" xfId="62753"/>
    <cellStyle name="Note 2 32 5" xfId="30494"/>
    <cellStyle name="Note 2 32 5 2" xfId="62754"/>
    <cellStyle name="Note 2 32 5 3" xfId="62755"/>
    <cellStyle name="Note 2 32 6" xfId="30495"/>
    <cellStyle name="Note 2 32 6 2" xfId="62756"/>
    <cellStyle name="Note 2 32 6 3" xfId="62757"/>
    <cellStyle name="Note 2 32 7" xfId="30496"/>
    <cellStyle name="Note 2 32 8" xfId="62758"/>
    <cellStyle name="Note 2 33" xfId="30497"/>
    <cellStyle name="Note 2 33 2" xfId="30498"/>
    <cellStyle name="Note 2 33 2 2" xfId="30499"/>
    <cellStyle name="Note 2 33 2 3" xfId="30500"/>
    <cellStyle name="Note 2 33 2 4" xfId="30501"/>
    <cellStyle name="Note 2 33 2 5" xfId="30502"/>
    <cellStyle name="Note 2 33 2 6" xfId="30503"/>
    <cellStyle name="Note 2 33 3" xfId="30504"/>
    <cellStyle name="Note 2 33 3 2" xfId="62759"/>
    <cellStyle name="Note 2 33 3 3" xfId="62760"/>
    <cellStyle name="Note 2 33 4" xfId="30505"/>
    <cellStyle name="Note 2 33 4 2" xfId="62761"/>
    <cellStyle name="Note 2 33 4 3" xfId="62762"/>
    <cellStyle name="Note 2 33 5" xfId="30506"/>
    <cellStyle name="Note 2 33 5 2" xfId="62763"/>
    <cellStyle name="Note 2 33 5 3" xfId="62764"/>
    <cellStyle name="Note 2 33 6" xfId="30507"/>
    <cellStyle name="Note 2 33 6 2" xfId="62765"/>
    <cellStyle name="Note 2 33 6 3" xfId="62766"/>
    <cellStyle name="Note 2 33 7" xfId="30508"/>
    <cellStyle name="Note 2 33 8" xfId="62767"/>
    <cellStyle name="Note 2 34" xfId="30509"/>
    <cellStyle name="Note 2 34 2" xfId="30510"/>
    <cellStyle name="Note 2 34 2 2" xfId="30511"/>
    <cellStyle name="Note 2 34 2 3" xfId="30512"/>
    <cellStyle name="Note 2 34 2 4" xfId="30513"/>
    <cellStyle name="Note 2 34 2 5" xfId="30514"/>
    <cellStyle name="Note 2 34 2 6" xfId="30515"/>
    <cellStyle name="Note 2 34 3" xfId="30516"/>
    <cellStyle name="Note 2 34 3 2" xfId="62768"/>
    <cellStyle name="Note 2 34 3 3" xfId="62769"/>
    <cellStyle name="Note 2 34 4" xfId="30517"/>
    <cellStyle name="Note 2 34 4 2" xfId="62770"/>
    <cellStyle name="Note 2 34 4 3" xfId="62771"/>
    <cellStyle name="Note 2 34 5" xfId="30518"/>
    <cellStyle name="Note 2 34 5 2" xfId="62772"/>
    <cellStyle name="Note 2 34 5 3" xfId="62773"/>
    <cellStyle name="Note 2 34 6" xfId="30519"/>
    <cellStyle name="Note 2 34 6 2" xfId="62774"/>
    <cellStyle name="Note 2 34 6 3" xfId="62775"/>
    <cellStyle name="Note 2 34 7" xfId="30520"/>
    <cellStyle name="Note 2 34 8" xfId="62776"/>
    <cellStyle name="Note 2 35" xfId="30521"/>
    <cellStyle name="Note 2 35 2" xfId="30522"/>
    <cellStyle name="Note 2 35 2 2" xfId="30523"/>
    <cellStyle name="Note 2 35 2 3" xfId="30524"/>
    <cellStyle name="Note 2 35 2 4" xfId="30525"/>
    <cellStyle name="Note 2 35 2 5" xfId="30526"/>
    <cellStyle name="Note 2 35 2 6" xfId="30527"/>
    <cellStyle name="Note 2 35 3" xfId="30528"/>
    <cellStyle name="Note 2 35 3 2" xfId="62777"/>
    <cellStyle name="Note 2 35 3 3" xfId="62778"/>
    <cellStyle name="Note 2 35 4" xfId="30529"/>
    <cellStyle name="Note 2 35 4 2" xfId="62779"/>
    <cellStyle name="Note 2 35 4 3" xfId="62780"/>
    <cellStyle name="Note 2 35 5" xfId="30530"/>
    <cellStyle name="Note 2 35 5 2" xfId="62781"/>
    <cellStyle name="Note 2 35 5 3" xfId="62782"/>
    <cellStyle name="Note 2 35 6" xfId="30531"/>
    <cellStyle name="Note 2 35 6 2" xfId="62783"/>
    <cellStyle name="Note 2 35 6 3" xfId="62784"/>
    <cellStyle name="Note 2 35 7" xfId="30532"/>
    <cellStyle name="Note 2 35 8" xfId="62785"/>
    <cellStyle name="Note 2 36" xfId="30533"/>
    <cellStyle name="Note 2 36 2" xfId="30534"/>
    <cellStyle name="Note 2 36 2 2" xfId="30535"/>
    <cellStyle name="Note 2 36 2 3" xfId="30536"/>
    <cellStyle name="Note 2 36 2 4" xfId="30537"/>
    <cellStyle name="Note 2 36 2 5" xfId="30538"/>
    <cellStyle name="Note 2 36 2 6" xfId="30539"/>
    <cellStyle name="Note 2 36 3" xfId="30540"/>
    <cellStyle name="Note 2 36 3 2" xfId="62786"/>
    <cellStyle name="Note 2 36 3 3" xfId="62787"/>
    <cellStyle name="Note 2 36 4" xfId="30541"/>
    <cellStyle name="Note 2 36 4 2" xfId="62788"/>
    <cellStyle name="Note 2 36 4 3" xfId="62789"/>
    <cellStyle name="Note 2 36 5" xfId="30542"/>
    <cellStyle name="Note 2 36 5 2" xfId="62790"/>
    <cellStyle name="Note 2 36 5 3" xfId="62791"/>
    <cellStyle name="Note 2 36 6" xfId="30543"/>
    <cellStyle name="Note 2 36 6 2" xfId="62792"/>
    <cellStyle name="Note 2 36 6 3" xfId="62793"/>
    <cellStyle name="Note 2 36 7" xfId="30544"/>
    <cellStyle name="Note 2 36 8" xfId="62794"/>
    <cellStyle name="Note 2 37" xfId="30545"/>
    <cellStyle name="Note 2 37 2" xfId="30546"/>
    <cellStyle name="Note 2 37 3" xfId="30547"/>
    <cellStyle name="Note 2 37 4" xfId="30548"/>
    <cellStyle name="Note 2 37 5" xfId="30549"/>
    <cellStyle name="Note 2 37 6" xfId="30550"/>
    <cellStyle name="Note 2 38" xfId="30551"/>
    <cellStyle name="Note 2 38 2" xfId="62795"/>
    <cellStyle name="Note 2 38 3" xfId="62796"/>
    <cellStyle name="Note 2 39" xfId="30552"/>
    <cellStyle name="Note 2 4" xfId="30553"/>
    <cellStyle name="Note 2 4 10" xfId="30554"/>
    <cellStyle name="Note 2 4 10 2" xfId="30555"/>
    <cellStyle name="Note 2 4 10 2 2" xfId="30556"/>
    <cellStyle name="Note 2 4 10 2 3" xfId="30557"/>
    <cellStyle name="Note 2 4 10 2 4" xfId="30558"/>
    <cellStyle name="Note 2 4 10 2 5" xfId="30559"/>
    <cellStyle name="Note 2 4 10 2 6" xfId="30560"/>
    <cellStyle name="Note 2 4 10 3" xfId="30561"/>
    <cellStyle name="Note 2 4 10 3 2" xfId="62797"/>
    <cellStyle name="Note 2 4 10 3 3" xfId="62798"/>
    <cellStyle name="Note 2 4 10 4" xfId="30562"/>
    <cellStyle name="Note 2 4 10 4 2" xfId="62799"/>
    <cellStyle name="Note 2 4 10 4 3" xfId="62800"/>
    <cellStyle name="Note 2 4 10 5" xfId="30563"/>
    <cellStyle name="Note 2 4 10 5 2" xfId="62801"/>
    <cellStyle name="Note 2 4 10 5 3" xfId="62802"/>
    <cellStyle name="Note 2 4 10 6" xfId="30564"/>
    <cellStyle name="Note 2 4 10 6 2" xfId="62803"/>
    <cellStyle name="Note 2 4 10 6 3" xfId="62804"/>
    <cellStyle name="Note 2 4 10 7" xfId="30565"/>
    <cellStyle name="Note 2 4 10 8" xfId="62805"/>
    <cellStyle name="Note 2 4 11" xfId="30566"/>
    <cellStyle name="Note 2 4 11 2" xfId="30567"/>
    <cellStyle name="Note 2 4 11 2 2" xfId="30568"/>
    <cellStyle name="Note 2 4 11 2 3" xfId="30569"/>
    <cellStyle name="Note 2 4 11 2 4" xfId="30570"/>
    <cellStyle name="Note 2 4 11 2 5" xfId="30571"/>
    <cellStyle name="Note 2 4 11 2 6" xfId="30572"/>
    <cellStyle name="Note 2 4 11 3" xfId="30573"/>
    <cellStyle name="Note 2 4 11 3 2" xfId="62806"/>
    <cellStyle name="Note 2 4 11 3 3" xfId="62807"/>
    <cellStyle name="Note 2 4 11 4" xfId="30574"/>
    <cellStyle name="Note 2 4 11 4 2" xfId="62808"/>
    <cellStyle name="Note 2 4 11 4 3" xfId="62809"/>
    <cellStyle name="Note 2 4 11 5" xfId="30575"/>
    <cellStyle name="Note 2 4 11 5 2" xfId="62810"/>
    <cellStyle name="Note 2 4 11 5 3" xfId="62811"/>
    <cellStyle name="Note 2 4 11 6" xfId="30576"/>
    <cellStyle name="Note 2 4 11 6 2" xfId="62812"/>
    <cellStyle name="Note 2 4 11 6 3" xfId="62813"/>
    <cellStyle name="Note 2 4 11 7" xfId="30577"/>
    <cellStyle name="Note 2 4 11 8" xfId="62814"/>
    <cellStyle name="Note 2 4 12" xfId="30578"/>
    <cellStyle name="Note 2 4 12 2" xfId="30579"/>
    <cellStyle name="Note 2 4 12 2 2" xfId="30580"/>
    <cellStyle name="Note 2 4 12 2 3" xfId="30581"/>
    <cellStyle name="Note 2 4 12 2 4" xfId="30582"/>
    <cellStyle name="Note 2 4 12 2 5" xfId="30583"/>
    <cellStyle name="Note 2 4 12 2 6" xfId="30584"/>
    <cellStyle name="Note 2 4 12 3" xfId="30585"/>
    <cellStyle name="Note 2 4 12 3 2" xfId="62815"/>
    <cellStyle name="Note 2 4 12 3 3" xfId="62816"/>
    <cellStyle name="Note 2 4 12 4" xfId="30586"/>
    <cellStyle name="Note 2 4 12 4 2" xfId="62817"/>
    <cellStyle name="Note 2 4 12 4 3" xfId="62818"/>
    <cellStyle name="Note 2 4 12 5" xfId="30587"/>
    <cellStyle name="Note 2 4 12 5 2" xfId="62819"/>
    <cellStyle name="Note 2 4 12 5 3" xfId="62820"/>
    <cellStyle name="Note 2 4 12 6" xfId="30588"/>
    <cellStyle name="Note 2 4 12 6 2" xfId="62821"/>
    <cellStyle name="Note 2 4 12 6 3" xfId="62822"/>
    <cellStyle name="Note 2 4 12 7" xfId="30589"/>
    <cellStyle name="Note 2 4 12 8" xfId="62823"/>
    <cellStyle name="Note 2 4 13" xfId="30590"/>
    <cellStyle name="Note 2 4 13 2" xfId="30591"/>
    <cellStyle name="Note 2 4 13 2 2" xfId="30592"/>
    <cellStyle name="Note 2 4 13 2 3" xfId="30593"/>
    <cellStyle name="Note 2 4 13 2 4" xfId="30594"/>
    <cellStyle name="Note 2 4 13 2 5" xfId="30595"/>
    <cellStyle name="Note 2 4 13 2 6" xfId="30596"/>
    <cellStyle name="Note 2 4 13 3" xfId="30597"/>
    <cellStyle name="Note 2 4 13 3 2" xfId="62824"/>
    <cellStyle name="Note 2 4 13 3 3" xfId="62825"/>
    <cellStyle name="Note 2 4 13 4" xfId="30598"/>
    <cellStyle name="Note 2 4 13 4 2" xfId="62826"/>
    <cellStyle name="Note 2 4 13 4 3" xfId="62827"/>
    <cellStyle name="Note 2 4 13 5" xfId="30599"/>
    <cellStyle name="Note 2 4 13 5 2" xfId="62828"/>
    <cellStyle name="Note 2 4 13 5 3" xfId="62829"/>
    <cellStyle name="Note 2 4 13 6" xfId="30600"/>
    <cellStyle name="Note 2 4 13 6 2" xfId="62830"/>
    <cellStyle name="Note 2 4 13 6 3" xfId="62831"/>
    <cellStyle name="Note 2 4 13 7" xfId="30601"/>
    <cellStyle name="Note 2 4 13 8" xfId="62832"/>
    <cellStyle name="Note 2 4 14" xfId="30602"/>
    <cellStyle name="Note 2 4 14 2" xfId="30603"/>
    <cellStyle name="Note 2 4 14 2 2" xfId="30604"/>
    <cellStyle name="Note 2 4 14 2 3" xfId="30605"/>
    <cellStyle name="Note 2 4 14 2 4" xfId="30606"/>
    <cellStyle name="Note 2 4 14 2 5" xfId="30607"/>
    <cellStyle name="Note 2 4 14 2 6" xfId="30608"/>
    <cellStyle name="Note 2 4 14 3" xfId="30609"/>
    <cellStyle name="Note 2 4 14 3 2" xfId="62833"/>
    <cellStyle name="Note 2 4 14 3 3" xfId="62834"/>
    <cellStyle name="Note 2 4 14 4" xfId="30610"/>
    <cellStyle name="Note 2 4 14 4 2" xfId="62835"/>
    <cellStyle name="Note 2 4 14 4 3" xfId="62836"/>
    <cellStyle name="Note 2 4 14 5" xfId="30611"/>
    <cellStyle name="Note 2 4 14 5 2" xfId="62837"/>
    <cellStyle name="Note 2 4 14 5 3" xfId="62838"/>
    <cellStyle name="Note 2 4 14 6" xfId="30612"/>
    <cellStyle name="Note 2 4 14 6 2" xfId="62839"/>
    <cellStyle name="Note 2 4 14 6 3" xfId="62840"/>
    <cellStyle name="Note 2 4 14 7" xfId="30613"/>
    <cellStyle name="Note 2 4 14 8" xfId="62841"/>
    <cellStyle name="Note 2 4 15" xfId="30614"/>
    <cellStyle name="Note 2 4 15 2" xfId="30615"/>
    <cellStyle name="Note 2 4 15 2 2" xfId="30616"/>
    <cellStyle name="Note 2 4 15 2 3" xfId="30617"/>
    <cellStyle name="Note 2 4 15 2 4" xfId="30618"/>
    <cellStyle name="Note 2 4 15 2 5" xfId="30619"/>
    <cellStyle name="Note 2 4 15 2 6" xfId="30620"/>
    <cellStyle name="Note 2 4 15 3" xfId="30621"/>
    <cellStyle name="Note 2 4 15 3 2" xfId="62842"/>
    <cellStyle name="Note 2 4 15 3 3" xfId="62843"/>
    <cellStyle name="Note 2 4 15 4" xfId="30622"/>
    <cellStyle name="Note 2 4 15 4 2" xfId="62844"/>
    <cellStyle name="Note 2 4 15 4 3" xfId="62845"/>
    <cellStyle name="Note 2 4 15 5" xfId="30623"/>
    <cellStyle name="Note 2 4 15 5 2" xfId="62846"/>
    <cellStyle name="Note 2 4 15 5 3" xfId="62847"/>
    <cellStyle name="Note 2 4 15 6" xfId="30624"/>
    <cellStyle name="Note 2 4 15 6 2" xfId="62848"/>
    <cellStyle name="Note 2 4 15 6 3" xfId="62849"/>
    <cellStyle name="Note 2 4 15 7" xfId="30625"/>
    <cellStyle name="Note 2 4 15 8" xfId="62850"/>
    <cellStyle name="Note 2 4 16" xfId="30626"/>
    <cellStyle name="Note 2 4 16 2" xfId="30627"/>
    <cellStyle name="Note 2 4 16 2 2" xfId="30628"/>
    <cellStyle name="Note 2 4 16 2 3" xfId="30629"/>
    <cellStyle name="Note 2 4 16 2 4" xfId="30630"/>
    <cellStyle name="Note 2 4 16 2 5" xfId="30631"/>
    <cellStyle name="Note 2 4 16 2 6" xfId="30632"/>
    <cellStyle name="Note 2 4 16 3" xfId="30633"/>
    <cellStyle name="Note 2 4 16 3 2" xfId="62851"/>
    <cellStyle name="Note 2 4 16 3 3" xfId="62852"/>
    <cellStyle name="Note 2 4 16 4" xfId="30634"/>
    <cellStyle name="Note 2 4 16 4 2" xfId="62853"/>
    <cellStyle name="Note 2 4 16 4 3" xfId="62854"/>
    <cellStyle name="Note 2 4 16 5" xfId="30635"/>
    <cellStyle name="Note 2 4 16 5 2" xfId="62855"/>
    <cellStyle name="Note 2 4 16 5 3" xfId="62856"/>
    <cellStyle name="Note 2 4 16 6" xfId="30636"/>
    <cellStyle name="Note 2 4 16 6 2" xfId="62857"/>
    <cellStyle name="Note 2 4 16 6 3" xfId="62858"/>
    <cellStyle name="Note 2 4 16 7" xfId="30637"/>
    <cellStyle name="Note 2 4 16 8" xfId="62859"/>
    <cellStyle name="Note 2 4 17" xfId="30638"/>
    <cellStyle name="Note 2 4 17 2" xfId="30639"/>
    <cellStyle name="Note 2 4 17 2 2" xfId="30640"/>
    <cellStyle name="Note 2 4 17 2 3" xfId="30641"/>
    <cellStyle name="Note 2 4 17 2 4" xfId="30642"/>
    <cellStyle name="Note 2 4 17 2 5" xfId="30643"/>
    <cellStyle name="Note 2 4 17 2 6" xfId="30644"/>
    <cellStyle name="Note 2 4 17 3" xfId="30645"/>
    <cellStyle name="Note 2 4 17 3 2" xfId="62860"/>
    <cellStyle name="Note 2 4 17 3 3" xfId="62861"/>
    <cellStyle name="Note 2 4 17 4" xfId="30646"/>
    <cellStyle name="Note 2 4 17 4 2" xfId="62862"/>
    <cellStyle name="Note 2 4 17 4 3" xfId="62863"/>
    <cellStyle name="Note 2 4 17 5" xfId="30647"/>
    <cellStyle name="Note 2 4 17 5 2" xfId="62864"/>
    <cellStyle name="Note 2 4 17 5 3" xfId="62865"/>
    <cellStyle name="Note 2 4 17 6" xfId="30648"/>
    <cellStyle name="Note 2 4 17 6 2" xfId="62866"/>
    <cellStyle name="Note 2 4 17 6 3" xfId="62867"/>
    <cellStyle name="Note 2 4 17 7" xfId="30649"/>
    <cellStyle name="Note 2 4 17 8" xfId="62868"/>
    <cellStyle name="Note 2 4 18" xfId="30650"/>
    <cellStyle name="Note 2 4 18 2" xfId="30651"/>
    <cellStyle name="Note 2 4 18 2 2" xfId="30652"/>
    <cellStyle name="Note 2 4 18 2 3" xfId="30653"/>
    <cellStyle name="Note 2 4 18 2 4" xfId="30654"/>
    <cellStyle name="Note 2 4 18 2 5" xfId="30655"/>
    <cellStyle name="Note 2 4 18 2 6" xfId="30656"/>
    <cellStyle name="Note 2 4 18 3" xfId="30657"/>
    <cellStyle name="Note 2 4 18 3 2" xfId="62869"/>
    <cellStyle name="Note 2 4 18 3 3" xfId="62870"/>
    <cellStyle name="Note 2 4 18 4" xfId="30658"/>
    <cellStyle name="Note 2 4 18 4 2" xfId="62871"/>
    <cellStyle name="Note 2 4 18 4 3" xfId="62872"/>
    <cellStyle name="Note 2 4 18 5" xfId="30659"/>
    <cellStyle name="Note 2 4 18 5 2" xfId="62873"/>
    <cellStyle name="Note 2 4 18 5 3" xfId="62874"/>
    <cellStyle name="Note 2 4 18 6" xfId="30660"/>
    <cellStyle name="Note 2 4 18 6 2" xfId="62875"/>
    <cellStyle name="Note 2 4 18 6 3" xfId="62876"/>
    <cellStyle name="Note 2 4 18 7" xfId="30661"/>
    <cellStyle name="Note 2 4 18 8" xfId="62877"/>
    <cellStyle name="Note 2 4 19" xfId="30662"/>
    <cellStyle name="Note 2 4 19 2" xfId="30663"/>
    <cellStyle name="Note 2 4 19 2 2" xfId="30664"/>
    <cellStyle name="Note 2 4 19 2 3" xfId="30665"/>
    <cellStyle name="Note 2 4 19 2 4" xfId="30666"/>
    <cellStyle name="Note 2 4 19 2 5" xfId="30667"/>
    <cellStyle name="Note 2 4 19 2 6" xfId="30668"/>
    <cellStyle name="Note 2 4 19 3" xfId="30669"/>
    <cellStyle name="Note 2 4 19 3 2" xfId="62878"/>
    <cellStyle name="Note 2 4 19 3 3" xfId="62879"/>
    <cellStyle name="Note 2 4 19 4" xfId="30670"/>
    <cellStyle name="Note 2 4 19 4 2" xfId="62880"/>
    <cellStyle name="Note 2 4 19 4 3" xfId="62881"/>
    <cellStyle name="Note 2 4 19 5" xfId="30671"/>
    <cellStyle name="Note 2 4 19 5 2" xfId="62882"/>
    <cellStyle name="Note 2 4 19 5 3" xfId="62883"/>
    <cellStyle name="Note 2 4 19 6" xfId="30672"/>
    <cellStyle name="Note 2 4 19 6 2" xfId="62884"/>
    <cellStyle name="Note 2 4 19 6 3" xfId="62885"/>
    <cellStyle name="Note 2 4 19 7" xfId="30673"/>
    <cellStyle name="Note 2 4 19 8" xfId="62886"/>
    <cellStyle name="Note 2 4 2" xfId="30674"/>
    <cellStyle name="Note 2 4 2 2" xfId="30675"/>
    <cellStyle name="Note 2 4 2 2 2" xfId="30676"/>
    <cellStyle name="Note 2 4 2 2 3" xfId="30677"/>
    <cellStyle name="Note 2 4 2 2 4" xfId="30678"/>
    <cellStyle name="Note 2 4 2 2 5" xfId="30679"/>
    <cellStyle name="Note 2 4 2 2 6" xfId="30680"/>
    <cellStyle name="Note 2 4 2 3" xfId="30681"/>
    <cellStyle name="Note 2 4 2 3 2" xfId="62887"/>
    <cellStyle name="Note 2 4 2 3 3" xfId="62888"/>
    <cellStyle name="Note 2 4 2 4" xfId="30682"/>
    <cellStyle name="Note 2 4 2 4 2" xfId="62889"/>
    <cellStyle name="Note 2 4 2 4 3" xfId="62890"/>
    <cellStyle name="Note 2 4 2 5" xfId="30683"/>
    <cellStyle name="Note 2 4 2 5 2" xfId="62891"/>
    <cellStyle name="Note 2 4 2 5 3" xfId="62892"/>
    <cellStyle name="Note 2 4 2 6" xfId="30684"/>
    <cellStyle name="Note 2 4 2 6 2" xfId="62893"/>
    <cellStyle name="Note 2 4 2 6 3" xfId="62894"/>
    <cellStyle name="Note 2 4 2 7" xfId="30685"/>
    <cellStyle name="Note 2 4 2 8" xfId="62895"/>
    <cellStyle name="Note 2 4 20" xfId="30686"/>
    <cellStyle name="Note 2 4 20 2" xfId="30687"/>
    <cellStyle name="Note 2 4 20 2 2" xfId="30688"/>
    <cellStyle name="Note 2 4 20 2 3" xfId="30689"/>
    <cellStyle name="Note 2 4 20 2 4" xfId="30690"/>
    <cellStyle name="Note 2 4 20 2 5" xfId="30691"/>
    <cellStyle name="Note 2 4 20 2 6" xfId="30692"/>
    <cellStyle name="Note 2 4 20 3" xfId="30693"/>
    <cellStyle name="Note 2 4 20 3 2" xfId="62896"/>
    <cellStyle name="Note 2 4 20 3 3" xfId="62897"/>
    <cellStyle name="Note 2 4 20 4" xfId="30694"/>
    <cellStyle name="Note 2 4 20 4 2" xfId="62898"/>
    <cellStyle name="Note 2 4 20 4 3" xfId="62899"/>
    <cellStyle name="Note 2 4 20 5" xfId="30695"/>
    <cellStyle name="Note 2 4 20 5 2" xfId="62900"/>
    <cellStyle name="Note 2 4 20 5 3" xfId="62901"/>
    <cellStyle name="Note 2 4 20 6" xfId="30696"/>
    <cellStyle name="Note 2 4 20 6 2" xfId="62902"/>
    <cellStyle name="Note 2 4 20 6 3" xfId="62903"/>
    <cellStyle name="Note 2 4 20 7" xfId="30697"/>
    <cellStyle name="Note 2 4 20 8" xfId="62904"/>
    <cellStyle name="Note 2 4 21" xfId="30698"/>
    <cellStyle name="Note 2 4 21 2" xfId="30699"/>
    <cellStyle name="Note 2 4 21 2 2" xfId="30700"/>
    <cellStyle name="Note 2 4 21 2 3" xfId="30701"/>
    <cellStyle name="Note 2 4 21 2 4" xfId="30702"/>
    <cellStyle name="Note 2 4 21 2 5" xfId="30703"/>
    <cellStyle name="Note 2 4 21 2 6" xfId="30704"/>
    <cellStyle name="Note 2 4 21 3" xfId="30705"/>
    <cellStyle name="Note 2 4 21 3 2" xfId="62905"/>
    <cellStyle name="Note 2 4 21 3 3" xfId="62906"/>
    <cellStyle name="Note 2 4 21 4" xfId="30706"/>
    <cellStyle name="Note 2 4 21 4 2" xfId="62907"/>
    <cellStyle name="Note 2 4 21 4 3" xfId="62908"/>
    <cellStyle name="Note 2 4 21 5" xfId="30707"/>
    <cellStyle name="Note 2 4 21 5 2" xfId="62909"/>
    <cellStyle name="Note 2 4 21 5 3" xfId="62910"/>
    <cellStyle name="Note 2 4 21 6" xfId="30708"/>
    <cellStyle name="Note 2 4 21 6 2" xfId="62911"/>
    <cellStyle name="Note 2 4 21 6 3" xfId="62912"/>
    <cellStyle name="Note 2 4 21 7" xfId="30709"/>
    <cellStyle name="Note 2 4 21 8" xfId="62913"/>
    <cellStyle name="Note 2 4 22" xfId="30710"/>
    <cellStyle name="Note 2 4 22 2" xfId="30711"/>
    <cellStyle name="Note 2 4 22 2 2" xfId="30712"/>
    <cellStyle name="Note 2 4 22 2 3" xfId="30713"/>
    <cellStyle name="Note 2 4 22 2 4" xfId="30714"/>
    <cellStyle name="Note 2 4 22 2 5" xfId="30715"/>
    <cellStyle name="Note 2 4 22 2 6" xfId="30716"/>
    <cellStyle name="Note 2 4 22 3" xfId="30717"/>
    <cellStyle name="Note 2 4 22 3 2" xfId="62914"/>
    <cellStyle name="Note 2 4 22 3 3" xfId="62915"/>
    <cellStyle name="Note 2 4 22 4" xfId="30718"/>
    <cellStyle name="Note 2 4 22 4 2" xfId="62916"/>
    <cellStyle name="Note 2 4 22 4 3" xfId="62917"/>
    <cellStyle name="Note 2 4 22 5" xfId="30719"/>
    <cellStyle name="Note 2 4 22 5 2" xfId="62918"/>
    <cellStyle name="Note 2 4 22 5 3" xfId="62919"/>
    <cellStyle name="Note 2 4 22 6" xfId="30720"/>
    <cellStyle name="Note 2 4 22 6 2" xfId="62920"/>
    <cellStyle name="Note 2 4 22 6 3" xfId="62921"/>
    <cellStyle name="Note 2 4 22 7" xfId="30721"/>
    <cellStyle name="Note 2 4 22 8" xfId="62922"/>
    <cellStyle name="Note 2 4 23" xfId="30722"/>
    <cellStyle name="Note 2 4 23 2" xfId="30723"/>
    <cellStyle name="Note 2 4 23 2 2" xfId="30724"/>
    <cellStyle name="Note 2 4 23 2 3" xfId="30725"/>
    <cellStyle name="Note 2 4 23 2 4" xfId="30726"/>
    <cellStyle name="Note 2 4 23 2 5" xfId="30727"/>
    <cellStyle name="Note 2 4 23 2 6" xfId="30728"/>
    <cellStyle name="Note 2 4 23 3" xfId="30729"/>
    <cellStyle name="Note 2 4 23 3 2" xfId="62923"/>
    <cellStyle name="Note 2 4 23 3 3" xfId="62924"/>
    <cellStyle name="Note 2 4 23 4" xfId="30730"/>
    <cellStyle name="Note 2 4 23 4 2" xfId="62925"/>
    <cellStyle name="Note 2 4 23 4 3" xfId="62926"/>
    <cellStyle name="Note 2 4 23 5" xfId="30731"/>
    <cellStyle name="Note 2 4 23 5 2" xfId="62927"/>
    <cellStyle name="Note 2 4 23 5 3" xfId="62928"/>
    <cellStyle name="Note 2 4 23 6" xfId="30732"/>
    <cellStyle name="Note 2 4 23 6 2" xfId="62929"/>
    <cellStyle name="Note 2 4 23 6 3" xfId="62930"/>
    <cellStyle name="Note 2 4 23 7" xfId="30733"/>
    <cellStyle name="Note 2 4 23 8" xfId="62931"/>
    <cellStyle name="Note 2 4 24" xfId="30734"/>
    <cellStyle name="Note 2 4 24 2" xfId="30735"/>
    <cellStyle name="Note 2 4 24 2 2" xfId="30736"/>
    <cellStyle name="Note 2 4 24 2 3" xfId="30737"/>
    <cellStyle name="Note 2 4 24 2 4" xfId="30738"/>
    <cellStyle name="Note 2 4 24 2 5" xfId="30739"/>
    <cellStyle name="Note 2 4 24 2 6" xfId="30740"/>
    <cellStyle name="Note 2 4 24 3" xfId="30741"/>
    <cellStyle name="Note 2 4 24 3 2" xfId="62932"/>
    <cellStyle name="Note 2 4 24 3 3" xfId="62933"/>
    <cellStyle name="Note 2 4 24 4" xfId="30742"/>
    <cellStyle name="Note 2 4 24 4 2" xfId="62934"/>
    <cellStyle name="Note 2 4 24 4 3" xfId="62935"/>
    <cellStyle name="Note 2 4 24 5" xfId="30743"/>
    <cellStyle name="Note 2 4 24 5 2" xfId="62936"/>
    <cellStyle name="Note 2 4 24 5 3" xfId="62937"/>
    <cellStyle name="Note 2 4 24 6" xfId="30744"/>
    <cellStyle name="Note 2 4 24 6 2" xfId="62938"/>
    <cellStyle name="Note 2 4 24 6 3" xfId="62939"/>
    <cellStyle name="Note 2 4 24 7" xfId="30745"/>
    <cellStyle name="Note 2 4 24 8" xfId="62940"/>
    <cellStyle name="Note 2 4 25" xfId="30746"/>
    <cellStyle name="Note 2 4 25 2" xfId="30747"/>
    <cellStyle name="Note 2 4 25 2 2" xfId="30748"/>
    <cellStyle name="Note 2 4 25 2 3" xfId="30749"/>
    <cellStyle name="Note 2 4 25 2 4" xfId="30750"/>
    <cellStyle name="Note 2 4 25 2 5" xfId="30751"/>
    <cellStyle name="Note 2 4 25 2 6" xfId="30752"/>
    <cellStyle name="Note 2 4 25 3" xfId="30753"/>
    <cellStyle name="Note 2 4 25 3 2" xfId="62941"/>
    <cellStyle name="Note 2 4 25 3 3" xfId="62942"/>
    <cellStyle name="Note 2 4 25 4" xfId="30754"/>
    <cellStyle name="Note 2 4 25 4 2" xfId="62943"/>
    <cellStyle name="Note 2 4 25 4 3" xfId="62944"/>
    <cellStyle name="Note 2 4 25 5" xfId="30755"/>
    <cellStyle name="Note 2 4 25 5 2" xfId="62945"/>
    <cellStyle name="Note 2 4 25 5 3" xfId="62946"/>
    <cellStyle name="Note 2 4 25 6" xfId="30756"/>
    <cellStyle name="Note 2 4 25 6 2" xfId="62947"/>
    <cellStyle name="Note 2 4 25 6 3" xfId="62948"/>
    <cellStyle name="Note 2 4 25 7" xfId="30757"/>
    <cellStyle name="Note 2 4 25 8" xfId="62949"/>
    <cellStyle name="Note 2 4 26" xfId="30758"/>
    <cellStyle name="Note 2 4 26 2" xfId="30759"/>
    <cellStyle name="Note 2 4 26 2 2" xfId="30760"/>
    <cellStyle name="Note 2 4 26 2 3" xfId="30761"/>
    <cellStyle name="Note 2 4 26 2 4" xfId="30762"/>
    <cellStyle name="Note 2 4 26 2 5" xfId="30763"/>
    <cellStyle name="Note 2 4 26 2 6" xfId="30764"/>
    <cellStyle name="Note 2 4 26 3" xfId="30765"/>
    <cellStyle name="Note 2 4 26 3 2" xfId="62950"/>
    <cellStyle name="Note 2 4 26 3 3" xfId="62951"/>
    <cellStyle name="Note 2 4 26 4" xfId="30766"/>
    <cellStyle name="Note 2 4 26 4 2" xfId="62952"/>
    <cellStyle name="Note 2 4 26 4 3" xfId="62953"/>
    <cellStyle name="Note 2 4 26 5" xfId="30767"/>
    <cellStyle name="Note 2 4 26 5 2" xfId="62954"/>
    <cellStyle name="Note 2 4 26 5 3" xfId="62955"/>
    <cellStyle name="Note 2 4 26 6" xfId="30768"/>
    <cellStyle name="Note 2 4 26 6 2" xfId="62956"/>
    <cellStyle name="Note 2 4 26 6 3" xfId="62957"/>
    <cellStyle name="Note 2 4 26 7" xfId="30769"/>
    <cellStyle name="Note 2 4 26 8" xfId="62958"/>
    <cellStyle name="Note 2 4 27" xfId="30770"/>
    <cellStyle name="Note 2 4 27 2" xfId="30771"/>
    <cellStyle name="Note 2 4 27 2 2" xfId="30772"/>
    <cellStyle name="Note 2 4 27 2 3" xfId="30773"/>
    <cellStyle name="Note 2 4 27 2 4" xfId="30774"/>
    <cellStyle name="Note 2 4 27 2 5" xfId="30775"/>
    <cellStyle name="Note 2 4 27 2 6" xfId="30776"/>
    <cellStyle name="Note 2 4 27 3" xfId="30777"/>
    <cellStyle name="Note 2 4 27 3 2" xfId="62959"/>
    <cellStyle name="Note 2 4 27 3 3" xfId="62960"/>
    <cellStyle name="Note 2 4 27 4" xfId="30778"/>
    <cellStyle name="Note 2 4 27 4 2" xfId="62961"/>
    <cellStyle name="Note 2 4 27 4 3" xfId="62962"/>
    <cellStyle name="Note 2 4 27 5" xfId="30779"/>
    <cellStyle name="Note 2 4 27 5 2" xfId="62963"/>
    <cellStyle name="Note 2 4 27 5 3" xfId="62964"/>
    <cellStyle name="Note 2 4 27 6" xfId="30780"/>
    <cellStyle name="Note 2 4 27 6 2" xfId="62965"/>
    <cellStyle name="Note 2 4 27 6 3" xfId="62966"/>
    <cellStyle name="Note 2 4 27 7" xfId="30781"/>
    <cellStyle name="Note 2 4 27 8" xfId="62967"/>
    <cellStyle name="Note 2 4 28" xfId="30782"/>
    <cellStyle name="Note 2 4 28 2" xfId="30783"/>
    <cellStyle name="Note 2 4 28 2 2" xfId="30784"/>
    <cellStyle name="Note 2 4 28 2 3" xfId="30785"/>
    <cellStyle name="Note 2 4 28 2 4" xfId="30786"/>
    <cellStyle name="Note 2 4 28 2 5" xfId="30787"/>
    <cellStyle name="Note 2 4 28 2 6" xfId="30788"/>
    <cellStyle name="Note 2 4 28 3" xfId="30789"/>
    <cellStyle name="Note 2 4 28 3 2" xfId="62968"/>
    <cellStyle name="Note 2 4 28 3 3" xfId="62969"/>
    <cellStyle name="Note 2 4 28 4" xfId="30790"/>
    <cellStyle name="Note 2 4 28 4 2" xfId="62970"/>
    <cellStyle name="Note 2 4 28 4 3" xfId="62971"/>
    <cellStyle name="Note 2 4 28 5" xfId="30791"/>
    <cellStyle name="Note 2 4 28 5 2" xfId="62972"/>
    <cellStyle name="Note 2 4 28 5 3" xfId="62973"/>
    <cellStyle name="Note 2 4 28 6" xfId="30792"/>
    <cellStyle name="Note 2 4 28 6 2" xfId="62974"/>
    <cellStyle name="Note 2 4 28 6 3" xfId="62975"/>
    <cellStyle name="Note 2 4 28 7" xfId="30793"/>
    <cellStyle name="Note 2 4 28 8" xfId="62976"/>
    <cellStyle name="Note 2 4 29" xfId="30794"/>
    <cellStyle name="Note 2 4 29 2" xfId="30795"/>
    <cellStyle name="Note 2 4 29 2 2" xfId="30796"/>
    <cellStyle name="Note 2 4 29 2 3" xfId="30797"/>
    <cellStyle name="Note 2 4 29 2 4" xfId="30798"/>
    <cellStyle name="Note 2 4 29 2 5" xfId="30799"/>
    <cellStyle name="Note 2 4 29 2 6" xfId="30800"/>
    <cellStyle name="Note 2 4 29 3" xfId="30801"/>
    <cellStyle name="Note 2 4 29 3 2" xfId="62977"/>
    <cellStyle name="Note 2 4 29 3 3" xfId="62978"/>
    <cellStyle name="Note 2 4 29 4" xfId="30802"/>
    <cellStyle name="Note 2 4 29 4 2" xfId="62979"/>
    <cellStyle name="Note 2 4 29 4 3" xfId="62980"/>
    <cellStyle name="Note 2 4 29 5" xfId="30803"/>
    <cellStyle name="Note 2 4 29 5 2" xfId="62981"/>
    <cellStyle name="Note 2 4 29 5 3" xfId="62982"/>
    <cellStyle name="Note 2 4 29 6" xfId="30804"/>
    <cellStyle name="Note 2 4 29 6 2" xfId="62983"/>
    <cellStyle name="Note 2 4 29 6 3" xfId="62984"/>
    <cellStyle name="Note 2 4 29 7" xfId="30805"/>
    <cellStyle name="Note 2 4 29 8" xfId="62985"/>
    <cellStyle name="Note 2 4 3" xfId="30806"/>
    <cellStyle name="Note 2 4 3 2" xfId="30807"/>
    <cellStyle name="Note 2 4 3 2 2" xfId="30808"/>
    <cellStyle name="Note 2 4 3 2 3" xfId="30809"/>
    <cellStyle name="Note 2 4 3 2 4" xfId="30810"/>
    <cellStyle name="Note 2 4 3 2 5" xfId="30811"/>
    <cellStyle name="Note 2 4 3 2 6" xfId="30812"/>
    <cellStyle name="Note 2 4 3 3" xfId="30813"/>
    <cellStyle name="Note 2 4 3 3 2" xfId="62986"/>
    <cellStyle name="Note 2 4 3 3 3" xfId="62987"/>
    <cellStyle name="Note 2 4 3 4" xfId="30814"/>
    <cellStyle name="Note 2 4 3 4 2" xfId="62988"/>
    <cellStyle name="Note 2 4 3 4 3" xfId="62989"/>
    <cellStyle name="Note 2 4 3 5" xfId="30815"/>
    <cellStyle name="Note 2 4 3 5 2" xfId="62990"/>
    <cellStyle name="Note 2 4 3 5 3" xfId="62991"/>
    <cellStyle name="Note 2 4 3 6" xfId="30816"/>
    <cellStyle name="Note 2 4 3 6 2" xfId="62992"/>
    <cellStyle name="Note 2 4 3 6 3" xfId="62993"/>
    <cellStyle name="Note 2 4 3 7" xfId="30817"/>
    <cellStyle name="Note 2 4 3 8" xfId="62994"/>
    <cellStyle name="Note 2 4 30" xfId="30818"/>
    <cellStyle name="Note 2 4 30 2" xfId="30819"/>
    <cellStyle name="Note 2 4 30 2 2" xfId="30820"/>
    <cellStyle name="Note 2 4 30 2 3" xfId="30821"/>
    <cellStyle name="Note 2 4 30 2 4" xfId="30822"/>
    <cellStyle name="Note 2 4 30 2 5" xfId="30823"/>
    <cellStyle name="Note 2 4 30 2 6" xfId="30824"/>
    <cellStyle name="Note 2 4 30 3" xfId="30825"/>
    <cellStyle name="Note 2 4 30 3 2" xfId="62995"/>
    <cellStyle name="Note 2 4 30 3 3" xfId="62996"/>
    <cellStyle name="Note 2 4 30 4" xfId="30826"/>
    <cellStyle name="Note 2 4 30 4 2" xfId="62997"/>
    <cellStyle name="Note 2 4 30 4 3" xfId="62998"/>
    <cellStyle name="Note 2 4 30 5" xfId="30827"/>
    <cellStyle name="Note 2 4 30 5 2" xfId="62999"/>
    <cellStyle name="Note 2 4 30 5 3" xfId="63000"/>
    <cellStyle name="Note 2 4 30 6" xfId="30828"/>
    <cellStyle name="Note 2 4 30 6 2" xfId="63001"/>
    <cellStyle name="Note 2 4 30 6 3" xfId="63002"/>
    <cellStyle name="Note 2 4 30 7" xfId="30829"/>
    <cellStyle name="Note 2 4 30 8" xfId="63003"/>
    <cellStyle name="Note 2 4 31" xfId="30830"/>
    <cellStyle name="Note 2 4 31 2" xfId="30831"/>
    <cellStyle name="Note 2 4 31 2 2" xfId="30832"/>
    <cellStyle name="Note 2 4 31 2 3" xfId="30833"/>
    <cellStyle name="Note 2 4 31 2 4" xfId="30834"/>
    <cellStyle name="Note 2 4 31 2 5" xfId="30835"/>
    <cellStyle name="Note 2 4 31 2 6" xfId="30836"/>
    <cellStyle name="Note 2 4 31 3" xfId="30837"/>
    <cellStyle name="Note 2 4 31 3 2" xfId="63004"/>
    <cellStyle name="Note 2 4 31 3 3" xfId="63005"/>
    <cellStyle name="Note 2 4 31 4" xfId="30838"/>
    <cellStyle name="Note 2 4 31 4 2" xfId="63006"/>
    <cellStyle name="Note 2 4 31 4 3" xfId="63007"/>
    <cellStyle name="Note 2 4 31 5" xfId="30839"/>
    <cellStyle name="Note 2 4 31 5 2" xfId="63008"/>
    <cellStyle name="Note 2 4 31 5 3" xfId="63009"/>
    <cellStyle name="Note 2 4 31 6" xfId="30840"/>
    <cellStyle name="Note 2 4 31 6 2" xfId="63010"/>
    <cellStyle name="Note 2 4 31 6 3" xfId="63011"/>
    <cellStyle name="Note 2 4 31 7" xfId="30841"/>
    <cellStyle name="Note 2 4 31 8" xfId="63012"/>
    <cellStyle name="Note 2 4 32" xfId="30842"/>
    <cellStyle name="Note 2 4 32 2" xfId="30843"/>
    <cellStyle name="Note 2 4 32 2 2" xfId="30844"/>
    <cellStyle name="Note 2 4 32 2 3" xfId="30845"/>
    <cellStyle name="Note 2 4 32 2 4" xfId="30846"/>
    <cellStyle name="Note 2 4 32 2 5" xfId="30847"/>
    <cellStyle name="Note 2 4 32 2 6" xfId="30848"/>
    <cellStyle name="Note 2 4 32 3" xfId="30849"/>
    <cellStyle name="Note 2 4 32 3 2" xfId="63013"/>
    <cellStyle name="Note 2 4 32 3 3" xfId="63014"/>
    <cellStyle name="Note 2 4 32 4" xfId="30850"/>
    <cellStyle name="Note 2 4 32 4 2" xfId="63015"/>
    <cellStyle name="Note 2 4 32 4 3" xfId="63016"/>
    <cellStyle name="Note 2 4 32 5" xfId="30851"/>
    <cellStyle name="Note 2 4 32 5 2" xfId="63017"/>
    <cellStyle name="Note 2 4 32 5 3" xfId="63018"/>
    <cellStyle name="Note 2 4 32 6" xfId="30852"/>
    <cellStyle name="Note 2 4 32 6 2" xfId="63019"/>
    <cellStyle name="Note 2 4 32 6 3" xfId="63020"/>
    <cellStyle name="Note 2 4 32 7" xfId="30853"/>
    <cellStyle name="Note 2 4 32 8" xfId="63021"/>
    <cellStyle name="Note 2 4 33" xfId="30854"/>
    <cellStyle name="Note 2 4 33 2" xfId="30855"/>
    <cellStyle name="Note 2 4 33 2 2" xfId="30856"/>
    <cellStyle name="Note 2 4 33 2 3" xfId="30857"/>
    <cellStyle name="Note 2 4 33 2 4" xfId="30858"/>
    <cellStyle name="Note 2 4 33 2 5" xfId="30859"/>
    <cellStyle name="Note 2 4 33 2 6" xfId="30860"/>
    <cellStyle name="Note 2 4 33 3" xfId="30861"/>
    <cellStyle name="Note 2 4 33 3 2" xfId="63022"/>
    <cellStyle name="Note 2 4 33 3 3" xfId="63023"/>
    <cellStyle name="Note 2 4 33 4" xfId="30862"/>
    <cellStyle name="Note 2 4 33 4 2" xfId="63024"/>
    <cellStyle name="Note 2 4 33 4 3" xfId="63025"/>
    <cellStyle name="Note 2 4 33 5" xfId="30863"/>
    <cellStyle name="Note 2 4 33 5 2" xfId="63026"/>
    <cellStyle name="Note 2 4 33 5 3" xfId="63027"/>
    <cellStyle name="Note 2 4 33 6" xfId="30864"/>
    <cellStyle name="Note 2 4 33 6 2" xfId="63028"/>
    <cellStyle name="Note 2 4 33 6 3" xfId="63029"/>
    <cellStyle name="Note 2 4 33 7" xfId="30865"/>
    <cellStyle name="Note 2 4 33 8" xfId="63030"/>
    <cellStyle name="Note 2 4 34" xfId="30866"/>
    <cellStyle name="Note 2 4 34 2" xfId="30867"/>
    <cellStyle name="Note 2 4 34 2 2" xfId="30868"/>
    <cellStyle name="Note 2 4 34 2 3" xfId="30869"/>
    <cellStyle name="Note 2 4 34 2 4" xfId="30870"/>
    <cellStyle name="Note 2 4 34 2 5" xfId="30871"/>
    <cellStyle name="Note 2 4 34 2 6" xfId="30872"/>
    <cellStyle name="Note 2 4 34 3" xfId="30873"/>
    <cellStyle name="Note 2 4 34 3 2" xfId="63031"/>
    <cellStyle name="Note 2 4 34 3 3" xfId="63032"/>
    <cellStyle name="Note 2 4 34 4" xfId="30874"/>
    <cellStyle name="Note 2 4 34 4 2" xfId="63033"/>
    <cellStyle name="Note 2 4 34 4 3" xfId="63034"/>
    <cellStyle name="Note 2 4 34 5" xfId="30875"/>
    <cellStyle name="Note 2 4 34 5 2" xfId="63035"/>
    <cellStyle name="Note 2 4 34 5 3" xfId="63036"/>
    <cellStyle name="Note 2 4 34 6" xfId="30876"/>
    <cellStyle name="Note 2 4 34 6 2" xfId="63037"/>
    <cellStyle name="Note 2 4 34 6 3" xfId="63038"/>
    <cellStyle name="Note 2 4 34 7" xfId="30877"/>
    <cellStyle name="Note 2 4 34 8" xfId="63039"/>
    <cellStyle name="Note 2 4 35" xfId="30878"/>
    <cellStyle name="Note 2 4 35 2" xfId="63040"/>
    <cellStyle name="Note 2 4 35 3" xfId="63041"/>
    <cellStyle name="Note 2 4 36" xfId="30879"/>
    <cellStyle name="Note 2 4 36 2" xfId="30880"/>
    <cellStyle name="Note 2 4 36 3" xfId="30881"/>
    <cellStyle name="Note 2 4 36 4" xfId="30882"/>
    <cellStyle name="Note 2 4 36 5" xfId="30883"/>
    <cellStyle name="Note 2 4 36 6" xfId="30884"/>
    <cellStyle name="Note 2 4 37" xfId="30885"/>
    <cellStyle name="Note 2 4 37 2" xfId="63042"/>
    <cellStyle name="Note 2 4 37 3" xfId="63043"/>
    <cellStyle name="Note 2 4 38" xfId="30886"/>
    <cellStyle name="Note 2 4 38 2" xfId="63044"/>
    <cellStyle name="Note 2 4 38 3" xfId="63045"/>
    <cellStyle name="Note 2 4 39" xfId="30887"/>
    <cellStyle name="Note 2 4 39 2" xfId="63046"/>
    <cellStyle name="Note 2 4 39 3" xfId="63047"/>
    <cellStyle name="Note 2 4 4" xfId="30888"/>
    <cellStyle name="Note 2 4 4 2" xfId="30889"/>
    <cellStyle name="Note 2 4 4 2 2" xfId="30890"/>
    <cellStyle name="Note 2 4 4 2 3" xfId="30891"/>
    <cellStyle name="Note 2 4 4 2 4" xfId="30892"/>
    <cellStyle name="Note 2 4 4 2 5" xfId="30893"/>
    <cellStyle name="Note 2 4 4 2 6" xfId="30894"/>
    <cellStyle name="Note 2 4 4 3" xfId="30895"/>
    <cellStyle name="Note 2 4 4 3 2" xfId="63048"/>
    <cellStyle name="Note 2 4 4 3 3" xfId="63049"/>
    <cellStyle name="Note 2 4 4 4" xfId="30896"/>
    <cellStyle name="Note 2 4 4 4 2" xfId="63050"/>
    <cellStyle name="Note 2 4 4 4 3" xfId="63051"/>
    <cellStyle name="Note 2 4 4 5" xfId="30897"/>
    <cellStyle name="Note 2 4 4 5 2" xfId="63052"/>
    <cellStyle name="Note 2 4 4 5 3" xfId="63053"/>
    <cellStyle name="Note 2 4 4 6" xfId="30898"/>
    <cellStyle name="Note 2 4 4 6 2" xfId="63054"/>
    <cellStyle name="Note 2 4 4 6 3" xfId="63055"/>
    <cellStyle name="Note 2 4 4 7" xfId="30899"/>
    <cellStyle name="Note 2 4 4 8" xfId="63056"/>
    <cellStyle name="Note 2 4 40" xfId="30900"/>
    <cellStyle name="Note 2 4 41" xfId="30901"/>
    <cellStyle name="Note 2 4 5" xfId="30902"/>
    <cellStyle name="Note 2 4 5 2" xfId="30903"/>
    <cellStyle name="Note 2 4 5 2 2" xfId="30904"/>
    <cellStyle name="Note 2 4 5 2 3" xfId="30905"/>
    <cellStyle name="Note 2 4 5 2 4" xfId="30906"/>
    <cellStyle name="Note 2 4 5 2 5" xfId="30907"/>
    <cellStyle name="Note 2 4 5 2 6" xfId="30908"/>
    <cellStyle name="Note 2 4 5 3" xfId="30909"/>
    <cellStyle name="Note 2 4 5 3 2" xfId="63057"/>
    <cellStyle name="Note 2 4 5 3 3" xfId="63058"/>
    <cellStyle name="Note 2 4 5 4" xfId="30910"/>
    <cellStyle name="Note 2 4 5 4 2" xfId="63059"/>
    <cellStyle name="Note 2 4 5 4 3" xfId="63060"/>
    <cellStyle name="Note 2 4 5 5" xfId="30911"/>
    <cellStyle name="Note 2 4 5 5 2" xfId="63061"/>
    <cellStyle name="Note 2 4 5 5 3" xfId="63062"/>
    <cellStyle name="Note 2 4 5 6" xfId="30912"/>
    <cellStyle name="Note 2 4 5 6 2" xfId="63063"/>
    <cellStyle name="Note 2 4 5 6 3" xfId="63064"/>
    <cellStyle name="Note 2 4 5 7" xfId="30913"/>
    <cellStyle name="Note 2 4 5 8" xfId="63065"/>
    <cellStyle name="Note 2 4 6" xfId="30914"/>
    <cellStyle name="Note 2 4 6 2" xfId="30915"/>
    <cellStyle name="Note 2 4 6 2 2" xfId="30916"/>
    <cellStyle name="Note 2 4 6 2 3" xfId="30917"/>
    <cellStyle name="Note 2 4 6 2 4" xfId="30918"/>
    <cellStyle name="Note 2 4 6 2 5" xfId="30919"/>
    <cellStyle name="Note 2 4 6 2 6" xfId="30920"/>
    <cellStyle name="Note 2 4 6 3" xfId="30921"/>
    <cellStyle name="Note 2 4 6 3 2" xfId="63066"/>
    <cellStyle name="Note 2 4 6 3 3" xfId="63067"/>
    <cellStyle name="Note 2 4 6 4" xfId="30922"/>
    <cellStyle name="Note 2 4 6 4 2" xfId="63068"/>
    <cellStyle name="Note 2 4 6 4 3" xfId="63069"/>
    <cellStyle name="Note 2 4 6 5" xfId="30923"/>
    <cellStyle name="Note 2 4 6 5 2" xfId="63070"/>
    <cellStyle name="Note 2 4 6 5 3" xfId="63071"/>
    <cellStyle name="Note 2 4 6 6" xfId="30924"/>
    <cellStyle name="Note 2 4 6 6 2" xfId="63072"/>
    <cellStyle name="Note 2 4 6 6 3" xfId="63073"/>
    <cellStyle name="Note 2 4 6 7" xfId="30925"/>
    <cellStyle name="Note 2 4 6 8" xfId="63074"/>
    <cellStyle name="Note 2 4 7" xfId="30926"/>
    <cellStyle name="Note 2 4 7 2" xfId="30927"/>
    <cellStyle name="Note 2 4 7 2 2" xfId="30928"/>
    <cellStyle name="Note 2 4 7 2 3" xfId="30929"/>
    <cellStyle name="Note 2 4 7 2 4" xfId="30930"/>
    <cellStyle name="Note 2 4 7 2 5" xfId="30931"/>
    <cellStyle name="Note 2 4 7 2 6" xfId="30932"/>
    <cellStyle name="Note 2 4 7 3" xfId="30933"/>
    <cellStyle name="Note 2 4 7 3 2" xfId="63075"/>
    <cellStyle name="Note 2 4 7 3 3" xfId="63076"/>
    <cellStyle name="Note 2 4 7 4" xfId="30934"/>
    <cellStyle name="Note 2 4 7 4 2" xfId="63077"/>
    <cellStyle name="Note 2 4 7 4 3" xfId="63078"/>
    <cellStyle name="Note 2 4 7 5" xfId="30935"/>
    <cellStyle name="Note 2 4 7 5 2" xfId="63079"/>
    <cellStyle name="Note 2 4 7 5 3" xfId="63080"/>
    <cellStyle name="Note 2 4 7 6" xfId="30936"/>
    <cellStyle name="Note 2 4 7 6 2" xfId="63081"/>
    <cellStyle name="Note 2 4 7 6 3" xfId="63082"/>
    <cellStyle name="Note 2 4 7 7" xfId="30937"/>
    <cellStyle name="Note 2 4 7 8" xfId="63083"/>
    <cellStyle name="Note 2 4 8" xfId="30938"/>
    <cellStyle name="Note 2 4 8 2" xfId="30939"/>
    <cellStyle name="Note 2 4 8 2 2" xfId="30940"/>
    <cellStyle name="Note 2 4 8 2 3" xfId="30941"/>
    <cellStyle name="Note 2 4 8 2 4" xfId="30942"/>
    <cellStyle name="Note 2 4 8 2 5" xfId="30943"/>
    <cellStyle name="Note 2 4 8 2 6" xfId="30944"/>
    <cellStyle name="Note 2 4 8 3" xfId="30945"/>
    <cellStyle name="Note 2 4 8 3 2" xfId="63084"/>
    <cellStyle name="Note 2 4 8 3 3" xfId="63085"/>
    <cellStyle name="Note 2 4 8 4" xfId="30946"/>
    <cellStyle name="Note 2 4 8 4 2" xfId="63086"/>
    <cellStyle name="Note 2 4 8 4 3" xfId="63087"/>
    <cellStyle name="Note 2 4 8 5" xfId="30947"/>
    <cellStyle name="Note 2 4 8 5 2" xfId="63088"/>
    <cellStyle name="Note 2 4 8 5 3" xfId="63089"/>
    <cellStyle name="Note 2 4 8 6" xfId="30948"/>
    <cellStyle name="Note 2 4 8 6 2" xfId="63090"/>
    <cellStyle name="Note 2 4 8 6 3" xfId="63091"/>
    <cellStyle name="Note 2 4 8 7" xfId="30949"/>
    <cellStyle name="Note 2 4 8 8" xfId="63092"/>
    <cellStyle name="Note 2 4 9" xfId="30950"/>
    <cellStyle name="Note 2 4 9 2" xfId="30951"/>
    <cellStyle name="Note 2 4 9 2 2" xfId="30952"/>
    <cellStyle name="Note 2 4 9 2 3" xfId="30953"/>
    <cellStyle name="Note 2 4 9 2 4" xfId="30954"/>
    <cellStyle name="Note 2 4 9 2 5" xfId="30955"/>
    <cellStyle name="Note 2 4 9 2 6" xfId="30956"/>
    <cellStyle name="Note 2 4 9 3" xfId="30957"/>
    <cellStyle name="Note 2 4 9 3 2" xfId="63093"/>
    <cellStyle name="Note 2 4 9 3 3" xfId="63094"/>
    <cellStyle name="Note 2 4 9 4" xfId="30958"/>
    <cellStyle name="Note 2 4 9 4 2" xfId="63095"/>
    <cellStyle name="Note 2 4 9 4 3" xfId="63096"/>
    <cellStyle name="Note 2 4 9 5" xfId="30959"/>
    <cellStyle name="Note 2 4 9 5 2" xfId="63097"/>
    <cellStyle name="Note 2 4 9 5 3" xfId="63098"/>
    <cellStyle name="Note 2 4 9 6" xfId="30960"/>
    <cellStyle name="Note 2 4 9 6 2" xfId="63099"/>
    <cellStyle name="Note 2 4 9 6 3" xfId="63100"/>
    <cellStyle name="Note 2 4 9 7" xfId="30961"/>
    <cellStyle name="Note 2 4 9 8" xfId="63101"/>
    <cellStyle name="Note 2 40" xfId="63102"/>
    <cellStyle name="Note 2 41" xfId="63103"/>
    <cellStyle name="Note 2 42" xfId="63104"/>
    <cellStyle name="Note 2 43" xfId="63105"/>
    <cellStyle name="Note 2 44" xfId="63106"/>
    <cellStyle name="Note 2 5" xfId="30962"/>
    <cellStyle name="Note 2 5 10" xfId="30963"/>
    <cellStyle name="Note 2 5 10 2" xfId="30964"/>
    <cellStyle name="Note 2 5 10 2 2" xfId="30965"/>
    <cellStyle name="Note 2 5 10 2 3" xfId="30966"/>
    <cellStyle name="Note 2 5 10 2 4" xfId="30967"/>
    <cellStyle name="Note 2 5 10 2 5" xfId="30968"/>
    <cellStyle name="Note 2 5 10 2 6" xfId="30969"/>
    <cellStyle name="Note 2 5 10 3" xfId="30970"/>
    <cellStyle name="Note 2 5 10 3 2" xfId="63107"/>
    <cellStyle name="Note 2 5 10 3 3" xfId="63108"/>
    <cellStyle name="Note 2 5 10 4" xfId="30971"/>
    <cellStyle name="Note 2 5 10 4 2" xfId="63109"/>
    <cellStyle name="Note 2 5 10 4 3" xfId="63110"/>
    <cellStyle name="Note 2 5 10 5" xfId="30972"/>
    <cellStyle name="Note 2 5 10 5 2" xfId="63111"/>
    <cellStyle name="Note 2 5 10 5 3" xfId="63112"/>
    <cellStyle name="Note 2 5 10 6" xfId="30973"/>
    <cellStyle name="Note 2 5 10 6 2" xfId="63113"/>
    <cellStyle name="Note 2 5 10 6 3" xfId="63114"/>
    <cellStyle name="Note 2 5 10 7" xfId="30974"/>
    <cellStyle name="Note 2 5 10 8" xfId="63115"/>
    <cellStyle name="Note 2 5 11" xfId="30975"/>
    <cellStyle name="Note 2 5 11 2" xfId="30976"/>
    <cellStyle name="Note 2 5 11 2 2" xfId="30977"/>
    <cellStyle name="Note 2 5 11 2 3" xfId="30978"/>
    <cellStyle name="Note 2 5 11 2 4" xfId="30979"/>
    <cellStyle name="Note 2 5 11 2 5" xfId="30980"/>
    <cellStyle name="Note 2 5 11 2 6" xfId="30981"/>
    <cellStyle name="Note 2 5 11 3" xfId="30982"/>
    <cellStyle name="Note 2 5 11 3 2" xfId="63116"/>
    <cellStyle name="Note 2 5 11 3 3" xfId="63117"/>
    <cellStyle name="Note 2 5 11 4" xfId="30983"/>
    <cellStyle name="Note 2 5 11 4 2" xfId="63118"/>
    <cellStyle name="Note 2 5 11 4 3" xfId="63119"/>
    <cellStyle name="Note 2 5 11 5" xfId="30984"/>
    <cellStyle name="Note 2 5 11 5 2" xfId="63120"/>
    <cellStyle name="Note 2 5 11 5 3" xfId="63121"/>
    <cellStyle name="Note 2 5 11 6" xfId="30985"/>
    <cellStyle name="Note 2 5 11 6 2" xfId="63122"/>
    <cellStyle name="Note 2 5 11 6 3" xfId="63123"/>
    <cellStyle name="Note 2 5 11 7" xfId="30986"/>
    <cellStyle name="Note 2 5 11 8" xfId="63124"/>
    <cellStyle name="Note 2 5 12" xfId="30987"/>
    <cellStyle name="Note 2 5 12 2" xfId="30988"/>
    <cellStyle name="Note 2 5 12 2 2" xfId="30989"/>
    <cellStyle name="Note 2 5 12 2 3" xfId="30990"/>
    <cellStyle name="Note 2 5 12 2 4" xfId="30991"/>
    <cellStyle name="Note 2 5 12 2 5" xfId="30992"/>
    <cellStyle name="Note 2 5 12 2 6" xfId="30993"/>
    <cellStyle name="Note 2 5 12 3" xfId="30994"/>
    <cellStyle name="Note 2 5 12 3 2" xfId="63125"/>
    <cellStyle name="Note 2 5 12 3 3" xfId="63126"/>
    <cellStyle name="Note 2 5 12 4" xfId="30995"/>
    <cellStyle name="Note 2 5 12 4 2" xfId="63127"/>
    <cellStyle name="Note 2 5 12 4 3" xfId="63128"/>
    <cellStyle name="Note 2 5 12 5" xfId="30996"/>
    <cellStyle name="Note 2 5 12 5 2" xfId="63129"/>
    <cellStyle name="Note 2 5 12 5 3" xfId="63130"/>
    <cellStyle name="Note 2 5 12 6" xfId="30997"/>
    <cellStyle name="Note 2 5 12 6 2" xfId="63131"/>
    <cellStyle name="Note 2 5 12 6 3" xfId="63132"/>
    <cellStyle name="Note 2 5 12 7" xfId="30998"/>
    <cellStyle name="Note 2 5 12 8" xfId="63133"/>
    <cellStyle name="Note 2 5 13" xfId="30999"/>
    <cellStyle name="Note 2 5 13 2" xfId="31000"/>
    <cellStyle name="Note 2 5 13 2 2" xfId="31001"/>
    <cellStyle name="Note 2 5 13 2 3" xfId="31002"/>
    <cellStyle name="Note 2 5 13 2 4" xfId="31003"/>
    <cellStyle name="Note 2 5 13 2 5" xfId="31004"/>
    <cellStyle name="Note 2 5 13 2 6" xfId="31005"/>
    <cellStyle name="Note 2 5 13 3" xfId="31006"/>
    <cellStyle name="Note 2 5 13 3 2" xfId="63134"/>
    <cellStyle name="Note 2 5 13 3 3" xfId="63135"/>
    <cellStyle name="Note 2 5 13 4" xfId="31007"/>
    <cellStyle name="Note 2 5 13 4 2" xfId="63136"/>
    <cellStyle name="Note 2 5 13 4 3" xfId="63137"/>
    <cellStyle name="Note 2 5 13 5" xfId="31008"/>
    <cellStyle name="Note 2 5 13 5 2" xfId="63138"/>
    <cellStyle name="Note 2 5 13 5 3" xfId="63139"/>
    <cellStyle name="Note 2 5 13 6" xfId="31009"/>
    <cellStyle name="Note 2 5 13 6 2" xfId="63140"/>
    <cellStyle name="Note 2 5 13 6 3" xfId="63141"/>
    <cellStyle name="Note 2 5 13 7" xfId="31010"/>
    <cellStyle name="Note 2 5 13 8" xfId="63142"/>
    <cellStyle name="Note 2 5 14" xfId="31011"/>
    <cellStyle name="Note 2 5 14 2" xfId="31012"/>
    <cellStyle name="Note 2 5 14 2 2" xfId="31013"/>
    <cellStyle name="Note 2 5 14 2 3" xfId="31014"/>
    <cellStyle name="Note 2 5 14 2 4" xfId="31015"/>
    <cellStyle name="Note 2 5 14 2 5" xfId="31016"/>
    <cellStyle name="Note 2 5 14 2 6" xfId="31017"/>
    <cellStyle name="Note 2 5 14 3" xfId="31018"/>
    <cellStyle name="Note 2 5 14 3 2" xfId="63143"/>
    <cellStyle name="Note 2 5 14 3 3" xfId="63144"/>
    <cellStyle name="Note 2 5 14 4" xfId="31019"/>
    <cellStyle name="Note 2 5 14 4 2" xfId="63145"/>
    <cellStyle name="Note 2 5 14 4 3" xfId="63146"/>
    <cellStyle name="Note 2 5 14 5" xfId="31020"/>
    <cellStyle name="Note 2 5 14 5 2" xfId="63147"/>
    <cellStyle name="Note 2 5 14 5 3" xfId="63148"/>
    <cellStyle name="Note 2 5 14 6" xfId="31021"/>
    <cellStyle name="Note 2 5 14 6 2" xfId="63149"/>
    <cellStyle name="Note 2 5 14 6 3" xfId="63150"/>
    <cellStyle name="Note 2 5 14 7" xfId="31022"/>
    <cellStyle name="Note 2 5 14 8" xfId="63151"/>
    <cellStyle name="Note 2 5 15" xfId="31023"/>
    <cellStyle name="Note 2 5 15 2" xfId="31024"/>
    <cellStyle name="Note 2 5 15 2 2" xfId="31025"/>
    <cellStyle name="Note 2 5 15 2 3" xfId="31026"/>
    <cellStyle name="Note 2 5 15 2 4" xfId="31027"/>
    <cellStyle name="Note 2 5 15 2 5" xfId="31028"/>
    <cellStyle name="Note 2 5 15 2 6" xfId="31029"/>
    <cellStyle name="Note 2 5 15 3" xfId="31030"/>
    <cellStyle name="Note 2 5 15 3 2" xfId="63152"/>
    <cellStyle name="Note 2 5 15 3 3" xfId="63153"/>
    <cellStyle name="Note 2 5 15 4" xfId="31031"/>
    <cellStyle name="Note 2 5 15 4 2" xfId="63154"/>
    <cellStyle name="Note 2 5 15 4 3" xfId="63155"/>
    <cellStyle name="Note 2 5 15 5" xfId="31032"/>
    <cellStyle name="Note 2 5 15 5 2" xfId="63156"/>
    <cellStyle name="Note 2 5 15 5 3" xfId="63157"/>
    <cellStyle name="Note 2 5 15 6" xfId="31033"/>
    <cellStyle name="Note 2 5 15 6 2" xfId="63158"/>
    <cellStyle name="Note 2 5 15 6 3" xfId="63159"/>
    <cellStyle name="Note 2 5 15 7" xfId="31034"/>
    <cellStyle name="Note 2 5 15 8" xfId="63160"/>
    <cellStyle name="Note 2 5 16" xfId="31035"/>
    <cellStyle name="Note 2 5 16 2" xfId="31036"/>
    <cellStyle name="Note 2 5 16 2 2" xfId="31037"/>
    <cellStyle name="Note 2 5 16 2 3" xfId="31038"/>
    <cellStyle name="Note 2 5 16 2 4" xfId="31039"/>
    <cellStyle name="Note 2 5 16 2 5" xfId="31040"/>
    <cellStyle name="Note 2 5 16 2 6" xfId="31041"/>
    <cellStyle name="Note 2 5 16 3" xfId="31042"/>
    <cellStyle name="Note 2 5 16 3 2" xfId="63161"/>
    <cellStyle name="Note 2 5 16 3 3" xfId="63162"/>
    <cellStyle name="Note 2 5 16 4" xfId="31043"/>
    <cellStyle name="Note 2 5 16 4 2" xfId="63163"/>
    <cellStyle name="Note 2 5 16 4 3" xfId="63164"/>
    <cellStyle name="Note 2 5 16 5" xfId="31044"/>
    <cellStyle name="Note 2 5 16 5 2" xfId="63165"/>
    <cellStyle name="Note 2 5 16 5 3" xfId="63166"/>
    <cellStyle name="Note 2 5 16 6" xfId="31045"/>
    <cellStyle name="Note 2 5 16 6 2" xfId="63167"/>
    <cellStyle name="Note 2 5 16 6 3" xfId="63168"/>
    <cellStyle name="Note 2 5 16 7" xfId="31046"/>
    <cellStyle name="Note 2 5 16 8" xfId="63169"/>
    <cellStyle name="Note 2 5 17" xfId="31047"/>
    <cellStyle name="Note 2 5 17 2" xfId="31048"/>
    <cellStyle name="Note 2 5 17 2 2" xfId="31049"/>
    <cellStyle name="Note 2 5 17 2 3" xfId="31050"/>
    <cellStyle name="Note 2 5 17 2 4" xfId="31051"/>
    <cellStyle name="Note 2 5 17 2 5" xfId="31052"/>
    <cellStyle name="Note 2 5 17 2 6" xfId="31053"/>
    <cellStyle name="Note 2 5 17 3" xfId="31054"/>
    <cellStyle name="Note 2 5 17 3 2" xfId="63170"/>
    <cellStyle name="Note 2 5 17 3 3" xfId="63171"/>
    <cellStyle name="Note 2 5 17 4" xfId="31055"/>
    <cellStyle name="Note 2 5 17 4 2" xfId="63172"/>
    <cellStyle name="Note 2 5 17 4 3" xfId="63173"/>
    <cellStyle name="Note 2 5 17 5" xfId="31056"/>
    <cellStyle name="Note 2 5 17 5 2" xfId="63174"/>
    <cellStyle name="Note 2 5 17 5 3" xfId="63175"/>
    <cellStyle name="Note 2 5 17 6" xfId="31057"/>
    <cellStyle name="Note 2 5 17 6 2" xfId="63176"/>
    <cellStyle name="Note 2 5 17 6 3" xfId="63177"/>
    <cellStyle name="Note 2 5 17 7" xfId="31058"/>
    <cellStyle name="Note 2 5 17 8" xfId="63178"/>
    <cellStyle name="Note 2 5 18" xfId="31059"/>
    <cellStyle name="Note 2 5 18 2" xfId="31060"/>
    <cellStyle name="Note 2 5 18 2 2" xfId="31061"/>
    <cellStyle name="Note 2 5 18 2 3" xfId="31062"/>
    <cellStyle name="Note 2 5 18 2 4" xfId="31063"/>
    <cellStyle name="Note 2 5 18 2 5" xfId="31064"/>
    <cellStyle name="Note 2 5 18 2 6" xfId="31065"/>
    <cellStyle name="Note 2 5 18 3" xfId="31066"/>
    <cellStyle name="Note 2 5 18 3 2" xfId="63179"/>
    <cellStyle name="Note 2 5 18 3 3" xfId="63180"/>
    <cellStyle name="Note 2 5 18 4" xfId="31067"/>
    <cellStyle name="Note 2 5 18 4 2" xfId="63181"/>
    <cellStyle name="Note 2 5 18 4 3" xfId="63182"/>
    <cellStyle name="Note 2 5 18 5" xfId="31068"/>
    <cellStyle name="Note 2 5 18 5 2" xfId="63183"/>
    <cellStyle name="Note 2 5 18 5 3" xfId="63184"/>
    <cellStyle name="Note 2 5 18 6" xfId="31069"/>
    <cellStyle name="Note 2 5 18 6 2" xfId="63185"/>
    <cellStyle name="Note 2 5 18 6 3" xfId="63186"/>
    <cellStyle name="Note 2 5 18 7" xfId="31070"/>
    <cellStyle name="Note 2 5 18 8" xfId="63187"/>
    <cellStyle name="Note 2 5 19" xfId="31071"/>
    <cellStyle name="Note 2 5 19 2" xfId="31072"/>
    <cellStyle name="Note 2 5 19 2 2" xfId="31073"/>
    <cellStyle name="Note 2 5 19 2 3" xfId="31074"/>
    <cellStyle name="Note 2 5 19 2 4" xfId="31075"/>
    <cellStyle name="Note 2 5 19 2 5" xfId="31076"/>
    <cellStyle name="Note 2 5 19 2 6" xfId="31077"/>
    <cellStyle name="Note 2 5 19 3" xfId="31078"/>
    <cellStyle name="Note 2 5 19 3 2" xfId="63188"/>
    <cellStyle name="Note 2 5 19 3 3" xfId="63189"/>
    <cellStyle name="Note 2 5 19 4" xfId="31079"/>
    <cellStyle name="Note 2 5 19 4 2" xfId="63190"/>
    <cellStyle name="Note 2 5 19 4 3" xfId="63191"/>
    <cellStyle name="Note 2 5 19 5" xfId="31080"/>
    <cellStyle name="Note 2 5 19 5 2" xfId="63192"/>
    <cellStyle name="Note 2 5 19 5 3" xfId="63193"/>
    <cellStyle name="Note 2 5 19 6" xfId="31081"/>
    <cellStyle name="Note 2 5 19 6 2" xfId="63194"/>
    <cellStyle name="Note 2 5 19 6 3" xfId="63195"/>
    <cellStyle name="Note 2 5 19 7" xfId="31082"/>
    <cellStyle name="Note 2 5 19 8" xfId="63196"/>
    <cellStyle name="Note 2 5 2" xfId="31083"/>
    <cellStyle name="Note 2 5 2 2" xfId="31084"/>
    <cellStyle name="Note 2 5 2 2 2" xfId="31085"/>
    <cellStyle name="Note 2 5 2 2 3" xfId="31086"/>
    <cellStyle name="Note 2 5 2 2 4" xfId="31087"/>
    <cellStyle name="Note 2 5 2 2 5" xfId="31088"/>
    <cellStyle name="Note 2 5 2 2 6" xfId="31089"/>
    <cellStyle name="Note 2 5 2 3" xfId="31090"/>
    <cellStyle name="Note 2 5 2 3 2" xfId="63197"/>
    <cellStyle name="Note 2 5 2 3 3" xfId="63198"/>
    <cellStyle name="Note 2 5 2 4" xfId="31091"/>
    <cellStyle name="Note 2 5 2 4 2" xfId="63199"/>
    <cellStyle name="Note 2 5 2 4 3" xfId="63200"/>
    <cellStyle name="Note 2 5 2 5" xfId="31092"/>
    <cellStyle name="Note 2 5 2 5 2" xfId="63201"/>
    <cellStyle name="Note 2 5 2 5 3" xfId="63202"/>
    <cellStyle name="Note 2 5 2 6" xfId="31093"/>
    <cellStyle name="Note 2 5 2 6 2" xfId="63203"/>
    <cellStyle name="Note 2 5 2 6 3" xfId="63204"/>
    <cellStyle name="Note 2 5 2 7" xfId="31094"/>
    <cellStyle name="Note 2 5 2 8" xfId="63205"/>
    <cellStyle name="Note 2 5 20" xfId="31095"/>
    <cellStyle name="Note 2 5 20 2" xfId="31096"/>
    <cellStyle name="Note 2 5 20 2 2" xfId="31097"/>
    <cellStyle name="Note 2 5 20 2 3" xfId="31098"/>
    <cellStyle name="Note 2 5 20 2 4" xfId="31099"/>
    <cellStyle name="Note 2 5 20 2 5" xfId="31100"/>
    <cellStyle name="Note 2 5 20 2 6" xfId="31101"/>
    <cellStyle name="Note 2 5 20 3" xfId="31102"/>
    <cellStyle name="Note 2 5 20 3 2" xfId="63206"/>
    <cellStyle name="Note 2 5 20 3 3" xfId="63207"/>
    <cellStyle name="Note 2 5 20 4" xfId="31103"/>
    <cellStyle name="Note 2 5 20 4 2" xfId="63208"/>
    <cellStyle name="Note 2 5 20 4 3" xfId="63209"/>
    <cellStyle name="Note 2 5 20 5" xfId="31104"/>
    <cellStyle name="Note 2 5 20 5 2" xfId="63210"/>
    <cellStyle name="Note 2 5 20 5 3" xfId="63211"/>
    <cellStyle name="Note 2 5 20 6" xfId="31105"/>
    <cellStyle name="Note 2 5 20 6 2" xfId="63212"/>
    <cellStyle name="Note 2 5 20 6 3" xfId="63213"/>
    <cellStyle name="Note 2 5 20 7" xfId="31106"/>
    <cellStyle name="Note 2 5 20 8" xfId="63214"/>
    <cellStyle name="Note 2 5 21" xfId="31107"/>
    <cellStyle name="Note 2 5 21 2" xfId="31108"/>
    <cellStyle name="Note 2 5 21 2 2" xfId="31109"/>
    <cellStyle name="Note 2 5 21 2 3" xfId="31110"/>
    <cellStyle name="Note 2 5 21 2 4" xfId="31111"/>
    <cellStyle name="Note 2 5 21 2 5" xfId="31112"/>
    <cellStyle name="Note 2 5 21 2 6" xfId="31113"/>
    <cellStyle name="Note 2 5 21 3" xfId="31114"/>
    <cellStyle name="Note 2 5 21 3 2" xfId="63215"/>
    <cellStyle name="Note 2 5 21 3 3" xfId="63216"/>
    <cellStyle name="Note 2 5 21 4" xfId="31115"/>
    <cellStyle name="Note 2 5 21 4 2" xfId="63217"/>
    <cellStyle name="Note 2 5 21 4 3" xfId="63218"/>
    <cellStyle name="Note 2 5 21 5" xfId="31116"/>
    <cellStyle name="Note 2 5 21 5 2" xfId="63219"/>
    <cellStyle name="Note 2 5 21 5 3" xfId="63220"/>
    <cellStyle name="Note 2 5 21 6" xfId="31117"/>
    <cellStyle name="Note 2 5 21 6 2" xfId="63221"/>
    <cellStyle name="Note 2 5 21 6 3" xfId="63222"/>
    <cellStyle name="Note 2 5 21 7" xfId="31118"/>
    <cellStyle name="Note 2 5 21 8" xfId="63223"/>
    <cellStyle name="Note 2 5 22" xfId="31119"/>
    <cellStyle name="Note 2 5 22 2" xfId="31120"/>
    <cellStyle name="Note 2 5 22 2 2" xfId="31121"/>
    <cellStyle name="Note 2 5 22 2 3" xfId="31122"/>
    <cellStyle name="Note 2 5 22 2 4" xfId="31123"/>
    <cellStyle name="Note 2 5 22 2 5" xfId="31124"/>
    <cellStyle name="Note 2 5 22 2 6" xfId="31125"/>
    <cellStyle name="Note 2 5 22 3" xfId="31126"/>
    <cellStyle name="Note 2 5 22 3 2" xfId="63224"/>
    <cellStyle name="Note 2 5 22 3 3" xfId="63225"/>
    <cellStyle name="Note 2 5 22 4" xfId="31127"/>
    <cellStyle name="Note 2 5 22 4 2" xfId="63226"/>
    <cellStyle name="Note 2 5 22 4 3" xfId="63227"/>
    <cellStyle name="Note 2 5 22 5" xfId="31128"/>
    <cellStyle name="Note 2 5 22 5 2" xfId="63228"/>
    <cellStyle name="Note 2 5 22 5 3" xfId="63229"/>
    <cellStyle name="Note 2 5 22 6" xfId="31129"/>
    <cellStyle name="Note 2 5 22 6 2" xfId="63230"/>
    <cellStyle name="Note 2 5 22 6 3" xfId="63231"/>
    <cellStyle name="Note 2 5 22 7" xfId="31130"/>
    <cellStyle name="Note 2 5 22 8" xfId="63232"/>
    <cellStyle name="Note 2 5 23" xfId="31131"/>
    <cellStyle name="Note 2 5 23 2" xfId="31132"/>
    <cellStyle name="Note 2 5 23 2 2" xfId="31133"/>
    <cellStyle name="Note 2 5 23 2 3" xfId="31134"/>
    <cellStyle name="Note 2 5 23 2 4" xfId="31135"/>
    <cellStyle name="Note 2 5 23 2 5" xfId="31136"/>
    <cellStyle name="Note 2 5 23 2 6" xfId="31137"/>
    <cellStyle name="Note 2 5 23 3" xfId="31138"/>
    <cellStyle name="Note 2 5 23 3 2" xfId="63233"/>
    <cellStyle name="Note 2 5 23 3 3" xfId="63234"/>
    <cellStyle name="Note 2 5 23 4" xfId="31139"/>
    <cellStyle name="Note 2 5 23 4 2" xfId="63235"/>
    <cellStyle name="Note 2 5 23 4 3" xfId="63236"/>
    <cellStyle name="Note 2 5 23 5" xfId="31140"/>
    <cellStyle name="Note 2 5 23 5 2" xfId="63237"/>
    <cellStyle name="Note 2 5 23 5 3" xfId="63238"/>
    <cellStyle name="Note 2 5 23 6" xfId="31141"/>
    <cellStyle name="Note 2 5 23 6 2" xfId="63239"/>
    <cellStyle name="Note 2 5 23 6 3" xfId="63240"/>
    <cellStyle name="Note 2 5 23 7" xfId="31142"/>
    <cellStyle name="Note 2 5 23 8" xfId="63241"/>
    <cellStyle name="Note 2 5 24" xfId="31143"/>
    <cellStyle name="Note 2 5 24 2" xfId="31144"/>
    <cellStyle name="Note 2 5 24 2 2" xfId="31145"/>
    <cellStyle name="Note 2 5 24 2 3" xfId="31146"/>
    <cellStyle name="Note 2 5 24 2 4" xfId="31147"/>
    <cellStyle name="Note 2 5 24 2 5" xfId="31148"/>
    <cellStyle name="Note 2 5 24 2 6" xfId="31149"/>
    <cellStyle name="Note 2 5 24 3" xfId="31150"/>
    <cellStyle name="Note 2 5 24 3 2" xfId="63242"/>
    <cellStyle name="Note 2 5 24 3 3" xfId="63243"/>
    <cellStyle name="Note 2 5 24 4" xfId="31151"/>
    <cellStyle name="Note 2 5 24 4 2" xfId="63244"/>
    <cellStyle name="Note 2 5 24 4 3" xfId="63245"/>
    <cellStyle name="Note 2 5 24 5" xfId="31152"/>
    <cellStyle name="Note 2 5 24 5 2" xfId="63246"/>
    <cellStyle name="Note 2 5 24 5 3" xfId="63247"/>
    <cellStyle name="Note 2 5 24 6" xfId="31153"/>
    <cellStyle name="Note 2 5 24 6 2" xfId="63248"/>
    <cellStyle name="Note 2 5 24 6 3" xfId="63249"/>
    <cellStyle name="Note 2 5 24 7" xfId="31154"/>
    <cellStyle name="Note 2 5 24 8" xfId="63250"/>
    <cellStyle name="Note 2 5 25" xfId="31155"/>
    <cellStyle name="Note 2 5 25 2" xfId="31156"/>
    <cellStyle name="Note 2 5 25 2 2" xfId="31157"/>
    <cellStyle name="Note 2 5 25 2 3" xfId="31158"/>
    <cellStyle name="Note 2 5 25 2 4" xfId="31159"/>
    <cellStyle name="Note 2 5 25 2 5" xfId="31160"/>
    <cellStyle name="Note 2 5 25 2 6" xfId="31161"/>
    <cellStyle name="Note 2 5 25 3" xfId="31162"/>
    <cellStyle name="Note 2 5 25 3 2" xfId="63251"/>
    <cellStyle name="Note 2 5 25 3 3" xfId="63252"/>
    <cellStyle name="Note 2 5 25 4" xfId="31163"/>
    <cellStyle name="Note 2 5 25 4 2" xfId="63253"/>
    <cellStyle name="Note 2 5 25 4 3" xfId="63254"/>
    <cellStyle name="Note 2 5 25 5" xfId="31164"/>
    <cellStyle name="Note 2 5 25 5 2" xfId="63255"/>
    <cellStyle name="Note 2 5 25 5 3" xfId="63256"/>
    <cellStyle name="Note 2 5 25 6" xfId="31165"/>
    <cellStyle name="Note 2 5 25 6 2" xfId="63257"/>
    <cellStyle name="Note 2 5 25 6 3" xfId="63258"/>
    <cellStyle name="Note 2 5 25 7" xfId="31166"/>
    <cellStyle name="Note 2 5 25 8" xfId="63259"/>
    <cellStyle name="Note 2 5 26" xfId="31167"/>
    <cellStyle name="Note 2 5 26 2" xfId="31168"/>
    <cellStyle name="Note 2 5 26 2 2" xfId="31169"/>
    <cellStyle name="Note 2 5 26 2 3" xfId="31170"/>
    <cellStyle name="Note 2 5 26 2 4" xfId="31171"/>
    <cellStyle name="Note 2 5 26 2 5" xfId="31172"/>
    <cellStyle name="Note 2 5 26 2 6" xfId="31173"/>
    <cellStyle name="Note 2 5 26 3" xfId="31174"/>
    <cellStyle name="Note 2 5 26 3 2" xfId="63260"/>
    <cellStyle name="Note 2 5 26 3 3" xfId="63261"/>
    <cellStyle name="Note 2 5 26 4" xfId="31175"/>
    <cellStyle name="Note 2 5 26 4 2" xfId="63262"/>
    <cellStyle name="Note 2 5 26 4 3" xfId="63263"/>
    <cellStyle name="Note 2 5 26 5" xfId="31176"/>
    <cellStyle name="Note 2 5 26 5 2" xfId="63264"/>
    <cellStyle name="Note 2 5 26 5 3" xfId="63265"/>
    <cellStyle name="Note 2 5 26 6" xfId="31177"/>
    <cellStyle name="Note 2 5 26 6 2" xfId="63266"/>
    <cellStyle name="Note 2 5 26 6 3" xfId="63267"/>
    <cellStyle name="Note 2 5 26 7" xfId="31178"/>
    <cellStyle name="Note 2 5 26 8" xfId="63268"/>
    <cellStyle name="Note 2 5 27" xfId="31179"/>
    <cellStyle name="Note 2 5 27 2" xfId="31180"/>
    <cellStyle name="Note 2 5 27 2 2" xfId="31181"/>
    <cellStyle name="Note 2 5 27 2 3" xfId="31182"/>
    <cellStyle name="Note 2 5 27 2 4" xfId="31183"/>
    <cellStyle name="Note 2 5 27 2 5" xfId="31184"/>
    <cellStyle name="Note 2 5 27 2 6" xfId="31185"/>
    <cellStyle name="Note 2 5 27 3" xfId="31186"/>
    <cellStyle name="Note 2 5 27 3 2" xfId="63269"/>
    <cellStyle name="Note 2 5 27 3 3" xfId="63270"/>
    <cellStyle name="Note 2 5 27 4" xfId="31187"/>
    <cellStyle name="Note 2 5 27 4 2" xfId="63271"/>
    <cellStyle name="Note 2 5 27 4 3" xfId="63272"/>
    <cellStyle name="Note 2 5 27 5" xfId="31188"/>
    <cellStyle name="Note 2 5 27 5 2" xfId="63273"/>
    <cellStyle name="Note 2 5 27 5 3" xfId="63274"/>
    <cellStyle name="Note 2 5 27 6" xfId="31189"/>
    <cellStyle name="Note 2 5 27 6 2" xfId="63275"/>
    <cellStyle name="Note 2 5 27 6 3" xfId="63276"/>
    <cellStyle name="Note 2 5 27 7" xfId="31190"/>
    <cellStyle name="Note 2 5 27 8" xfId="63277"/>
    <cellStyle name="Note 2 5 28" xfId="31191"/>
    <cellStyle name="Note 2 5 28 2" xfId="31192"/>
    <cellStyle name="Note 2 5 28 2 2" xfId="31193"/>
    <cellStyle name="Note 2 5 28 2 3" xfId="31194"/>
    <cellStyle name="Note 2 5 28 2 4" xfId="31195"/>
    <cellStyle name="Note 2 5 28 2 5" xfId="31196"/>
    <cellStyle name="Note 2 5 28 2 6" xfId="31197"/>
    <cellStyle name="Note 2 5 28 3" xfId="31198"/>
    <cellStyle name="Note 2 5 28 3 2" xfId="63278"/>
    <cellStyle name="Note 2 5 28 3 3" xfId="63279"/>
    <cellStyle name="Note 2 5 28 4" xfId="31199"/>
    <cellStyle name="Note 2 5 28 4 2" xfId="63280"/>
    <cellStyle name="Note 2 5 28 4 3" xfId="63281"/>
    <cellStyle name="Note 2 5 28 5" xfId="31200"/>
    <cellStyle name="Note 2 5 28 5 2" xfId="63282"/>
    <cellStyle name="Note 2 5 28 5 3" xfId="63283"/>
    <cellStyle name="Note 2 5 28 6" xfId="31201"/>
    <cellStyle name="Note 2 5 28 6 2" xfId="63284"/>
    <cellStyle name="Note 2 5 28 6 3" xfId="63285"/>
    <cellStyle name="Note 2 5 28 7" xfId="31202"/>
    <cellStyle name="Note 2 5 28 8" xfId="63286"/>
    <cellStyle name="Note 2 5 29" xfId="31203"/>
    <cellStyle name="Note 2 5 29 2" xfId="31204"/>
    <cellStyle name="Note 2 5 29 2 2" xfId="31205"/>
    <cellStyle name="Note 2 5 29 2 3" xfId="31206"/>
    <cellStyle name="Note 2 5 29 2 4" xfId="31207"/>
    <cellStyle name="Note 2 5 29 2 5" xfId="31208"/>
    <cellStyle name="Note 2 5 29 2 6" xfId="31209"/>
    <cellStyle name="Note 2 5 29 3" xfId="31210"/>
    <cellStyle name="Note 2 5 29 3 2" xfId="63287"/>
    <cellStyle name="Note 2 5 29 3 3" xfId="63288"/>
    <cellStyle name="Note 2 5 29 4" xfId="31211"/>
    <cellStyle name="Note 2 5 29 4 2" xfId="63289"/>
    <cellStyle name="Note 2 5 29 4 3" xfId="63290"/>
    <cellStyle name="Note 2 5 29 5" xfId="31212"/>
    <cellStyle name="Note 2 5 29 5 2" xfId="63291"/>
    <cellStyle name="Note 2 5 29 5 3" xfId="63292"/>
    <cellStyle name="Note 2 5 29 6" xfId="31213"/>
    <cellStyle name="Note 2 5 29 6 2" xfId="63293"/>
    <cellStyle name="Note 2 5 29 6 3" xfId="63294"/>
    <cellStyle name="Note 2 5 29 7" xfId="31214"/>
    <cellStyle name="Note 2 5 29 8" xfId="63295"/>
    <cellStyle name="Note 2 5 3" xfId="31215"/>
    <cellStyle name="Note 2 5 3 2" xfId="31216"/>
    <cellStyle name="Note 2 5 3 2 2" xfId="31217"/>
    <cellStyle name="Note 2 5 3 2 3" xfId="31218"/>
    <cellStyle name="Note 2 5 3 2 4" xfId="31219"/>
    <cellStyle name="Note 2 5 3 2 5" xfId="31220"/>
    <cellStyle name="Note 2 5 3 2 6" xfId="31221"/>
    <cellStyle name="Note 2 5 3 3" xfId="31222"/>
    <cellStyle name="Note 2 5 3 3 2" xfId="63296"/>
    <cellStyle name="Note 2 5 3 3 3" xfId="63297"/>
    <cellStyle name="Note 2 5 3 4" xfId="31223"/>
    <cellStyle name="Note 2 5 3 4 2" xfId="63298"/>
    <cellStyle name="Note 2 5 3 4 3" xfId="63299"/>
    <cellStyle name="Note 2 5 3 5" xfId="31224"/>
    <cellStyle name="Note 2 5 3 5 2" xfId="63300"/>
    <cellStyle name="Note 2 5 3 5 3" xfId="63301"/>
    <cellStyle name="Note 2 5 3 6" xfId="31225"/>
    <cellStyle name="Note 2 5 3 6 2" xfId="63302"/>
    <cellStyle name="Note 2 5 3 6 3" xfId="63303"/>
    <cellStyle name="Note 2 5 3 7" xfId="31226"/>
    <cellStyle name="Note 2 5 3 8" xfId="63304"/>
    <cellStyle name="Note 2 5 30" xfId="31227"/>
    <cellStyle name="Note 2 5 30 2" xfId="31228"/>
    <cellStyle name="Note 2 5 30 2 2" xfId="31229"/>
    <cellStyle name="Note 2 5 30 2 3" xfId="31230"/>
    <cellStyle name="Note 2 5 30 2 4" xfId="31231"/>
    <cellStyle name="Note 2 5 30 2 5" xfId="31232"/>
    <cellStyle name="Note 2 5 30 2 6" xfId="31233"/>
    <cellStyle name="Note 2 5 30 3" xfId="31234"/>
    <cellStyle name="Note 2 5 30 3 2" xfId="63305"/>
    <cellStyle name="Note 2 5 30 3 3" xfId="63306"/>
    <cellStyle name="Note 2 5 30 4" xfId="31235"/>
    <cellStyle name="Note 2 5 30 4 2" xfId="63307"/>
    <cellStyle name="Note 2 5 30 4 3" xfId="63308"/>
    <cellStyle name="Note 2 5 30 5" xfId="31236"/>
    <cellStyle name="Note 2 5 30 5 2" xfId="63309"/>
    <cellStyle name="Note 2 5 30 5 3" xfId="63310"/>
    <cellStyle name="Note 2 5 30 6" xfId="31237"/>
    <cellStyle name="Note 2 5 30 6 2" xfId="63311"/>
    <cellStyle name="Note 2 5 30 6 3" xfId="63312"/>
    <cellStyle name="Note 2 5 30 7" xfId="31238"/>
    <cellStyle name="Note 2 5 30 8" xfId="63313"/>
    <cellStyle name="Note 2 5 31" xfId="31239"/>
    <cellStyle name="Note 2 5 31 2" xfId="31240"/>
    <cellStyle name="Note 2 5 31 2 2" xfId="31241"/>
    <cellStyle name="Note 2 5 31 2 3" xfId="31242"/>
    <cellStyle name="Note 2 5 31 2 4" xfId="31243"/>
    <cellStyle name="Note 2 5 31 2 5" xfId="31244"/>
    <cellStyle name="Note 2 5 31 2 6" xfId="31245"/>
    <cellStyle name="Note 2 5 31 3" xfId="31246"/>
    <cellStyle name="Note 2 5 31 3 2" xfId="63314"/>
    <cellStyle name="Note 2 5 31 3 3" xfId="63315"/>
    <cellStyle name="Note 2 5 31 4" xfId="31247"/>
    <cellStyle name="Note 2 5 31 4 2" xfId="63316"/>
    <cellStyle name="Note 2 5 31 4 3" xfId="63317"/>
    <cellStyle name="Note 2 5 31 5" xfId="31248"/>
    <cellStyle name="Note 2 5 31 5 2" xfId="63318"/>
    <cellStyle name="Note 2 5 31 5 3" xfId="63319"/>
    <cellStyle name="Note 2 5 31 6" xfId="31249"/>
    <cellStyle name="Note 2 5 31 6 2" xfId="63320"/>
    <cellStyle name="Note 2 5 31 6 3" xfId="63321"/>
    <cellStyle name="Note 2 5 31 7" xfId="31250"/>
    <cellStyle name="Note 2 5 31 8" xfId="63322"/>
    <cellStyle name="Note 2 5 32" xfId="31251"/>
    <cellStyle name="Note 2 5 32 2" xfId="31252"/>
    <cellStyle name="Note 2 5 32 2 2" xfId="31253"/>
    <cellStyle name="Note 2 5 32 2 3" xfId="31254"/>
    <cellStyle name="Note 2 5 32 2 4" xfId="31255"/>
    <cellStyle name="Note 2 5 32 2 5" xfId="31256"/>
    <cellStyle name="Note 2 5 32 2 6" xfId="31257"/>
    <cellStyle name="Note 2 5 32 3" xfId="31258"/>
    <cellStyle name="Note 2 5 32 3 2" xfId="63323"/>
    <cellStyle name="Note 2 5 32 3 3" xfId="63324"/>
    <cellStyle name="Note 2 5 32 4" xfId="31259"/>
    <cellStyle name="Note 2 5 32 4 2" xfId="63325"/>
    <cellStyle name="Note 2 5 32 4 3" xfId="63326"/>
    <cellStyle name="Note 2 5 32 5" xfId="31260"/>
    <cellStyle name="Note 2 5 32 5 2" xfId="63327"/>
    <cellStyle name="Note 2 5 32 5 3" xfId="63328"/>
    <cellStyle name="Note 2 5 32 6" xfId="31261"/>
    <cellStyle name="Note 2 5 32 6 2" xfId="63329"/>
    <cellStyle name="Note 2 5 32 6 3" xfId="63330"/>
    <cellStyle name="Note 2 5 32 7" xfId="31262"/>
    <cellStyle name="Note 2 5 32 8" xfId="63331"/>
    <cellStyle name="Note 2 5 33" xfId="31263"/>
    <cellStyle name="Note 2 5 33 2" xfId="31264"/>
    <cellStyle name="Note 2 5 33 2 2" xfId="31265"/>
    <cellStyle name="Note 2 5 33 2 3" xfId="31266"/>
    <cellStyle name="Note 2 5 33 2 4" xfId="31267"/>
    <cellStyle name="Note 2 5 33 2 5" xfId="31268"/>
    <cellStyle name="Note 2 5 33 2 6" xfId="31269"/>
    <cellStyle name="Note 2 5 33 3" xfId="31270"/>
    <cellStyle name="Note 2 5 33 3 2" xfId="63332"/>
    <cellStyle name="Note 2 5 33 3 3" xfId="63333"/>
    <cellStyle name="Note 2 5 33 4" xfId="31271"/>
    <cellStyle name="Note 2 5 33 4 2" xfId="63334"/>
    <cellStyle name="Note 2 5 33 4 3" xfId="63335"/>
    <cellStyle name="Note 2 5 33 5" xfId="31272"/>
    <cellStyle name="Note 2 5 33 5 2" xfId="63336"/>
    <cellStyle name="Note 2 5 33 5 3" xfId="63337"/>
    <cellStyle name="Note 2 5 33 6" xfId="31273"/>
    <cellStyle name="Note 2 5 33 6 2" xfId="63338"/>
    <cellStyle name="Note 2 5 33 6 3" xfId="63339"/>
    <cellStyle name="Note 2 5 33 7" xfId="31274"/>
    <cellStyle name="Note 2 5 33 8" xfId="63340"/>
    <cellStyle name="Note 2 5 34" xfId="31275"/>
    <cellStyle name="Note 2 5 34 2" xfId="31276"/>
    <cellStyle name="Note 2 5 34 2 2" xfId="31277"/>
    <cellStyle name="Note 2 5 34 2 3" xfId="31278"/>
    <cellStyle name="Note 2 5 34 2 4" xfId="31279"/>
    <cellStyle name="Note 2 5 34 2 5" xfId="31280"/>
    <cellStyle name="Note 2 5 34 2 6" xfId="31281"/>
    <cellStyle name="Note 2 5 34 3" xfId="31282"/>
    <cellStyle name="Note 2 5 34 3 2" xfId="63341"/>
    <cellStyle name="Note 2 5 34 3 3" xfId="63342"/>
    <cellStyle name="Note 2 5 34 4" xfId="31283"/>
    <cellStyle name="Note 2 5 34 4 2" xfId="63343"/>
    <cellStyle name="Note 2 5 34 4 3" xfId="63344"/>
    <cellStyle name="Note 2 5 34 5" xfId="31284"/>
    <cellStyle name="Note 2 5 34 5 2" xfId="63345"/>
    <cellStyle name="Note 2 5 34 5 3" xfId="63346"/>
    <cellStyle name="Note 2 5 34 6" xfId="31285"/>
    <cellStyle name="Note 2 5 34 6 2" xfId="63347"/>
    <cellStyle name="Note 2 5 34 6 3" xfId="63348"/>
    <cellStyle name="Note 2 5 34 7" xfId="31286"/>
    <cellStyle name="Note 2 5 34 8" xfId="63349"/>
    <cellStyle name="Note 2 5 35" xfId="31287"/>
    <cellStyle name="Note 2 5 35 2" xfId="63350"/>
    <cellStyle name="Note 2 5 35 3" xfId="63351"/>
    <cellStyle name="Note 2 5 36" xfId="31288"/>
    <cellStyle name="Note 2 5 36 2" xfId="31289"/>
    <cellStyle name="Note 2 5 36 3" xfId="31290"/>
    <cellStyle name="Note 2 5 36 4" xfId="31291"/>
    <cellStyle name="Note 2 5 36 5" xfId="31292"/>
    <cellStyle name="Note 2 5 36 6" xfId="31293"/>
    <cellStyle name="Note 2 5 37" xfId="31294"/>
    <cellStyle name="Note 2 5 37 2" xfId="63352"/>
    <cellStyle name="Note 2 5 37 3" xfId="63353"/>
    <cellStyle name="Note 2 5 38" xfId="31295"/>
    <cellStyle name="Note 2 5 38 2" xfId="63354"/>
    <cellStyle name="Note 2 5 38 3" xfId="63355"/>
    <cellStyle name="Note 2 5 39" xfId="31296"/>
    <cellStyle name="Note 2 5 39 2" xfId="63356"/>
    <cellStyle name="Note 2 5 39 3" xfId="63357"/>
    <cellStyle name="Note 2 5 4" xfId="31297"/>
    <cellStyle name="Note 2 5 4 2" xfId="31298"/>
    <cellStyle name="Note 2 5 4 2 2" xfId="31299"/>
    <cellStyle name="Note 2 5 4 2 3" xfId="31300"/>
    <cellStyle name="Note 2 5 4 2 4" xfId="31301"/>
    <cellStyle name="Note 2 5 4 2 5" xfId="31302"/>
    <cellStyle name="Note 2 5 4 2 6" xfId="31303"/>
    <cellStyle name="Note 2 5 4 3" xfId="31304"/>
    <cellStyle name="Note 2 5 4 3 2" xfId="63358"/>
    <cellStyle name="Note 2 5 4 3 3" xfId="63359"/>
    <cellStyle name="Note 2 5 4 4" xfId="31305"/>
    <cellStyle name="Note 2 5 4 4 2" xfId="63360"/>
    <cellStyle name="Note 2 5 4 4 3" xfId="63361"/>
    <cellStyle name="Note 2 5 4 5" xfId="31306"/>
    <cellStyle name="Note 2 5 4 5 2" xfId="63362"/>
    <cellStyle name="Note 2 5 4 5 3" xfId="63363"/>
    <cellStyle name="Note 2 5 4 6" xfId="31307"/>
    <cellStyle name="Note 2 5 4 6 2" xfId="63364"/>
    <cellStyle name="Note 2 5 4 6 3" xfId="63365"/>
    <cellStyle name="Note 2 5 4 7" xfId="31308"/>
    <cellStyle name="Note 2 5 4 8" xfId="63366"/>
    <cellStyle name="Note 2 5 40" xfId="31309"/>
    <cellStyle name="Note 2 5 41" xfId="31310"/>
    <cellStyle name="Note 2 5 5" xfId="31311"/>
    <cellStyle name="Note 2 5 5 2" xfId="31312"/>
    <cellStyle name="Note 2 5 5 2 2" xfId="31313"/>
    <cellStyle name="Note 2 5 5 2 3" xfId="31314"/>
    <cellStyle name="Note 2 5 5 2 4" xfId="31315"/>
    <cellStyle name="Note 2 5 5 2 5" xfId="31316"/>
    <cellStyle name="Note 2 5 5 2 6" xfId="31317"/>
    <cellStyle name="Note 2 5 5 3" xfId="31318"/>
    <cellStyle name="Note 2 5 5 3 2" xfId="63367"/>
    <cellStyle name="Note 2 5 5 3 3" xfId="63368"/>
    <cellStyle name="Note 2 5 5 4" xfId="31319"/>
    <cellStyle name="Note 2 5 5 4 2" xfId="63369"/>
    <cellStyle name="Note 2 5 5 4 3" xfId="63370"/>
    <cellStyle name="Note 2 5 5 5" xfId="31320"/>
    <cellStyle name="Note 2 5 5 5 2" xfId="63371"/>
    <cellStyle name="Note 2 5 5 5 3" xfId="63372"/>
    <cellStyle name="Note 2 5 5 6" xfId="31321"/>
    <cellStyle name="Note 2 5 5 6 2" xfId="63373"/>
    <cellStyle name="Note 2 5 5 6 3" xfId="63374"/>
    <cellStyle name="Note 2 5 5 7" xfId="31322"/>
    <cellStyle name="Note 2 5 5 8" xfId="63375"/>
    <cellStyle name="Note 2 5 6" xfId="31323"/>
    <cellStyle name="Note 2 5 6 2" xfId="31324"/>
    <cellStyle name="Note 2 5 6 2 2" xfId="31325"/>
    <cellStyle name="Note 2 5 6 2 3" xfId="31326"/>
    <cellStyle name="Note 2 5 6 2 4" xfId="31327"/>
    <cellStyle name="Note 2 5 6 2 5" xfId="31328"/>
    <cellStyle name="Note 2 5 6 2 6" xfId="31329"/>
    <cellStyle name="Note 2 5 6 3" xfId="31330"/>
    <cellStyle name="Note 2 5 6 3 2" xfId="63376"/>
    <cellStyle name="Note 2 5 6 3 3" xfId="63377"/>
    <cellStyle name="Note 2 5 6 4" xfId="31331"/>
    <cellStyle name="Note 2 5 6 4 2" xfId="63378"/>
    <cellStyle name="Note 2 5 6 4 3" xfId="63379"/>
    <cellStyle name="Note 2 5 6 5" xfId="31332"/>
    <cellStyle name="Note 2 5 6 5 2" xfId="63380"/>
    <cellStyle name="Note 2 5 6 5 3" xfId="63381"/>
    <cellStyle name="Note 2 5 6 6" xfId="31333"/>
    <cellStyle name="Note 2 5 6 6 2" xfId="63382"/>
    <cellStyle name="Note 2 5 6 6 3" xfId="63383"/>
    <cellStyle name="Note 2 5 6 7" xfId="31334"/>
    <cellStyle name="Note 2 5 6 8" xfId="63384"/>
    <cellStyle name="Note 2 5 7" xfId="31335"/>
    <cellStyle name="Note 2 5 7 2" xfId="31336"/>
    <cellStyle name="Note 2 5 7 2 2" xfId="31337"/>
    <cellStyle name="Note 2 5 7 2 3" xfId="31338"/>
    <cellStyle name="Note 2 5 7 2 4" xfId="31339"/>
    <cellStyle name="Note 2 5 7 2 5" xfId="31340"/>
    <cellStyle name="Note 2 5 7 2 6" xfId="31341"/>
    <cellStyle name="Note 2 5 7 3" xfId="31342"/>
    <cellStyle name="Note 2 5 7 3 2" xfId="63385"/>
    <cellStyle name="Note 2 5 7 3 3" xfId="63386"/>
    <cellStyle name="Note 2 5 7 4" xfId="31343"/>
    <cellStyle name="Note 2 5 7 4 2" xfId="63387"/>
    <cellStyle name="Note 2 5 7 4 3" xfId="63388"/>
    <cellStyle name="Note 2 5 7 5" xfId="31344"/>
    <cellStyle name="Note 2 5 7 5 2" xfId="63389"/>
    <cellStyle name="Note 2 5 7 5 3" xfId="63390"/>
    <cellStyle name="Note 2 5 7 6" xfId="31345"/>
    <cellStyle name="Note 2 5 7 6 2" xfId="63391"/>
    <cellStyle name="Note 2 5 7 6 3" xfId="63392"/>
    <cellStyle name="Note 2 5 7 7" xfId="31346"/>
    <cellStyle name="Note 2 5 7 8" xfId="63393"/>
    <cellStyle name="Note 2 5 8" xfId="31347"/>
    <cellStyle name="Note 2 5 8 2" xfId="31348"/>
    <cellStyle name="Note 2 5 8 2 2" xfId="31349"/>
    <cellStyle name="Note 2 5 8 2 3" xfId="31350"/>
    <cellStyle name="Note 2 5 8 2 4" xfId="31351"/>
    <cellStyle name="Note 2 5 8 2 5" xfId="31352"/>
    <cellStyle name="Note 2 5 8 2 6" xfId="31353"/>
    <cellStyle name="Note 2 5 8 3" xfId="31354"/>
    <cellStyle name="Note 2 5 8 3 2" xfId="63394"/>
    <cellStyle name="Note 2 5 8 3 3" xfId="63395"/>
    <cellStyle name="Note 2 5 8 4" xfId="31355"/>
    <cellStyle name="Note 2 5 8 4 2" xfId="63396"/>
    <cellStyle name="Note 2 5 8 4 3" xfId="63397"/>
    <cellStyle name="Note 2 5 8 5" xfId="31356"/>
    <cellStyle name="Note 2 5 8 5 2" xfId="63398"/>
    <cellStyle name="Note 2 5 8 5 3" xfId="63399"/>
    <cellStyle name="Note 2 5 8 6" xfId="31357"/>
    <cellStyle name="Note 2 5 8 6 2" xfId="63400"/>
    <cellStyle name="Note 2 5 8 6 3" xfId="63401"/>
    <cellStyle name="Note 2 5 8 7" xfId="31358"/>
    <cellStyle name="Note 2 5 8 8" xfId="63402"/>
    <cellStyle name="Note 2 5 9" xfId="31359"/>
    <cellStyle name="Note 2 5 9 2" xfId="31360"/>
    <cellStyle name="Note 2 5 9 2 2" xfId="31361"/>
    <cellStyle name="Note 2 5 9 2 3" xfId="31362"/>
    <cellStyle name="Note 2 5 9 2 4" xfId="31363"/>
    <cellStyle name="Note 2 5 9 2 5" xfId="31364"/>
    <cellStyle name="Note 2 5 9 2 6" xfId="31365"/>
    <cellStyle name="Note 2 5 9 3" xfId="31366"/>
    <cellStyle name="Note 2 5 9 3 2" xfId="63403"/>
    <cellStyle name="Note 2 5 9 3 3" xfId="63404"/>
    <cellStyle name="Note 2 5 9 4" xfId="31367"/>
    <cellStyle name="Note 2 5 9 4 2" xfId="63405"/>
    <cellStyle name="Note 2 5 9 4 3" xfId="63406"/>
    <cellStyle name="Note 2 5 9 5" xfId="31368"/>
    <cellStyle name="Note 2 5 9 5 2" xfId="63407"/>
    <cellStyle name="Note 2 5 9 5 3" xfId="63408"/>
    <cellStyle name="Note 2 5 9 6" xfId="31369"/>
    <cellStyle name="Note 2 5 9 6 2" xfId="63409"/>
    <cellStyle name="Note 2 5 9 6 3" xfId="63410"/>
    <cellStyle name="Note 2 5 9 7" xfId="31370"/>
    <cellStyle name="Note 2 5 9 8" xfId="63411"/>
    <cellStyle name="Note 2 6" xfId="31371"/>
    <cellStyle name="Note 2 6 2" xfId="31372"/>
    <cellStyle name="Note 2 6 2 2" xfId="63412"/>
    <cellStyle name="Note 2 6 2 3" xfId="63413"/>
    <cellStyle name="Note 2 6 3" xfId="31373"/>
    <cellStyle name="Note 2 6 3 2" xfId="31374"/>
    <cellStyle name="Note 2 6 3 3" xfId="31375"/>
    <cellStyle name="Note 2 6 3 4" xfId="31376"/>
    <cellStyle name="Note 2 6 3 5" xfId="31377"/>
    <cellStyle name="Note 2 6 3 6" xfId="31378"/>
    <cellStyle name="Note 2 6 4" xfId="31379"/>
    <cellStyle name="Note 2 6 4 2" xfId="63414"/>
    <cellStyle name="Note 2 6 4 3" xfId="63415"/>
    <cellStyle name="Note 2 6 5" xfId="31380"/>
    <cellStyle name="Note 2 6 5 2" xfId="63416"/>
    <cellStyle name="Note 2 6 5 3" xfId="63417"/>
    <cellStyle name="Note 2 6 6" xfId="31381"/>
    <cellStyle name="Note 2 6 6 2" xfId="63418"/>
    <cellStyle name="Note 2 6 6 3" xfId="63419"/>
    <cellStyle name="Note 2 6 7" xfId="31382"/>
    <cellStyle name="Note 2 6 8" xfId="31383"/>
    <cellStyle name="Note 2 7" xfId="31384"/>
    <cellStyle name="Note 2 7 2" xfId="31385"/>
    <cellStyle name="Note 2 7 2 2" xfId="31386"/>
    <cellStyle name="Note 2 7 2 3" xfId="31387"/>
    <cellStyle name="Note 2 7 2 4" xfId="31388"/>
    <cellStyle name="Note 2 7 2 5" xfId="31389"/>
    <cellStyle name="Note 2 7 2 6" xfId="31390"/>
    <cellStyle name="Note 2 7 3" xfId="31391"/>
    <cellStyle name="Note 2 7 3 2" xfId="31392"/>
    <cellStyle name="Note 2 7 3 3" xfId="31393"/>
    <cellStyle name="Note 2 7 3 4" xfId="31394"/>
    <cellStyle name="Note 2 7 3 5" xfId="31395"/>
    <cellStyle name="Note 2 7 3 6" xfId="31396"/>
    <cellStyle name="Note 2 7 4" xfId="31397"/>
    <cellStyle name="Note 2 7 4 2" xfId="63420"/>
    <cellStyle name="Note 2 7 4 3" xfId="63421"/>
    <cellStyle name="Note 2 7 5" xfId="31398"/>
    <cellStyle name="Note 2 7 5 2" xfId="63422"/>
    <cellStyle name="Note 2 7 5 3" xfId="63423"/>
    <cellStyle name="Note 2 7 6" xfId="31399"/>
    <cellStyle name="Note 2 7 6 2" xfId="63424"/>
    <cellStyle name="Note 2 7 6 3" xfId="63425"/>
    <cellStyle name="Note 2 7 7" xfId="31400"/>
    <cellStyle name="Note 2 7 8" xfId="31401"/>
    <cellStyle name="Note 2 8" xfId="31402"/>
    <cellStyle name="Note 2 8 2" xfId="31403"/>
    <cellStyle name="Note 2 8 2 2" xfId="63426"/>
    <cellStyle name="Note 2 8 2 3" xfId="63427"/>
    <cellStyle name="Note 2 8 3" xfId="31404"/>
    <cellStyle name="Note 2 8 3 2" xfId="31405"/>
    <cellStyle name="Note 2 8 3 3" xfId="31406"/>
    <cellStyle name="Note 2 8 3 4" xfId="31407"/>
    <cellStyle name="Note 2 8 3 5" xfId="31408"/>
    <cellStyle name="Note 2 8 3 6" xfId="31409"/>
    <cellStyle name="Note 2 8 4" xfId="31410"/>
    <cellStyle name="Note 2 8 4 2" xfId="63428"/>
    <cellStyle name="Note 2 8 4 3" xfId="63429"/>
    <cellStyle name="Note 2 8 5" xfId="31411"/>
    <cellStyle name="Note 2 8 5 2" xfId="63430"/>
    <cellStyle name="Note 2 8 5 3" xfId="63431"/>
    <cellStyle name="Note 2 8 6" xfId="31412"/>
    <cellStyle name="Note 2 8 6 2" xfId="63432"/>
    <cellStyle name="Note 2 8 6 3" xfId="63433"/>
    <cellStyle name="Note 2 8 7" xfId="31413"/>
    <cellStyle name="Note 2 8 8" xfId="31414"/>
    <cellStyle name="Note 2 9" xfId="31415"/>
    <cellStyle name="Note 2 9 2" xfId="31416"/>
    <cellStyle name="Note 2 9 2 2" xfId="63434"/>
    <cellStyle name="Note 2 9 2 3" xfId="63435"/>
    <cellStyle name="Note 2 9 3" xfId="31417"/>
    <cellStyle name="Note 2 9 3 2" xfId="31418"/>
    <cellStyle name="Note 2 9 3 3" xfId="31419"/>
    <cellStyle name="Note 2 9 3 4" xfId="31420"/>
    <cellStyle name="Note 2 9 3 5" xfId="31421"/>
    <cellStyle name="Note 2 9 3 6" xfId="31422"/>
    <cellStyle name="Note 2 9 4" xfId="31423"/>
    <cellStyle name="Note 2 9 4 2" xfId="63436"/>
    <cellStyle name="Note 2 9 4 3" xfId="63437"/>
    <cellStyle name="Note 2 9 5" xfId="31424"/>
    <cellStyle name="Note 2 9 5 2" xfId="63438"/>
    <cellStyle name="Note 2 9 5 3" xfId="63439"/>
    <cellStyle name="Note 2 9 6" xfId="31425"/>
    <cellStyle name="Note 2 9 6 2" xfId="63440"/>
    <cellStyle name="Note 2 9 6 3" xfId="63441"/>
    <cellStyle name="Note 2 9 7" xfId="31426"/>
    <cellStyle name="Note 2 9 8" xfId="31427"/>
    <cellStyle name="Note 3" xfId="31428"/>
    <cellStyle name="Note 3 10" xfId="31429"/>
    <cellStyle name="Note 3 10 2" xfId="31430"/>
    <cellStyle name="Note 3 10 2 2" xfId="31431"/>
    <cellStyle name="Note 3 10 2 3" xfId="31432"/>
    <cellStyle name="Note 3 10 2 4" xfId="31433"/>
    <cellStyle name="Note 3 10 2 5" xfId="31434"/>
    <cellStyle name="Note 3 10 2 6" xfId="31435"/>
    <cellStyle name="Note 3 10 3" xfId="31436"/>
    <cellStyle name="Note 3 10 3 2" xfId="63442"/>
    <cellStyle name="Note 3 10 3 3" xfId="63443"/>
    <cellStyle name="Note 3 10 4" xfId="31437"/>
    <cellStyle name="Note 3 10 4 2" xfId="63444"/>
    <cellStyle name="Note 3 10 4 3" xfId="63445"/>
    <cellStyle name="Note 3 10 5" xfId="31438"/>
    <cellStyle name="Note 3 10 5 2" xfId="63446"/>
    <cellStyle name="Note 3 10 5 3" xfId="63447"/>
    <cellStyle name="Note 3 10 6" xfId="31439"/>
    <cellStyle name="Note 3 10 6 2" xfId="63448"/>
    <cellStyle name="Note 3 10 6 3" xfId="63449"/>
    <cellStyle name="Note 3 10 7" xfId="31440"/>
    <cellStyle name="Note 3 10 8" xfId="63450"/>
    <cellStyle name="Note 3 11" xfId="31441"/>
    <cellStyle name="Note 3 11 2" xfId="31442"/>
    <cellStyle name="Note 3 11 2 2" xfId="31443"/>
    <cellStyle name="Note 3 11 2 3" xfId="31444"/>
    <cellStyle name="Note 3 11 2 4" xfId="31445"/>
    <cellStyle name="Note 3 11 2 5" xfId="31446"/>
    <cellStyle name="Note 3 11 2 6" xfId="31447"/>
    <cellStyle name="Note 3 11 3" xfId="31448"/>
    <cellStyle name="Note 3 11 3 2" xfId="63451"/>
    <cellStyle name="Note 3 11 3 3" xfId="63452"/>
    <cellStyle name="Note 3 11 4" xfId="31449"/>
    <cellStyle name="Note 3 11 4 2" xfId="63453"/>
    <cellStyle name="Note 3 11 4 3" xfId="63454"/>
    <cellStyle name="Note 3 11 5" xfId="31450"/>
    <cellStyle name="Note 3 11 5 2" xfId="63455"/>
    <cellStyle name="Note 3 11 5 3" xfId="63456"/>
    <cellStyle name="Note 3 11 6" xfId="31451"/>
    <cellStyle name="Note 3 11 6 2" xfId="63457"/>
    <cellStyle name="Note 3 11 6 3" xfId="63458"/>
    <cellStyle name="Note 3 11 7" xfId="31452"/>
    <cellStyle name="Note 3 11 8" xfId="63459"/>
    <cellStyle name="Note 3 12" xfId="31453"/>
    <cellStyle name="Note 3 12 2" xfId="31454"/>
    <cellStyle name="Note 3 12 2 2" xfId="31455"/>
    <cellStyle name="Note 3 12 2 3" xfId="31456"/>
    <cellStyle name="Note 3 12 2 4" xfId="31457"/>
    <cellStyle name="Note 3 12 2 5" xfId="31458"/>
    <cellStyle name="Note 3 12 2 6" xfId="31459"/>
    <cellStyle name="Note 3 12 3" xfId="31460"/>
    <cellStyle name="Note 3 12 3 2" xfId="63460"/>
    <cellStyle name="Note 3 12 3 3" xfId="63461"/>
    <cellStyle name="Note 3 12 4" xfId="31461"/>
    <cellStyle name="Note 3 12 4 2" xfId="63462"/>
    <cellStyle name="Note 3 12 4 3" xfId="63463"/>
    <cellStyle name="Note 3 12 5" xfId="31462"/>
    <cellStyle name="Note 3 12 5 2" xfId="63464"/>
    <cellStyle name="Note 3 12 5 3" xfId="63465"/>
    <cellStyle name="Note 3 12 6" xfId="31463"/>
    <cellStyle name="Note 3 12 6 2" xfId="63466"/>
    <cellStyle name="Note 3 12 6 3" xfId="63467"/>
    <cellStyle name="Note 3 12 7" xfId="31464"/>
    <cellStyle name="Note 3 12 8" xfId="63468"/>
    <cellStyle name="Note 3 13" xfId="31465"/>
    <cellStyle name="Note 3 13 2" xfId="31466"/>
    <cellStyle name="Note 3 13 2 2" xfId="31467"/>
    <cellStyle name="Note 3 13 2 3" xfId="31468"/>
    <cellStyle name="Note 3 13 2 4" xfId="31469"/>
    <cellStyle name="Note 3 13 2 5" xfId="31470"/>
    <cellStyle name="Note 3 13 2 6" xfId="31471"/>
    <cellStyle name="Note 3 13 3" xfId="31472"/>
    <cellStyle name="Note 3 13 3 2" xfId="63469"/>
    <cellStyle name="Note 3 13 3 3" xfId="63470"/>
    <cellStyle name="Note 3 13 4" xfId="31473"/>
    <cellStyle name="Note 3 13 4 2" xfId="63471"/>
    <cellStyle name="Note 3 13 4 3" xfId="63472"/>
    <cellStyle name="Note 3 13 5" xfId="31474"/>
    <cellStyle name="Note 3 13 5 2" xfId="63473"/>
    <cellStyle name="Note 3 13 5 3" xfId="63474"/>
    <cellStyle name="Note 3 13 6" xfId="31475"/>
    <cellStyle name="Note 3 13 6 2" xfId="63475"/>
    <cellStyle name="Note 3 13 6 3" xfId="63476"/>
    <cellStyle name="Note 3 13 7" xfId="31476"/>
    <cellStyle name="Note 3 13 8" xfId="63477"/>
    <cellStyle name="Note 3 14" xfId="31477"/>
    <cellStyle name="Note 3 14 2" xfId="31478"/>
    <cellStyle name="Note 3 14 2 2" xfId="31479"/>
    <cellStyle name="Note 3 14 2 3" xfId="31480"/>
    <cellStyle name="Note 3 14 2 4" xfId="31481"/>
    <cellStyle name="Note 3 14 2 5" xfId="31482"/>
    <cellStyle name="Note 3 14 2 6" xfId="31483"/>
    <cellStyle name="Note 3 14 3" xfId="31484"/>
    <cellStyle name="Note 3 14 3 2" xfId="63478"/>
    <cellStyle name="Note 3 14 3 3" xfId="63479"/>
    <cellStyle name="Note 3 14 4" xfId="31485"/>
    <cellStyle name="Note 3 14 4 2" xfId="63480"/>
    <cellStyle name="Note 3 14 4 3" xfId="63481"/>
    <cellStyle name="Note 3 14 5" xfId="31486"/>
    <cellStyle name="Note 3 14 5 2" xfId="63482"/>
    <cellStyle name="Note 3 14 5 3" xfId="63483"/>
    <cellStyle name="Note 3 14 6" xfId="31487"/>
    <cellStyle name="Note 3 14 6 2" xfId="63484"/>
    <cellStyle name="Note 3 14 6 3" xfId="63485"/>
    <cellStyle name="Note 3 14 7" xfId="31488"/>
    <cellStyle name="Note 3 14 8" xfId="63486"/>
    <cellStyle name="Note 3 15" xfId="31489"/>
    <cellStyle name="Note 3 15 2" xfId="31490"/>
    <cellStyle name="Note 3 15 2 2" xfId="31491"/>
    <cellStyle name="Note 3 15 2 3" xfId="31492"/>
    <cellStyle name="Note 3 15 2 4" xfId="31493"/>
    <cellStyle name="Note 3 15 2 5" xfId="31494"/>
    <cellStyle name="Note 3 15 2 6" xfId="31495"/>
    <cellStyle name="Note 3 15 3" xfId="31496"/>
    <cellStyle name="Note 3 15 3 2" xfId="63487"/>
    <cellStyle name="Note 3 15 3 3" xfId="63488"/>
    <cellStyle name="Note 3 15 4" xfId="31497"/>
    <cellStyle name="Note 3 15 4 2" xfId="63489"/>
    <cellStyle name="Note 3 15 4 3" xfId="63490"/>
    <cellStyle name="Note 3 15 5" xfId="31498"/>
    <cellStyle name="Note 3 15 5 2" xfId="63491"/>
    <cellStyle name="Note 3 15 5 3" xfId="63492"/>
    <cellStyle name="Note 3 15 6" xfId="31499"/>
    <cellStyle name="Note 3 15 6 2" xfId="63493"/>
    <cellStyle name="Note 3 15 6 3" xfId="63494"/>
    <cellStyle name="Note 3 15 7" xfId="31500"/>
    <cellStyle name="Note 3 15 8" xfId="63495"/>
    <cellStyle name="Note 3 16" xfId="31501"/>
    <cellStyle name="Note 3 16 2" xfId="31502"/>
    <cellStyle name="Note 3 16 2 2" xfId="31503"/>
    <cellStyle name="Note 3 16 2 3" xfId="31504"/>
    <cellStyle name="Note 3 16 2 4" xfId="31505"/>
    <cellStyle name="Note 3 16 2 5" xfId="31506"/>
    <cellStyle name="Note 3 16 2 6" xfId="31507"/>
    <cellStyle name="Note 3 16 3" xfId="31508"/>
    <cellStyle name="Note 3 16 3 2" xfId="63496"/>
    <cellStyle name="Note 3 16 3 3" xfId="63497"/>
    <cellStyle name="Note 3 16 4" xfId="31509"/>
    <cellStyle name="Note 3 16 4 2" xfId="63498"/>
    <cellStyle name="Note 3 16 4 3" xfId="63499"/>
    <cellStyle name="Note 3 16 5" xfId="31510"/>
    <cellStyle name="Note 3 16 5 2" xfId="63500"/>
    <cellStyle name="Note 3 16 5 3" xfId="63501"/>
    <cellStyle name="Note 3 16 6" xfId="31511"/>
    <cellStyle name="Note 3 16 6 2" xfId="63502"/>
    <cellStyle name="Note 3 16 6 3" xfId="63503"/>
    <cellStyle name="Note 3 16 7" xfId="31512"/>
    <cellStyle name="Note 3 16 8" xfId="63504"/>
    <cellStyle name="Note 3 17" xfId="31513"/>
    <cellStyle name="Note 3 17 2" xfId="31514"/>
    <cellStyle name="Note 3 17 2 2" xfId="31515"/>
    <cellStyle name="Note 3 17 2 3" xfId="31516"/>
    <cellStyle name="Note 3 17 2 4" xfId="31517"/>
    <cellStyle name="Note 3 17 2 5" xfId="31518"/>
    <cellStyle name="Note 3 17 2 6" xfId="31519"/>
    <cellStyle name="Note 3 17 3" xfId="31520"/>
    <cellStyle name="Note 3 17 3 2" xfId="63505"/>
    <cellStyle name="Note 3 17 3 3" xfId="63506"/>
    <cellStyle name="Note 3 17 4" xfId="31521"/>
    <cellStyle name="Note 3 17 4 2" xfId="63507"/>
    <cellStyle name="Note 3 17 4 3" xfId="63508"/>
    <cellStyle name="Note 3 17 5" xfId="31522"/>
    <cellStyle name="Note 3 17 5 2" xfId="63509"/>
    <cellStyle name="Note 3 17 5 3" xfId="63510"/>
    <cellStyle name="Note 3 17 6" xfId="31523"/>
    <cellStyle name="Note 3 17 6 2" xfId="63511"/>
    <cellStyle name="Note 3 17 6 3" xfId="63512"/>
    <cellStyle name="Note 3 17 7" xfId="31524"/>
    <cellStyle name="Note 3 17 8" xfId="63513"/>
    <cellStyle name="Note 3 18" xfId="31525"/>
    <cellStyle name="Note 3 18 2" xfId="31526"/>
    <cellStyle name="Note 3 18 2 2" xfId="31527"/>
    <cellStyle name="Note 3 18 2 3" xfId="31528"/>
    <cellStyle name="Note 3 18 2 4" xfId="31529"/>
    <cellStyle name="Note 3 18 2 5" xfId="31530"/>
    <cellStyle name="Note 3 18 2 6" xfId="31531"/>
    <cellStyle name="Note 3 18 3" xfId="31532"/>
    <cellStyle name="Note 3 18 3 2" xfId="63514"/>
    <cellStyle name="Note 3 18 3 3" xfId="63515"/>
    <cellStyle name="Note 3 18 4" xfId="31533"/>
    <cellStyle name="Note 3 18 4 2" xfId="63516"/>
    <cellStyle name="Note 3 18 4 3" xfId="63517"/>
    <cellStyle name="Note 3 18 5" xfId="31534"/>
    <cellStyle name="Note 3 18 5 2" xfId="63518"/>
    <cellStyle name="Note 3 18 5 3" xfId="63519"/>
    <cellStyle name="Note 3 18 6" xfId="31535"/>
    <cellStyle name="Note 3 18 6 2" xfId="63520"/>
    <cellStyle name="Note 3 18 6 3" xfId="63521"/>
    <cellStyle name="Note 3 18 7" xfId="31536"/>
    <cellStyle name="Note 3 18 8" xfId="63522"/>
    <cellStyle name="Note 3 19" xfId="31537"/>
    <cellStyle name="Note 3 19 2" xfId="31538"/>
    <cellStyle name="Note 3 19 2 2" xfId="31539"/>
    <cellStyle name="Note 3 19 2 3" xfId="31540"/>
    <cellStyle name="Note 3 19 2 4" xfId="31541"/>
    <cellStyle name="Note 3 19 2 5" xfId="31542"/>
    <cellStyle name="Note 3 19 2 6" xfId="31543"/>
    <cellStyle name="Note 3 19 3" xfId="31544"/>
    <cellStyle name="Note 3 19 3 2" xfId="63523"/>
    <cellStyle name="Note 3 19 3 3" xfId="63524"/>
    <cellStyle name="Note 3 19 4" xfId="31545"/>
    <cellStyle name="Note 3 19 4 2" xfId="63525"/>
    <cellStyle name="Note 3 19 4 3" xfId="63526"/>
    <cellStyle name="Note 3 19 5" xfId="31546"/>
    <cellStyle name="Note 3 19 5 2" xfId="63527"/>
    <cellStyle name="Note 3 19 5 3" xfId="63528"/>
    <cellStyle name="Note 3 19 6" xfId="31547"/>
    <cellStyle name="Note 3 19 6 2" xfId="63529"/>
    <cellStyle name="Note 3 19 6 3" xfId="63530"/>
    <cellStyle name="Note 3 19 7" xfId="31548"/>
    <cellStyle name="Note 3 19 8" xfId="63531"/>
    <cellStyle name="Note 3 2" xfId="31549"/>
    <cellStyle name="Note 3 2 10" xfId="31550"/>
    <cellStyle name="Note 3 2 10 2" xfId="31551"/>
    <cellStyle name="Note 3 2 10 2 2" xfId="31552"/>
    <cellStyle name="Note 3 2 10 2 3" xfId="31553"/>
    <cellStyle name="Note 3 2 10 2 4" xfId="31554"/>
    <cellStyle name="Note 3 2 10 2 5" xfId="31555"/>
    <cellStyle name="Note 3 2 10 2 6" xfId="31556"/>
    <cellStyle name="Note 3 2 10 3" xfId="31557"/>
    <cellStyle name="Note 3 2 10 3 2" xfId="63532"/>
    <cellStyle name="Note 3 2 10 3 3" xfId="63533"/>
    <cellStyle name="Note 3 2 10 4" xfId="31558"/>
    <cellStyle name="Note 3 2 10 4 2" xfId="63534"/>
    <cellStyle name="Note 3 2 10 4 3" xfId="63535"/>
    <cellStyle name="Note 3 2 10 5" xfId="31559"/>
    <cellStyle name="Note 3 2 10 5 2" xfId="63536"/>
    <cellStyle name="Note 3 2 10 5 3" xfId="63537"/>
    <cellStyle name="Note 3 2 10 6" xfId="31560"/>
    <cellStyle name="Note 3 2 10 6 2" xfId="63538"/>
    <cellStyle name="Note 3 2 10 6 3" xfId="63539"/>
    <cellStyle name="Note 3 2 10 7" xfId="31561"/>
    <cellStyle name="Note 3 2 10 8" xfId="63540"/>
    <cellStyle name="Note 3 2 11" xfId="31562"/>
    <cellStyle name="Note 3 2 11 2" xfId="31563"/>
    <cellStyle name="Note 3 2 11 2 2" xfId="31564"/>
    <cellStyle name="Note 3 2 11 2 3" xfId="31565"/>
    <cellStyle name="Note 3 2 11 2 4" xfId="31566"/>
    <cellStyle name="Note 3 2 11 2 5" xfId="31567"/>
    <cellStyle name="Note 3 2 11 2 6" xfId="31568"/>
    <cellStyle name="Note 3 2 11 3" xfId="31569"/>
    <cellStyle name="Note 3 2 11 3 2" xfId="63541"/>
    <cellStyle name="Note 3 2 11 3 3" xfId="63542"/>
    <cellStyle name="Note 3 2 11 4" xfId="31570"/>
    <cellStyle name="Note 3 2 11 4 2" xfId="63543"/>
    <cellStyle name="Note 3 2 11 4 3" xfId="63544"/>
    <cellStyle name="Note 3 2 11 5" xfId="31571"/>
    <cellStyle name="Note 3 2 11 5 2" xfId="63545"/>
    <cellStyle name="Note 3 2 11 5 3" xfId="63546"/>
    <cellStyle name="Note 3 2 11 6" xfId="31572"/>
    <cellStyle name="Note 3 2 11 6 2" xfId="63547"/>
    <cellStyle name="Note 3 2 11 6 3" xfId="63548"/>
    <cellStyle name="Note 3 2 11 7" xfId="31573"/>
    <cellStyle name="Note 3 2 11 8" xfId="63549"/>
    <cellStyle name="Note 3 2 12" xfId="31574"/>
    <cellStyle name="Note 3 2 12 2" xfId="31575"/>
    <cellStyle name="Note 3 2 12 2 2" xfId="31576"/>
    <cellStyle name="Note 3 2 12 2 3" xfId="31577"/>
    <cellStyle name="Note 3 2 12 2 4" xfId="31578"/>
    <cellStyle name="Note 3 2 12 2 5" xfId="31579"/>
    <cellStyle name="Note 3 2 12 2 6" xfId="31580"/>
    <cellStyle name="Note 3 2 12 3" xfId="31581"/>
    <cellStyle name="Note 3 2 12 3 2" xfId="63550"/>
    <cellStyle name="Note 3 2 12 3 3" xfId="63551"/>
    <cellStyle name="Note 3 2 12 4" xfId="31582"/>
    <cellStyle name="Note 3 2 12 4 2" xfId="63552"/>
    <cellStyle name="Note 3 2 12 4 3" xfId="63553"/>
    <cellStyle name="Note 3 2 12 5" xfId="31583"/>
    <cellStyle name="Note 3 2 12 5 2" xfId="63554"/>
    <cellStyle name="Note 3 2 12 5 3" xfId="63555"/>
    <cellStyle name="Note 3 2 12 6" xfId="31584"/>
    <cellStyle name="Note 3 2 12 6 2" xfId="63556"/>
    <cellStyle name="Note 3 2 12 6 3" xfId="63557"/>
    <cellStyle name="Note 3 2 12 7" xfId="31585"/>
    <cellStyle name="Note 3 2 12 8" xfId="63558"/>
    <cellStyle name="Note 3 2 13" xfId="31586"/>
    <cellStyle name="Note 3 2 13 2" xfId="31587"/>
    <cellStyle name="Note 3 2 13 2 2" xfId="31588"/>
    <cellStyle name="Note 3 2 13 2 3" xfId="31589"/>
    <cellStyle name="Note 3 2 13 2 4" xfId="31590"/>
    <cellStyle name="Note 3 2 13 2 5" xfId="31591"/>
    <cellStyle name="Note 3 2 13 2 6" xfId="31592"/>
    <cellStyle name="Note 3 2 13 3" xfId="31593"/>
    <cellStyle name="Note 3 2 13 3 2" xfId="63559"/>
    <cellStyle name="Note 3 2 13 3 3" xfId="63560"/>
    <cellStyle name="Note 3 2 13 4" xfId="31594"/>
    <cellStyle name="Note 3 2 13 4 2" xfId="63561"/>
    <cellStyle name="Note 3 2 13 4 3" xfId="63562"/>
    <cellStyle name="Note 3 2 13 5" xfId="31595"/>
    <cellStyle name="Note 3 2 13 5 2" xfId="63563"/>
    <cellStyle name="Note 3 2 13 5 3" xfId="63564"/>
    <cellStyle name="Note 3 2 13 6" xfId="31596"/>
    <cellStyle name="Note 3 2 13 6 2" xfId="63565"/>
    <cellStyle name="Note 3 2 13 6 3" xfId="63566"/>
    <cellStyle name="Note 3 2 13 7" xfId="31597"/>
    <cellStyle name="Note 3 2 13 8" xfId="63567"/>
    <cellStyle name="Note 3 2 14" xfId="31598"/>
    <cellStyle name="Note 3 2 14 2" xfId="31599"/>
    <cellStyle name="Note 3 2 14 2 2" xfId="31600"/>
    <cellStyle name="Note 3 2 14 2 3" xfId="31601"/>
    <cellStyle name="Note 3 2 14 2 4" xfId="31602"/>
    <cellStyle name="Note 3 2 14 2 5" xfId="31603"/>
    <cellStyle name="Note 3 2 14 2 6" xfId="31604"/>
    <cellStyle name="Note 3 2 14 3" xfId="31605"/>
    <cellStyle name="Note 3 2 14 3 2" xfId="63568"/>
    <cellStyle name="Note 3 2 14 3 3" xfId="63569"/>
    <cellStyle name="Note 3 2 14 4" xfId="31606"/>
    <cellStyle name="Note 3 2 14 4 2" xfId="63570"/>
    <cellStyle name="Note 3 2 14 4 3" xfId="63571"/>
    <cellStyle name="Note 3 2 14 5" xfId="31607"/>
    <cellStyle name="Note 3 2 14 5 2" xfId="63572"/>
    <cellStyle name="Note 3 2 14 5 3" xfId="63573"/>
    <cellStyle name="Note 3 2 14 6" xfId="31608"/>
    <cellStyle name="Note 3 2 14 6 2" xfId="63574"/>
    <cellStyle name="Note 3 2 14 6 3" xfId="63575"/>
    <cellStyle name="Note 3 2 14 7" xfId="31609"/>
    <cellStyle name="Note 3 2 14 8" xfId="63576"/>
    <cellStyle name="Note 3 2 15" xfId="31610"/>
    <cellStyle name="Note 3 2 15 2" xfId="31611"/>
    <cellStyle name="Note 3 2 15 2 2" xfId="31612"/>
    <cellStyle name="Note 3 2 15 2 3" xfId="31613"/>
    <cellStyle name="Note 3 2 15 2 4" xfId="31614"/>
    <cellStyle name="Note 3 2 15 2 5" xfId="31615"/>
    <cellStyle name="Note 3 2 15 2 6" xfId="31616"/>
    <cellStyle name="Note 3 2 15 3" xfId="31617"/>
    <cellStyle name="Note 3 2 15 3 2" xfId="63577"/>
    <cellStyle name="Note 3 2 15 3 3" xfId="63578"/>
    <cellStyle name="Note 3 2 15 4" xfId="31618"/>
    <cellStyle name="Note 3 2 15 4 2" xfId="63579"/>
    <cellStyle name="Note 3 2 15 4 3" xfId="63580"/>
    <cellStyle name="Note 3 2 15 5" xfId="31619"/>
    <cellStyle name="Note 3 2 15 5 2" xfId="63581"/>
    <cellStyle name="Note 3 2 15 5 3" xfId="63582"/>
    <cellStyle name="Note 3 2 15 6" xfId="31620"/>
    <cellStyle name="Note 3 2 15 6 2" xfId="63583"/>
    <cellStyle name="Note 3 2 15 6 3" xfId="63584"/>
    <cellStyle name="Note 3 2 15 7" xfId="31621"/>
    <cellStyle name="Note 3 2 15 8" xfId="63585"/>
    <cellStyle name="Note 3 2 16" xfId="31622"/>
    <cellStyle name="Note 3 2 16 2" xfId="31623"/>
    <cellStyle name="Note 3 2 16 2 2" xfId="31624"/>
    <cellStyle name="Note 3 2 16 2 3" xfId="31625"/>
    <cellStyle name="Note 3 2 16 2 4" xfId="31626"/>
    <cellStyle name="Note 3 2 16 2 5" xfId="31627"/>
    <cellStyle name="Note 3 2 16 2 6" xfId="31628"/>
    <cellStyle name="Note 3 2 16 3" xfId="31629"/>
    <cellStyle name="Note 3 2 16 3 2" xfId="63586"/>
    <cellStyle name="Note 3 2 16 3 3" xfId="63587"/>
    <cellStyle name="Note 3 2 16 4" xfId="31630"/>
    <cellStyle name="Note 3 2 16 4 2" xfId="63588"/>
    <cellStyle name="Note 3 2 16 4 3" xfId="63589"/>
    <cellStyle name="Note 3 2 16 5" xfId="31631"/>
    <cellStyle name="Note 3 2 16 5 2" xfId="63590"/>
    <cellStyle name="Note 3 2 16 5 3" xfId="63591"/>
    <cellStyle name="Note 3 2 16 6" xfId="31632"/>
    <cellStyle name="Note 3 2 16 6 2" xfId="63592"/>
    <cellStyle name="Note 3 2 16 6 3" xfId="63593"/>
    <cellStyle name="Note 3 2 16 7" xfId="31633"/>
    <cellStyle name="Note 3 2 16 8" xfId="63594"/>
    <cellStyle name="Note 3 2 17" xfId="31634"/>
    <cellStyle name="Note 3 2 17 2" xfId="31635"/>
    <cellStyle name="Note 3 2 17 2 2" xfId="31636"/>
    <cellStyle name="Note 3 2 17 2 3" xfId="31637"/>
    <cellStyle name="Note 3 2 17 2 4" xfId="31638"/>
    <cellStyle name="Note 3 2 17 2 5" xfId="31639"/>
    <cellStyle name="Note 3 2 17 2 6" xfId="31640"/>
    <cellStyle name="Note 3 2 17 3" xfId="31641"/>
    <cellStyle name="Note 3 2 17 3 2" xfId="63595"/>
    <cellStyle name="Note 3 2 17 3 3" xfId="63596"/>
    <cellStyle name="Note 3 2 17 4" xfId="31642"/>
    <cellStyle name="Note 3 2 17 4 2" xfId="63597"/>
    <cellStyle name="Note 3 2 17 4 3" xfId="63598"/>
    <cellStyle name="Note 3 2 17 5" xfId="31643"/>
    <cellStyle name="Note 3 2 17 5 2" xfId="63599"/>
    <cellStyle name="Note 3 2 17 5 3" xfId="63600"/>
    <cellStyle name="Note 3 2 17 6" xfId="31644"/>
    <cellStyle name="Note 3 2 17 6 2" xfId="63601"/>
    <cellStyle name="Note 3 2 17 6 3" xfId="63602"/>
    <cellStyle name="Note 3 2 17 7" xfId="31645"/>
    <cellStyle name="Note 3 2 17 8" xfId="63603"/>
    <cellStyle name="Note 3 2 18" xfId="31646"/>
    <cellStyle name="Note 3 2 18 2" xfId="31647"/>
    <cellStyle name="Note 3 2 18 2 2" xfId="31648"/>
    <cellStyle name="Note 3 2 18 2 3" xfId="31649"/>
    <cellStyle name="Note 3 2 18 2 4" xfId="31650"/>
    <cellStyle name="Note 3 2 18 2 5" xfId="31651"/>
    <cellStyle name="Note 3 2 18 2 6" xfId="31652"/>
    <cellStyle name="Note 3 2 18 3" xfId="31653"/>
    <cellStyle name="Note 3 2 18 3 2" xfId="63604"/>
    <cellStyle name="Note 3 2 18 3 3" xfId="63605"/>
    <cellStyle name="Note 3 2 18 4" xfId="31654"/>
    <cellStyle name="Note 3 2 18 4 2" xfId="63606"/>
    <cellStyle name="Note 3 2 18 4 3" xfId="63607"/>
    <cellStyle name="Note 3 2 18 5" xfId="31655"/>
    <cellStyle name="Note 3 2 18 5 2" xfId="63608"/>
    <cellStyle name="Note 3 2 18 5 3" xfId="63609"/>
    <cellStyle name="Note 3 2 18 6" xfId="31656"/>
    <cellStyle name="Note 3 2 18 6 2" xfId="63610"/>
    <cellStyle name="Note 3 2 18 6 3" xfId="63611"/>
    <cellStyle name="Note 3 2 18 7" xfId="31657"/>
    <cellStyle name="Note 3 2 18 8" xfId="63612"/>
    <cellStyle name="Note 3 2 19" xfId="31658"/>
    <cellStyle name="Note 3 2 19 2" xfId="31659"/>
    <cellStyle name="Note 3 2 19 2 2" xfId="31660"/>
    <cellStyle name="Note 3 2 19 2 3" xfId="31661"/>
    <cellStyle name="Note 3 2 19 2 4" xfId="31662"/>
    <cellStyle name="Note 3 2 19 2 5" xfId="31663"/>
    <cellStyle name="Note 3 2 19 2 6" xfId="31664"/>
    <cellStyle name="Note 3 2 19 3" xfId="31665"/>
    <cellStyle name="Note 3 2 19 3 2" xfId="63613"/>
    <cellStyle name="Note 3 2 19 3 3" xfId="63614"/>
    <cellStyle name="Note 3 2 19 4" xfId="31666"/>
    <cellStyle name="Note 3 2 19 4 2" xfId="63615"/>
    <cellStyle name="Note 3 2 19 4 3" xfId="63616"/>
    <cellStyle name="Note 3 2 19 5" xfId="31667"/>
    <cellStyle name="Note 3 2 19 5 2" xfId="63617"/>
    <cellStyle name="Note 3 2 19 5 3" xfId="63618"/>
    <cellStyle name="Note 3 2 19 6" xfId="31668"/>
    <cellStyle name="Note 3 2 19 6 2" xfId="63619"/>
    <cellStyle name="Note 3 2 19 6 3" xfId="63620"/>
    <cellStyle name="Note 3 2 19 7" xfId="31669"/>
    <cellStyle name="Note 3 2 19 8" xfId="63621"/>
    <cellStyle name="Note 3 2 2" xfId="31670"/>
    <cellStyle name="Note 3 2 2 10" xfId="31671"/>
    <cellStyle name="Note 3 2 2 10 2" xfId="31672"/>
    <cellStyle name="Note 3 2 2 10 2 2" xfId="31673"/>
    <cellStyle name="Note 3 2 2 10 2 3" xfId="31674"/>
    <cellStyle name="Note 3 2 2 10 2 4" xfId="31675"/>
    <cellStyle name="Note 3 2 2 10 2 5" xfId="31676"/>
    <cellStyle name="Note 3 2 2 10 2 6" xfId="31677"/>
    <cellStyle name="Note 3 2 2 10 3" xfId="31678"/>
    <cellStyle name="Note 3 2 2 10 3 2" xfId="63622"/>
    <cellStyle name="Note 3 2 2 10 3 3" xfId="63623"/>
    <cellStyle name="Note 3 2 2 10 4" xfId="31679"/>
    <cellStyle name="Note 3 2 2 10 4 2" xfId="63624"/>
    <cellStyle name="Note 3 2 2 10 4 3" xfId="63625"/>
    <cellStyle name="Note 3 2 2 10 5" xfId="31680"/>
    <cellStyle name="Note 3 2 2 10 5 2" xfId="63626"/>
    <cellStyle name="Note 3 2 2 10 5 3" xfId="63627"/>
    <cellStyle name="Note 3 2 2 10 6" xfId="31681"/>
    <cellStyle name="Note 3 2 2 10 6 2" xfId="63628"/>
    <cellStyle name="Note 3 2 2 10 6 3" xfId="63629"/>
    <cellStyle name="Note 3 2 2 10 7" xfId="31682"/>
    <cellStyle name="Note 3 2 2 10 8" xfId="63630"/>
    <cellStyle name="Note 3 2 2 11" xfId="31683"/>
    <cellStyle name="Note 3 2 2 11 2" xfId="31684"/>
    <cellStyle name="Note 3 2 2 11 2 2" xfId="31685"/>
    <cellStyle name="Note 3 2 2 11 2 3" xfId="31686"/>
    <cellStyle name="Note 3 2 2 11 2 4" xfId="31687"/>
    <cellStyle name="Note 3 2 2 11 2 5" xfId="31688"/>
    <cellStyle name="Note 3 2 2 11 2 6" xfId="31689"/>
    <cellStyle name="Note 3 2 2 11 3" xfId="31690"/>
    <cellStyle name="Note 3 2 2 11 3 2" xfId="63631"/>
    <cellStyle name="Note 3 2 2 11 3 3" xfId="63632"/>
    <cellStyle name="Note 3 2 2 11 4" xfId="31691"/>
    <cellStyle name="Note 3 2 2 11 4 2" xfId="63633"/>
    <cellStyle name="Note 3 2 2 11 4 3" xfId="63634"/>
    <cellStyle name="Note 3 2 2 11 5" xfId="31692"/>
    <cellStyle name="Note 3 2 2 11 5 2" xfId="63635"/>
    <cellStyle name="Note 3 2 2 11 5 3" xfId="63636"/>
    <cellStyle name="Note 3 2 2 11 6" xfId="31693"/>
    <cellStyle name="Note 3 2 2 11 6 2" xfId="63637"/>
    <cellStyle name="Note 3 2 2 11 6 3" xfId="63638"/>
    <cellStyle name="Note 3 2 2 11 7" xfId="31694"/>
    <cellStyle name="Note 3 2 2 11 8" xfId="63639"/>
    <cellStyle name="Note 3 2 2 12" xfId="31695"/>
    <cellStyle name="Note 3 2 2 12 2" xfId="31696"/>
    <cellStyle name="Note 3 2 2 12 2 2" xfId="31697"/>
    <cellStyle name="Note 3 2 2 12 2 3" xfId="31698"/>
    <cellStyle name="Note 3 2 2 12 2 4" xfId="31699"/>
    <cellStyle name="Note 3 2 2 12 2 5" xfId="31700"/>
    <cellStyle name="Note 3 2 2 12 2 6" xfId="31701"/>
    <cellStyle name="Note 3 2 2 12 3" xfId="31702"/>
    <cellStyle name="Note 3 2 2 12 3 2" xfId="63640"/>
    <cellStyle name="Note 3 2 2 12 3 3" xfId="63641"/>
    <cellStyle name="Note 3 2 2 12 4" xfId="31703"/>
    <cellStyle name="Note 3 2 2 12 4 2" xfId="63642"/>
    <cellStyle name="Note 3 2 2 12 4 3" xfId="63643"/>
    <cellStyle name="Note 3 2 2 12 5" xfId="31704"/>
    <cellStyle name="Note 3 2 2 12 5 2" xfId="63644"/>
    <cellStyle name="Note 3 2 2 12 5 3" xfId="63645"/>
    <cellStyle name="Note 3 2 2 12 6" xfId="31705"/>
    <cellStyle name="Note 3 2 2 12 6 2" xfId="63646"/>
    <cellStyle name="Note 3 2 2 12 6 3" xfId="63647"/>
    <cellStyle name="Note 3 2 2 12 7" xfId="31706"/>
    <cellStyle name="Note 3 2 2 12 8" xfId="63648"/>
    <cellStyle name="Note 3 2 2 13" xfId="31707"/>
    <cellStyle name="Note 3 2 2 13 2" xfId="31708"/>
    <cellStyle name="Note 3 2 2 13 2 2" xfId="31709"/>
    <cellStyle name="Note 3 2 2 13 2 3" xfId="31710"/>
    <cellStyle name="Note 3 2 2 13 2 4" xfId="31711"/>
    <cellStyle name="Note 3 2 2 13 2 5" xfId="31712"/>
    <cellStyle name="Note 3 2 2 13 2 6" xfId="31713"/>
    <cellStyle name="Note 3 2 2 13 3" xfId="31714"/>
    <cellStyle name="Note 3 2 2 13 3 2" xfId="63649"/>
    <cellStyle name="Note 3 2 2 13 3 3" xfId="63650"/>
    <cellStyle name="Note 3 2 2 13 4" xfId="31715"/>
    <cellStyle name="Note 3 2 2 13 4 2" xfId="63651"/>
    <cellStyle name="Note 3 2 2 13 4 3" xfId="63652"/>
    <cellStyle name="Note 3 2 2 13 5" xfId="31716"/>
    <cellStyle name="Note 3 2 2 13 5 2" xfId="63653"/>
    <cellStyle name="Note 3 2 2 13 5 3" xfId="63654"/>
    <cellStyle name="Note 3 2 2 13 6" xfId="31717"/>
    <cellStyle name="Note 3 2 2 13 6 2" xfId="63655"/>
    <cellStyle name="Note 3 2 2 13 6 3" xfId="63656"/>
    <cellStyle name="Note 3 2 2 13 7" xfId="31718"/>
    <cellStyle name="Note 3 2 2 13 8" xfId="63657"/>
    <cellStyle name="Note 3 2 2 14" xfId="31719"/>
    <cellStyle name="Note 3 2 2 14 2" xfId="31720"/>
    <cellStyle name="Note 3 2 2 14 2 2" xfId="31721"/>
    <cellStyle name="Note 3 2 2 14 2 3" xfId="31722"/>
    <cellStyle name="Note 3 2 2 14 2 4" xfId="31723"/>
    <cellStyle name="Note 3 2 2 14 2 5" xfId="31724"/>
    <cellStyle name="Note 3 2 2 14 2 6" xfId="31725"/>
    <cellStyle name="Note 3 2 2 14 3" xfId="31726"/>
    <cellStyle name="Note 3 2 2 14 3 2" xfId="63658"/>
    <cellStyle name="Note 3 2 2 14 3 3" xfId="63659"/>
    <cellStyle name="Note 3 2 2 14 4" xfId="31727"/>
    <cellStyle name="Note 3 2 2 14 4 2" xfId="63660"/>
    <cellStyle name="Note 3 2 2 14 4 3" xfId="63661"/>
    <cellStyle name="Note 3 2 2 14 5" xfId="31728"/>
    <cellStyle name="Note 3 2 2 14 5 2" xfId="63662"/>
    <cellStyle name="Note 3 2 2 14 5 3" xfId="63663"/>
    <cellStyle name="Note 3 2 2 14 6" xfId="31729"/>
    <cellStyle name="Note 3 2 2 14 6 2" xfId="63664"/>
    <cellStyle name="Note 3 2 2 14 6 3" xfId="63665"/>
    <cellStyle name="Note 3 2 2 14 7" xfId="31730"/>
    <cellStyle name="Note 3 2 2 14 8" xfId="63666"/>
    <cellStyle name="Note 3 2 2 15" xfId="31731"/>
    <cellStyle name="Note 3 2 2 15 2" xfId="31732"/>
    <cellStyle name="Note 3 2 2 15 2 2" xfId="31733"/>
    <cellStyle name="Note 3 2 2 15 2 3" xfId="31734"/>
    <cellStyle name="Note 3 2 2 15 2 4" xfId="31735"/>
    <cellStyle name="Note 3 2 2 15 2 5" xfId="31736"/>
    <cellStyle name="Note 3 2 2 15 2 6" xfId="31737"/>
    <cellStyle name="Note 3 2 2 15 3" xfId="31738"/>
    <cellStyle name="Note 3 2 2 15 3 2" xfId="63667"/>
    <cellStyle name="Note 3 2 2 15 3 3" xfId="63668"/>
    <cellStyle name="Note 3 2 2 15 4" xfId="31739"/>
    <cellStyle name="Note 3 2 2 15 4 2" xfId="63669"/>
    <cellStyle name="Note 3 2 2 15 4 3" xfId="63670"/>
    <cellStyle name="Note 3 2 2 15 5" xfId="31740"/>
    <cellStyle name="Note 3 2 2 15 5 2" xfId="63671"/>
    <cellStyle name="Note 3 2 2 15 5 3" xfId="63672"/>
    <cellStyle name="Note 3 2 2 15 6" xfId="31741"/>
    <cellStyle name="Note 3 2 2 15 6 2" xfId="63673"/>
    <cellStyle name="Note 3 2 2 15 6 3" xfId="63674"/>
    <cellStyle name="Note 3 2 2 15 7" xfId="31742"/>
    <cellStyle name="Note 3 2 2 15 8" xfId="63675"/>
    <cellStyle name="Note 3 2 2 16" xfId="31743"/>
    <cellStyle name="Note 3 2 2 16 2" xfId="31744"/>
    <cellStyle name="Note 3 2 2 16 2 2" xfId="31745"/>
    <cellStyle name="Note 3 2 2 16 2 3" xfId="31746"/>
    <cellStyle name="Note 3 2 2 16 2 4" xfId="31747"/>
    <cellStyle name="Note 3 2 2 16 2 5" xfId="31748"/>
    <cellStyle name="Note 3 2 2 16 2 6" xfId="31749"/>
    <cellStyle name="Note 3 2 2 16 3" xfId="31750"/>
    <cellStyle name="Note 3 2 2 16 3 2" xfId="63676"/>
    <cellStyle name="Note 3 2 2 16 3 3" xfId="63677"/>
    <cellStyle name="Note 3 2 2 16 4" xfId="31751"/>
    <cellStyle name="Note 3 2 2 16 4 2" xfId="63678"/>
    <cellStyle name="Note 3 2 2 16 4 3" xfId="63679"/>
    <cellStyle name="Note 3 2 2 16 5" xfId="31752"/>
    <cellStyle name="Note 3 2 2 16 5 2" xfId="63680"/>
    <cellStyle name="Note 3 2 2 16 5 3" xfId="63681"/>
    <cellStyle name="Note 3 2 2 16 6" xfId="31753"/>
    <cellStyle name="Note 3 2 2 16 6 2" xfId="63682"/>
    <cellStyle name="Note 3 2 2 16 6 3" xfId="63683"/>
    <cellStyle name="Note 3 2 2 16 7" xfId="31754"/>
    <cellStyle name="Note 3 2 2 16 8" xfId="63684"/>
    <cellStyle name="Note 3 2 2 17" xfId="31755"/>
    <cellStyle name="Note 3 2 2 17 2" xfId="31756"/>
    <cellStyle name="Note 3 2 2 17 2 2" xfId="31757"/>
    <cellStyle name="Note 3 2 2 17 2 3" xfId="31758"/>
    <cellStyle name="Note 3 2 2 17 2 4" xfId="31759"/>
    <cellStyle name="Note 3 2 2 17 2 5" xfId="31760"/>
    <cellStyle name="Note 3 2 2 17 2 6" xfId="31761"/>
    <cellStyle name="Note 3 2 2 17 3" xfId="31762"/>
    <cellStyle name="Note 3 2 2 17 3 2" xfId="63685"/>
    <cellStyle name="Note 3 2 2 17 3 3" xfId="63686"/>
    <cellStyle name="Note 3 2 2 17 4" xfId="31763"/>
    <cellStyle name="Note 3 2 2 17 4 2" xfId="63687"/>
    <cellStyle name="Note 3 2 2 17 4 3" xfId="63688"/>
    <cellStyle name="Note 3 2 2 17 5" xfId="31764"/>
    <cellStyle name="Note 3 2 2 17 5 2" xfId="63689"/>
    <cellStyle name="Note 3 2 2 17 5 3" xfId="63690"/>
    <cellStyle name="Note 3 2 2 17 6" xfId="31765"/>
    <cellStyle name="Note 3 2 2 17 6 2" xfId="63691"/>
    <cellStyle name="Note 3 2 2 17 6 3" xfId="63692"/>
    <cellStyle name="Note 3 2 2 17 7" xfId="31766"/>
    <cellStyle name="Note 3 2 2 17 8" xfId="63693"/>
    <cellStyle name="Note 3 2 2 18" xfId="31767"/>
    <cellStyle name="Note 3 2 2 18 2" xfId="31768"/>
    <cellStyle name="Note 3 2 2 18 2 2" xfId="31769"/>
    <cellStyle name="Note 3 2 2 18 2 3" xfId="31770"/>
    <cellStyle name="Note 3 2 2 18 2 4" xfId="31771"/>
    <cellStyle name="Note 3 2 2 18 2 5" xfId="31772"/>
    <cellStyle name="Note 3 2 2 18 2 6" xfId="31773"/>
    <cellStyle name="Note 3 2 2 18 3" xfId="31774"/>
    <cellStyle name="Note 3 2 2 18 3 2" xfId="63694"/>
    <cellStyle name="Note 3 2 2 18 3 3" xfId="63695"/>
    <cellStyle name="Note 3 2 2 18 4" xfId="31775"/>
    <cellStyle name="Note 3 2 2 18 4 2" xfId="63696"/>
    <cellStyle name="Note 3 2 2 18 4 3" xfId="63697"/>
    <cellStyle name="Note 3 2 2 18 5" xfId="31776"/>
    <cellStyle name="Note 3 2 2 18 5 2" xfId="63698"/>
    <cellStyle name="Note 3 2 2 18 5 3" xfId="63699"/>
    <cellStyle name="Note 3 2 2 18 6" xfId="31777"/>
    <cellStyle name="Note 3 2 2 18 6 2" xfId="63700"/>
    <cellStyle name="Note 3 2 2 18 6 3" xfId="63701"/>
    <cellStyle name="Note 3 2 2 18 7" xfId="31778"/>
    <cellStyle name="Note 3 2 2 18 8" xfId="63702"/>
    <cellStyle name="Note 3 2 2 19" xfId="31779"/>
    <cellStyle name="Note 3 2 2 19 2" xfId="31780"/>
    <cellStyle name="Note 3 2 2 19 2 2" xfId="31781"/>
    <cellStyle name="Note 3 2 2 19 2 3" xfId="31782"/>
    <cellStyle name="Note 3 2 2 19 2 4" xfId="31783"/>
    <cellStyle name="Note 3 2 2 19 2 5" xfId="31784"/>
    <cellStyle name="Note 3 2 2 19 2 6" xfId="31785"/>
    <cellStyle name="Note 3 2 2 19 3" xfId="31786"/>
    <cellStyle name="Note 3 2 2 19 3 2" xfId="63703"/>
    <cellStyle name="Note 3 2 2 19 3 3" xfId="63704"/>
    <cellStyle name="Note 3 2 2 19 4" xfId="31787"/>
    <cellStyle name="Note 3 2 2 19 4 2" xfId="63705"/>
    <cellStyle name="Note 3 2 2 19 4 3" xfId="63706"/>
    <cellStyle name="Note 3 2 2 19 5" xfId="31788"/>
    <cellStyle name="Note 3 2 2 19 5 2" xfId="63707"/>
    <cellStyle name="Note 3 2 2 19 5 3" xfId="63708"/>
    <cellStyle name="Note 3 2 2 19 6" xfId="31789"/>
    <cellStyle name="Note 3 2 2 19 6 2" xfId="63709"/>
    <cellStyle name="Note 3 2 2 19 6 3" xfId="63710"/>
    <cellStyle name="Note 3 2 2 19 7" xfId="31790"/>
    <cellStyle name="Note 3 2 2 19 8" xfId="63711"/>
    <cellStyle name="Note 3 2 2 2" xfId="31791"/>
    <cellStyle name="Note 3 2 2 2 2" xfId="31792"/>
    <cellStyle name="Note 3 2 2 2 2 2" xfId="31793"/>
    <cellStyle name="Note 3 2 2 2 2 3" xfId="63712"/>
    <cellStyle name="Note 3 2 2 2 3" xfId="31794"/>
    <cellStyle name="Note 3 2 2 2 3 2" xfId="31795"/>
    <cellStyle name="Note 3 2 2 2 3 3" xfId="31796"/>
    <cellStyle name="Note 3 2 2 2 3 4" xfId="31797"/>
    <cellStyle name="Note 3 2 2 2 3 5" xfId="31798"/>
    <cellStyle name="Note 3 2 2 2 3 6" xfId="31799"/>
    <cellStyle name="Note 3 2 2 2 4" xfId="31800"/>
    <cellStyle name="Note 3 2 2 2 4 2" xfId="63713"/>
    <cellStyle name="Note 3 2 2 2 4 3" xfId="63714"/>
    <cellStyle name="Note 3 2 2 2 5" xfId="31801"/>
    <cellStyle name="Note 3 2 2 2 5 2" xfId="63715"/>
    <cellStyle name="Note 3 2 2 2 5 3" xfId="63716"/>
    <cellStyle name="Note 3 2 2 2 6" xfId="31802"/>
    <cellStyle name="Note 3 2 2 2 6 2" xfId="63717"/>
    <cellStyle name="Note 3 2 2 2 6 3" xfId="63718"/>
    <cellStyle name="Note 3 2 2 2 7" xfId="31803"/>
    <cellStyle name="Note 3 2 2 2 8" xfId="31804"/>
    <cellStyle name="Note 3 2 2 20" xfId="31805"/>
    <cellStyle name="Note 3 2 2 20 2" xfId="31806"/>
    <cellStyle name="Note 3 2 2 20 2 2" xfId="31807"/>
    <cellStyle name="Note 3 2 2 20 2 3" xfId="31808"/>
    <cellStyle name="Note 3 2 2 20 2 4" xfId="31809"/>
    <cellStyle name="Note 3 2 2 20 2 5" xfId="31810"/>
    <cellStyle name="Note 3 2 2 20 2 6" xfId="31811"/>
    <cellStyle name="Note 3 2 2 20 3" xfId="31812"/>
    <cellStyle name="Note 3 2 2 20 3 2" xfId="63719"/>
    <cellStyle name="Note 3 2 2 20 3 3" xfId="63720"/>
    <cellStyle name="Note 3 2 2 20 4" xfId="31813"/>
    <cellStyle name="Note 3 2 2 20 4 2" xfId="63721"/>
    <cellStyle name="Note 3 2 2 20 4 3" xfId="63722"/>
    <cellStyle name="Note 3 2 2 20 5" xfId="31814"/>
    <cellStyle name="Note 3 2 2 20 5 2" xfId="63723"/>
    <cellStyle name="Note 3 2 2 20 5 3" xfId="63724"/>
    <cellStyle name="Note 3 2 2 20 6" xfId="31815"/>
    <cellStyle name="Note 3 2 2 20 6 2" xfId="63725"/>
    <cellStyle name="Note 3 2 2 20 6 3" xfId="63726"/>
    <cellStyle name="Note 3 2 2 20 7" xfId="31816"/>
    <cellStyle name="Note 3 2 2 20 8" xfId="63727"/>
    <cellStyle name="Note 3 2 2 21" xfId="31817"/>
    <cellStyle name="Note 3 2 2 21 2" xfId="31818"/>
    <cellStyle name="Note 3 2 2 21 2 2" xfId="31819"/>
    <cellStyle name="Note 3 2 2 21 2 3" xfId="31820"/>
    <cellStyle name="Note 3 2 2 21 2 4" xfId="31821"/>
    <cellStyle name="Note 3 2 2 21 2 5" xfId="31822"/>
    <cellStyle name="Note 3 2 2 21 2 6" xfId="31823"/>
    <cellStyle name="Note 3 2 2 21 3" xfId="31824"/>
    <cellStyle name="Note 3 2 2 21 3 2" xfId="63728"/>
    <cellStyle name="Note 3 2 2 21 3 3" xfId="63729"/>
    <cellStyle name="Note 3 2 2 21 4" xfId="31825"/>
    <cellStyle name="Note 3 2 2 21 4 2" xfId="63730"/>
    <cellStyle name="Note 3 2 2 21 4 3" xfId="63731"/>
    <cellStyle name="Note 3 2 2 21 5" xfId="31826"/>
    <cellStyle name="Note 3 2 2 21 5 2" xfId="63732"/>
    <cellStyle name="Note 3 2 2 21 5 3" xfId="63733"/>
    <cellStyle name="Note 3 2 2 21 6" xfId="31827"/>
    <cellStyle name="Note 3 2 2 21 6 2" xfId="63734"/>
    <cellStyle name="Note 3 2 2 21 6 3" xfId="63735"/>
    <cellStyle name="Note 3 2 2 21 7" xfId="31828"/>
    <cellStyle name="Note 3 2 2 21 8" xfId="63736"/>
    <cellStyle name="Note 3 2 2 22" xfId="31829"/>
    <cellStyle name="Note 3 2 2 22 2" xfId="31830"/>
    <cellStyle name="Note 3 2 2 22 2 2" xfId="31831"/>
    <cellStyle name="Note 3 2 2 22 2 3" xfId="31832"/>
    <cellStyle name="Note 3 2 2 22 2 4" xfId="31833"/>
    <cellStyle name="Note 3 2 2 22 2 5" xfId="31834"/>
    <cellStyle name="Note 3 2 2 22 2 6" xfId="31835"/>
    <cellStyle name="Note 3 2 2 22 3" xfId="31836"/>
    <cellStyle name="Note 3 2 2 22 3 2" xfId="63737"/>
    <cellStyle name="Note 3 2 2 22 3 3" xfId="63738"/>
    <cellStyle name="Note 3 2 2 22 4" xfId="31837"/>
    <cellStyle name="Note 3 2 2 22 4 2" xfId="63739"/>
    <cellStyle name="Note 3 2 2 22 4 3" xfId="63740"/>
    <cellStyle name="Note 3 2 2 22 5" xfId="31838"/>
    <cellStyle name="Note 3 2 2 22 5 2" xfId="63741"/>
    <cellStyle name="Note 3 2 2 22 5 3" xfId="63742"/>
    <cellStyle name="Note 3 2 2 22 6" xfId="31839"/>
    <cellStyle name="Note 3 2 2 22 6 2" xfId="63743"/>
    <cellStyle name="Note 3 2 2 22 6 3" xfId="63744"/>
    <cellStyle name="Note 3 2 2 22 7" xfId="31840"/>
    <cellStyle name="Note 3 2 2 22 8" xfId="63745"/>
    <cellStyle name="Note 3 2 2 23" xfId="31841"/>
    <cellStyle name="Note 3 2 2 23 2" xfId="31842"/>
    <cellStyle name="Note 3 2 2 23 2 2" xfId="31843"/>
    <cellStyle name="Note 3 2 2 23 2 3" xfId="31844"/>
    <cellStyle name="Note 3 2 2 23 2 4" xfId="31845"/>
    <cellStyle name="Note 3 2 2 23 2 5" xfId="31846"/>
    <cellStyle name="Note 3 2 2 23 2 6" xfId="31847"/>
    <cellStyle name="Note 3 2 2 23 3" xfId="31848"/>
    <cellStyle name="Note 3 2 2 23 3 2" xfId="63746"/>
    <cellStyle name="Note 3 2 2 23 3 3" xfId="63747"/>
    <cellStyle name="Note 3 2 2 23 4" xfId="31849"/>
    <cellStyle name="Note 3 2 2 23 4 2" xfId="63748"/>
    <cellStyle name="Note 3 2 2 23 4 3" xfId="63749"/>
    <cellStyle name="Note 3 2 2 23 5" xfId="31850"/>
    <cellStyle name="Note 3 2 2 23 5 2" xfId="63750"/>
    <cellStyle name="Note 3 2 2 23 5 3" xfId="63751"/>
    <cellStyle name="Note 3 2 2 23 6" xfId="31851"/>
    <cellStyle name="Note 3 2 2 23 6 2" xfId="63752"/>
    <cellStyle name="Note 3 2 2 23 6 3" xfId="63753"/>
    <cellStyle name="Note 3 2 2 23 7" xfId="31852"/>
    <cellStyle name="Note 3 2 2 23 8" xfId="63754"/>
    <cellStyle name="Note 3 2 2 24" xfId="31853"/>
    <cellStyle name="Note 3 2 2 24 2" xfId="31854"/>
    <cellStyle name="Note 3 2 2 24 2 2" xfId="31855"/>
    <cellStyle name="Note 3 2 2 24 2 3" xfId="31856"/>
    <cellStyle name="Note 3 2 2 24 2 4" xfId="31857"/>
    <cellStyle name="Note 3 2 2 24 2 5" xfId="31858"/>
    <cellStyle name="Note 3 2 2 24 2 6" xfId="31859"/>
    <cellStyle name="Note 3 2 2 24 3" xfId="31860"/>
    <cellStyle name="Note 3 2 2 24 3 2" xfId="63755"/>
    <cellStyle name="Note 3 2 2 24 3 3" xfId="63756"/>
    <cellStyle name="Note 3 2 2 24 4" xfId="31861"/>
    <cellStyle name="Note 3 2 2 24 4 2" xfId="63757"/>
    <cellStyle name="Note 3 2 2 24 4 3" xfId="63758"/>
    <cellStyle name="Note 3 2 2 24 5" xfId="31862"/>
    <cellStyle name="Note 3 2 2 24 5 2" xfId="63759"/>
    <cellStyle name="Note 3 2 2 24 5 3" xfId="63760"/>
    <cellStyle name="Note 3 2 2 24 6" xfId="31863"/>
    <cellStyle name="Note 3 2 2 24 6 2" xfId="63761"/>
    <cellStyle name="Note 3 2 2 24 6 3" xfId="63762"/>
    <cellStyle name="Note 3 2 2 24 7" xfId="31864"/>
    <cellStyle name="Note 3 2 2 24 8" xfId="63763"/>
    <cellStyle name="Note 3 2 2 25" xfId="31865"/>
    <cellStyle name="Note 3 2 2 25 2" xfId="31866"/>
    <cellStyle name="Note 3 2 2 25 2 2" xfId="31867"/>
    <cellStyle name="Note 3 2 2 25 2 3" xfId="31868"/>
    <cellStyle name="Note 3 2 2 25 2 4" xfId="31869"/>
    <cellStyle name="Note 3 2 2 25 2 5" xfId="31870"/>
    <cellStyle name="Note 3 2 2 25 2 6" xfId="31871"/>
    <cellStyle name="Note 3 2 2 25 3" xfId="31872"/>
    <cellStyle name="Note 3 2 2 25 3 2" xfId="63764"/>
    <cellStyle name="Note 3 2 2 25 3 3" xfId="63765"/>
    <cellStyle name="Note 3 2 2 25 4" xfId="31873"/>
    <cellStyle name="Note 3 2 2 25 4 2" xfId="63766"/>
    <cellStyle name="Note 3 2 2 25 4 3" xfId="63767"/>
    <cellStyle name="Note 3 2 2 25 5" xfId="31874"/>
    <cellStyle name="Note 3 2 2 25 5 2" xfId="63768"/>
    <cellStyle name="Note 3 2 2 25 5 3" xfId="63769"/>
    <cellStyle name="Note 3 2 2 25 6" xfId="31875"/>
    <cellStyle name="Note 3 2 2 25 6 2" xfId="63770"/>
    <cellStyle name="Note 3 2 2 25 6 3" xfId="63771"/>
    <cellStyle name="Note 3 2 2 25 7" xfId="31876"/>
    <cellStyle name="Note 3 2 2 25 8" xfId="63772"/>
    <cellStyle name="Note 3 2 2 26" xfId="31877"/>
    <cellStyle name="Note 3 2 2 26 2" xfId="31878"/>
    <cellStyle name="Note 3 2 2 26 2 2" xfId="31879"/>
    <cellStyle name="Note 3 2 2 26 2 3" xfId="31880"/>
    <cellStyle name="Note 3 2 2 26 2 4" xfId="31881"/>
    <cellStyle name="Note 3 2 2 26 2 5" xfId="31882"/>
    <cellStyle name="Note 3 2 2 26 2 6" xfId="31883"/>
    <cellStyle name="Note 3 2 2 26 3" xfId="31884"/>
    <cellStyle name="Note 3 2 2 26 3 2" xfId="63773"/>
    <cellStyle name="Note 3 2 2 26 3 3" xfId="63774"/>
    <cellStyle name="Note 3 2 2 26 4" xfId="31885"/>
    <cellStyle name="Note 3 2 2 26 4 2" xfId="63775"/>
    <cellStyle name="Note 3 2 2 26 4 3" xfId="63776"/>
    <cellStyle name="Note 3 2 2 26 5" xfId="31886"/>
    <cellStyle name="Note 3 2 2 26 5 2" xfId="63777"/>
    <cellStyle name="Note 3 2 2 26 5 3" xfId="63778"/>
    <cellStyle name="Note 3 2 2 26 6" xfId="31887"/>
    <cellStyle name="Note 3 2 2 26 6 2" xfId="63779"/>
    <cellStyle name="Note 3 2 2 26 6 3" xfId="63780"/>
    <cellStyle name="Note 3 2 2 26 7" xfId="31888"/>
    <cellStyle name="Note 3 2 2 26 8" xfId="63781"/>
    <cellStyle name="Note 3 2 2 27" xfId="31889"/>
    <cellStyle name="Note 3 2 2 27 2" xfId="31890"/>
    <cellStyle name="Note 3 2 2 27 2 2" xfId="31891"/>
    <cellStyle name="Note 3 2 2 27 2 3" xfId="31892"/>
    <cellStyle name="Note 3 2 2 27 2 4" xfId="31893"/>
    <cellStyle name="Note 3 2 2 27 2 5" xfId="31894"/>
    <cellStyle name="Note 3 2 2 27 2 6" xfId="31895"/>
    <cellStyle name="Note 3 2 2 27 3" xfId="31896"/>
    <cellStyle name="Note 3 2 2 27 3 2" xfId="63782"/>
    <cellStyle name="Note 3 2 2 27 3 3" xfId="63783"/>
    <cellStyle name="Note 3 2 2 27 4" xfId="31897"/>
    <cellStyle name="Note 3 2 2 27 4 2" xfId="63784"/>
    <cellStyle name="Note 3 2 2 27 4 3" xfId="63785"/>
    <cellStyle name="Note 3 2 2 27 5" xfId="31898"/>
    <cellStyle name="Note 3 2 2 27 5 2" xfId="63786"/>
    <cellStyle name="Note 3 2 2 27 5 3" xfId="63787"/>
    <cellStyle name="Note 3 2 2 27 6" xfId="31899"/>
    <cellStyle name="Note 3 2 2 27 6 2" xfId="63788"/>
    <cellStyle name="Note 3 2 2 27 6 3" xfId="63789"/>
    <cellStyle name="Note 3 2 2 27 7" xfId="31900"/>
    <cellStyle name="Note 3 2 2 27 8" xfId="63790"/>
    <cellStyle name="Note 3 2 2 28" xfId="31901"/>
    <cellStyle name="Note 3 2 2 28 2" xfId="31902"/>
    <cellStyle name="Note 3 2 2 28 2 2" xfId="31903"/>
    <cellStyle name="Note 3 2 2 28 2 3" xfId="31904"/>
    <cellStyle name="Note 3 2 2 28 2 4" xfId="31905"/>
    <cellStyle name="Note 3 2 2 28 2 5" xfId="31906"/>
    <cellStyle name="Note 3 2 2 28 2 6" xfId="31907"/>
    <cellStyle name="Note 3 2 2 28 3" xfId="31908"/>
    <cellStyle name="Note 3 2 2 28 3 2" xfId="63791"/>
    <cellStyle name="Note 3 2 2 28 3 3" xfId="63792"/>
    <cellStyle name="Note 3 2 2 28 4" xfId="31909"/>
    <cellStyle name="Note 3 2 2 28 4 2" xfId="63793"/>
    <cellStyle name="Note 3 2 2 28 4 3" xfId="63794"/>
    <cellStyle name="Note 3 2 2 28 5" xfId="31910"/>
    <cellStyle name="Note 3 2 2 28 5 2" xfId="63795"/>
    <cellStyle name="Note 3 2 2 28 5 3" xfId="63796"/>
    <cellStyle name="Note 3 2 2 28 6" xfId="31911"/>
    <cellStyle name="Note 3 2 2 28 6 2" xfId="63797"/>
    <cellStyle name="Note 3 2 2 28 6 3" xfId="63798"/>
    <cellStyle name="Note 3 2 2 28 7" xfId="31912"/>
    <cellStyle name="Note 3 2 2 28 8" xfId="63799"/>
    <cellStyle name="Note 3 2 2 29" xfId="31913"/>
    <cellStyle name="Note 3 2 2 29 2" xfId="31914"/>
    <cellStyle name="Note 3 2 2 29 2 2" xfId="31915"/>
    <cellStyle name="Note 3 2 2 29 2 3" xfId="31916"/>
    <cellStyle name="Note 3 2 2 29 2 4" xfId="31917"/>
    <cellStyle name="Note 3 2 2 29 2 5" xfId="31918"/>
    <cellStyle name="Note 3 2 2 29 2 6" xfId="31919"/>
    <cellStyle name="Note 3 2 2 29 3" xfId="31920"/>
    <cellStyle name="Note 3 2 2 29 3 2" xfId="63800"/>
    <cellStyle name="Note 3 2 2 29 3 3" xfId="63801"/>
    <cellStyle name="Note 3 2 2 29 4" xfId="31921"/>
    <cellStyle name="Note 3 2 2 29 4 2" xfId="63802"/>
    <cellStyle name="Note 3 2 2 29 4 3" xfId="63803"/>
    <cellStyle name="Note 3 2 2 29 5" xfId="31922"/>
    <cellStyle name="Note 3 2 2 29 5 2" xfId="63804"/>
    <cellStyle name="Note 3 2 2 29 5 3" xfId="63805"/>
    <cellStyle name="Note 3 2 2 29 6" xfId="31923"/>
    <cellStyle name="Note 3 2 2 29 6 2" xfId="63806"/>
    <cellStyle name="Note 3 2 2 29 6 3" xfId="63807"/>
    <cellStyle name="Note 3 2 2 29 7" xfId="31924"/>
    <cellStyle name="Note 3 2 2 29 8" xfId="63808"/>
    <cellStyle name="Note 3 2 2 3" xfId="31925"/>
    <cellStyle name="Note 3 2 2 3 2" xfId="31926"/>
    <cellStyle name="Note 3 2 2 3 2 2" xfId="31927"/>
    <cellStyle name="Note 3 2 2 3 2 3" xfId="31928"/>
    <cellStyle name="Note 3 2 2 3 2 4" xfId="31929"/>
    <cellStyle name="Note 3 2 2 3 2 5" xfId="31930"/>
    <cellStyle name="Note 3 2 2 3 2 6" xfId="31931"/>
    <cellStyle name="Note 3 2 2 3 3" xfId="31932"/>
    <cellStyle name="Note 3 2 2 3 3 2" xfId="63809"/>
    <cellStyle name="Note 3 2 2 3 3 3" xfId="63810"/>
    <cellStyle name="Note 3 2 2 3 4" xfId="31933"/>
    <cellStyle name="Note 3 2 2 3 4 2" xfId="63811"/>
    <cellStyle name="Note 3 2 2 3 4 3" xfId="63812"/>
    <cellStyle name="Note 3 2 2 3 5" xfId="31934"/>
    <cellStyle name="Note 3 2 2 3 5 2" xfId="63813"/>
    <cellStyle name="Note 3 2 2 3 5 3" xfId="63814"/>
    <cellStyle name="Note 3 2 2 3 6" xfId="31935"/>
    <cellStyle name="Note 3 2 2 3 6 2" xfId="63815"/>
    <cellStyle name="Note 3 2 2 3 6 3" xfId="63816"/>
    <cellStyle name="Note 3 2 2 3 7" xfId="31936"/>
    <cellStyle name="Note 3 2 2 3 8" xfId="63817"/>
    <cellStyle name="Note 3 2 2 30" xfId="31937"/>
    <cellStyle name="Note 3 2 2 30 2" xfId="31938"/>
    <cellStyle name="Note 3 2 2 30 2 2" xfId="31939"/>
    <cellStyle name="Note 3 2 2 30 2 3" xfId="31940"/>
    <cellStyle name="Note 3 2 2 30 2 4" xfId="31941"/>
    <cellStyle name="Note 3 2 2 30 2 5" xfId="31942"/>
    <cellStyle name="Note 3 2 2 30 2 6" xfId="31943"/>
    <cellStyle name="Note 3 2 2 30 3" xfId="31944"/>
    <cellStyle name="Note 3 2 2 30 3 2" xfId="63818"/>
    <cellStyle name="Note 3 2 2 30 3 3" xfId="63819"/>
    <cellStyle name="Note 3 2 2 30 4" xfId="31945"/>
    <cellStyle name="Note 3 2 2 30 4 2" xfId="63820"/>
    <cellStyle name="Note 3 2 2 30 4 3" xfId="63821"/>
    <cellStyle name="Note 3 2 2 30 5" xfId="31946"/>
    <cellStyle name="Note 3 2 2 30 5 2" xfId="63822"/>
    <cellStyle name="Note 3 2 2 30 5 3" xfId="63823"/>
    <cellStyle name="Note 3 2 2 30 6" xfId="31947"/>
    <cellStyle name="Note 3 2 2 30 6 2" xfId="63824"/>
    <cellStyle name="Note 3 2 2 30 6 3" xfId="63825"/>
    <cellStyle name="Note 3 2 2 30 7" xfId="31948"/>
    <cellStyle name="Note 3 2 2 30 8" xfId="63826"/>
    <cellStyle name="Note 3 2 2 31" xfId="31949"/>
    <cellStyle name="Note 3 2 2 31 2" xfId="31950"/>
    <cellStyle name="Note 3 2 2 31 2 2" xfId="31951"/>
    <cellStyle name="Note 3 2 2 31 2 3" xfId="31952"/>
    <cellStyle name="Note 3 2 2 31 2 4" xfId="31953"/>
    <cellStyle name="Note 3 2 2 31 2 5" xfId="31954"/>
    <cellStyle name="Note 3 2 2 31 2 6" xfId="31955"/>
    <cellStyle name="Note 3 2 2 31 3" xfId="31956"/>
    <cellStyle name="Note 3 2 2 31 3 2" xfId="63827"/>
    <cellStyle name="Note 3 2 2 31 3 3" xfId="63828"/>
    <cellStyle name="Note 3 2 2 31 4" xfId="31957"/>
    <cellStyle name="Note 3 2 2 31 4 2" xfId="63829"/>
    <cellStyle name="Note 3 2 2 31 4 3" xfId="63830"/>
    <cellStyle name="Note 3 2 2 31 5" xfId="31958"/>
    <cellStyle name="Note 3 2 2 31 5 2" xfId="63831"/>
    <cellStyle name="Note 3 2 2 31 5 3" xfId="63832"/>
    <cellStyle name="Note 3 2 2 31 6" xfId="31959"/>
    <cellStyle name="Note 3 2 2 31 6 2" xfId="63833"/>
    <cellStyle name="Note 3 2 2 31 6 3" xfId="63834"/>
    <cellStyle name="Note 3 2 2 31 7" xfId="31960"/>
    <cellStyle name="Note 3 2 2 31 8" xfId="63835"/>
    <cellStyle name="Note 3 2 2 32" xfId="31961"/>
    <cellStyle name="Note 3 2 2 32 2" xfId="31962"/>
    <cellStyle name="Note 3 2 2 32 2 2" xfId="31963"/>
    <cellStyle name="Note 3 2 2 32 2 3" xfId="31964"/>
    <cellStyle name="Note 3 2 2 32 2 4" xfId="31965"/>
    <cellStyle name="Note 3 2 2 32 2 5" xfId="31966"/>
    <cellStyle name="Note 3 2 2 32 2 6" xfId="31967"/>
    <cellStyle name="Note 3 2 2 32 3" xfId="31968"/>
    <cellStyle name="Note 3 2 2 32 3 2" xfId="63836"/>
    <cellStyle name="Note 3 2 2 32 3 3" xfId="63837"/>
    <cellStyle name="Note 3 2 2 32 4" xfId="31969"/>
    <cellStyle name="Note 3 2 2 32 4 2" xfId="63838"/>
    <cellStyle name="Note 3 2 2 32 4 3" xfId="63839"/>
    <cellStyle name="Note 3 2 2 32 5" xfId="31970"/>
    <cellStyle name="Note 3 2 2 32 5 2" xfId="63840"/>
    <cellStyle name="Note 3 2 2 32 5 3" xfId="63841"/>
    <cellStyle name="Note 3 2 2 32 6" xfId="31971"/>
    <cellStyle name="Note 3 2 2 32 6 2" xfId="63842"/>
    <cellStyle name="Note 3 2 2 32 6 3" xfId="63843"/>
    <cellStyle name="Note 3 2 2 32 7" xfId="31972"/>
    <cellStyle name="Note 3 2 2 32 8" xfId="63844"/>
    <cellStyle name="Note 3 2 2 33" xfId="31973"/>
    <cellStyle name="Note 3 2 2 33 2" xfId="31974"/>
    <cellStyle name="Note 3 2 2 33 2 2" xfId="31975"/>
    <cellStyle name="Note 3 2 2 33 2 3" xfId="31976"/>
    <cellStyle name="Note 3 2 2 33 2 4" xfId="31977"/>
    <cellStyle name="Note 3 2 2 33 2 5" xfId="31978"/>
    <cellStyle name="Note 3 2 2 33 2 6" xfId="31979"/>
    <cellStyle name="Note 3 2 2 33 3" xfId="31980"/>
    <cellStyle name="Note 3 2 2 33 3 2" xfId="63845"/>
    <cellStyle name="Note 3 2 2 33 3 3" xfId="63846"/>
    <cellStyle name="Note 3 2 2 33 4" xfId="31981"/>
    <cellStyle name="Note 3 2 2 33 4 2" xfId="63847"/>
    <cellStyle name="Note 3 2 2 33 4 3" xfId="63848"/>
    <cellStyle name="Note 3 2 2 33 5" xfId="31982"/>
    <cellStyle name="Note 3 2 2 33 5 2" xfId="63849"/>
    <cellStyle name="Note 3 2 2 33 5 3" xfId="63850"/>
    <cellStyle name="Note 3 2 2 33 6" xfId="31983"/>
    <cellStyle name="Note 3 2 2 33 6 2" xfId="63851"/>
    <cellStyle name="Note 3 2 2 33 6 3" xfId="63852"/>
    <cellStyle name="Note 3 2 2 33 7" xfId="31984"/>
    <cellStyle name="Note 3 2 2 33 8" xfId="63853"/>
    <cellStyle name="Note 3 2 2 34" xfId="31985"/>
    <cellStyle name="Note 3 2 2 34 2" xfId="31986"/>
    <cellStyle name="Note 3 2 2 34 2 2" xfId="31987"/>
    <cellStyle name="Note 3 2 2 34 2 3" xfId="31988"/>
    <cellStyle name="Note 3 2 2 34 2 4" xfId="31989"/>
    <cellStyle name="Note 3 2 2 34 2 5" xfId="31990"/>
    <cellStyle name="Note 3 2 2 34 2 6" xfId="31991"/>
    <cellStyle name="Note 3 2 2 34 3" xfId="31992"/>
    <cellStyle name="Note 3 2 2 34 3 2" xfId="63854"/>
    <cellStyle name="Note 3 2 2 34 3 3" xfId="63855"/>
    <cellStyle name="Note 3 2 2 34 4" xfId="63856"/>
    <cellStyle name="Note 3 2 2 34 4 2" xfId="63857"/>
    <cellStyle name="Note 3 2 2 34 4 3" xfId="63858"/>
    <cellStyle name="Note 3 2 2 34 5" xfId="63859"/>
    <cellStyle name="Note 3 2 2 34 5 2" xfId="63860"/>
    <cellStyle name="Note 3 2 2 34 5 3" xfId="63861"/>
    <cellStyle name="Note 3 2 2 34 6" xfId="63862"/>
    <cellStyle name="Note 3 2 2 34 6 2" xfId="63863"/>
    <cellStyle name="Note 3 2 2 34 6 3" xfId="63864"/>
    <cellStyle name="Note 3 2 2 34 7" xfId="63865"/>
    <cellStyle name="Note 3 2 2 34 8" xfId="63866"/>
    <cellStyle name="Note 3 2 2 35" xfId="31993"/>
    <cellStyle name="Note 3 2 2 35 2" xfId="31994"/>
    <cellStyle name="Note 3 2 2 35 3" xfId="63867"/>
    <cellStyle name="Note 3 2 2 36" xfId="31995"/>
    <cellStyle name="Note 3 2 2 36 2" xfId="31996"/>
    <cellStyle name="Note 3 2 2 36 3" xfId="31997"/>
    <cellStyle name="Note 3 2 2 36 4" xfId="31998"/>
    <cellStyle name="Note 3 2 2 36 5" xfId="31999"/>
    <cellStyle name="Note 3 2 2 36 6" xfId="32000"/>
    <cellStyle name="Note 3 2 2 37" xfId="32001"/>
    <cellStyle name="Note 3 2 2 37 2" xfId="63868"/>
    <cellStyle name="Note 3 2 2 37 3" xfId="63869"/>
    <cellStyle name="Note 3 2 2 38" xfId="63870"/>
    <cellStyle name="Note 3 2 2 38 2" xfId="63871"/>
    <cellStyle name="Note 3 2 2 38 3" xfId="63872"/>
    <cellStyle name="Note 3 2 2 39" xfId="63873"/>
    <cellStyle name="Note 3 2 2 39 2" xfId="63874"/>
    <cellStyle name="Note 3 2 2 39 3" xfId="63875"/>
    <cellStyle name="Note 3 2 2 4" xfId="32002"/>
    <cellStyle name="Note 3 2 2 4 2" xfId="32003"/>
    <cellStyle name="Note 3 2 2 4 2 2" xfId="32004"/>
    <cellStyle name="Note 3 2 2 4 2 3" xfId="32005"/>
    <cellStyle name="Note 3 2 2 4 2 4" xfId="32006"/>
    <cellStyle name="Note 3 2 2 4 2 5" xfId="32007"/>
    <cellStyle name="Note 3 2 2 4 2 6" xfId="32008"/>
    <cellStyle name="Note 3 2 2 4 3" xfId="32009"/>
    <cellStyle name="Note 3 2 2 4 3 2" xfId="63876"/>
    <cellStyle name="Note 3 2 2 4 3 3" xfId="63877"/>
    <cellStyle name="Note 3 2 2 4 4" xfId="32010"/>
    <cellStyle name="Note 3 2 2 4 4 2" xfId="63878"/>
    <cellStyle name="Note 3 2 2 4 4 3" xfId="63879"/>
    <cellStyle name="Note 3 2 2 4 5" xfId="32011"/>
    <cellStyle name="Note 3 2 2 4 5 2" xfId="63880"/>
    <cellStyle name="Note 3 2 2 4 5 3" xfId="63881"/>
    <cellStyle name="Note 3 2 2 4 6" xfId="32012"/>
    <cellStyle name="Note 3 2 2 4 6 2" xfId="63882"/>
    <cellStyle name="Note 3 2 2 4 6 3" xfId="63883"/>
    <cellStyle name="Note 3 2 2 4 7" xfId="32013"/>
    <cellStyle name="Note 3 2 2 4 8" xfId="63884"/>
    <cellStyle name="Note 3 2 2 40" xfId="63885"/>
    <cellStyle name="Note 3 2 2 41" xfId="63886"/>
    <cellStyle name="Note 3 2 2 5" xfId="32014"/>
    <cellStyle name="Note 3 2 2 5 2" xfId="32015"/>
    <cellStyle name="Note 3 2 2 5 2 2" xfId="32016"/>
    <cellStyle name="Note 3 2 2 5 2 3" xfId="32017"/>
    <cellStyle name="Note 3 2 2 5 2 4" xfId="32018"/>
    <cellStyle name="Note 3 2 2 5 2 5" xfId="32019"/>
    <cellStyle name="Note 3 2 2 5 2 6" xfId="32020"/>
    <cellStyle name="Note 3 2 2 5 3" xfId="32021"/>
    <cellStyle name="Note 3 2 2 5 3 2" xfId="63887"/>
    <cellStyle name="Note 3 2 2 5 3 3" xfId="63888"/>
    <cellStyle name="Note 3 2 2 5 4" xfId="32022"/>
    <cellStyle name="Note 3 2 2 5 4 2" xfId="63889"/>
    <cellStyle name="Note 3 2 2 5 4 3" xfId="63890"/>
    <cellStyle name="Note 3 2 2 5 5" xfId="32023"/>
    <cellStyle name="Note 3 2 2 5 5 2" xfId="63891"/>
    <cellStyle name="Note 3 2 2 5 5 3" xfId="63892"/>
    <cellStyle name="Note 3 2 2 5 6" xfId="32024"/>
    <cellStyle name="Note 3 2 2 5 6 2" xfId="63893"/>
    <cellStyle name="Note 3 2 2 5 6 3" xfId="63894"/>
    <cellStyle name="Note 3 2 2 5 7" xfId="32025"/>
    <cellStyle name="Note 3 2 2 5 8" xfId="63895"/>
    <cellStyle name="Note 3 2 2 6" xfId="32026"/>
    <cellStyle name="Note 3 2 2 6 2" xfId="32027"/>
    <cellStyle name="Note 3 2 2 6 2 2" xfId="32028"/>
    <cellStyle name="Note 3 2 2 6 2 3" xfId="32029"/>
    <cellStyle name="Note 3 2 2 6 2 4" xfId="32030"/>
    <cellStyle name="Note 3 2 2 6 2 5" xfId="32031"/>
    <cellStyle name="Note 3 2 2 6 2 6" xfId="32032"/>
    <cellStyle name="Note 3 2 2 6 3" xfId="32033"/>
    <cellStyle name="Note 3 2 2 6 3 2" xfId="63896"/>
    <cellStyle name="Note 3 2 2 6 3 3" xfId="63897"/>
    <cellStyle name="Note 3 2 2 6 4" xfId="32034"/>
    <cellStyle name="Note 3 2 2 6 4 2" xfId="63898"/>
    <cellStyle name="Note 3 2 2 6 4 3" xfId="63899"/>
    <cellStyle name="Note 3 2 2 6 5" xfId="32035"/>
    <cellStyle name="Note 3 2 2 6 5 2" xfId="63900"/>
    <cellStyle name="Note 3 2 2 6 5 3" xfId="63901"/>
    <cellStyle name="Note 3 2 2 6 6" xfId="32036"/>
    <cellStyle name="Note 3 2 2 6 6 2" xfId="63902"/>
    <cellStyle name="Note 3 2 2 6 6 3" xfId="63903"/>
    <cellStyle name="Note 3 2 2 6 7" xfId="32037"/>
    <cellStyle name="Note 3 2 2 6 8" xfId="63904"/>
    <cellStyle name="Note 3 2 2 7" xfId="32038"/>
    <cellStyle name="Note 3 2 2 7 2" xfId="32039"/>
    <cellStyle name="Note 3 2 2 7 2 2" xfId="32040"/>
    <cellStyle name="Note 3 2 2 7 2 3" xfId="32041"/>
    <cellStyle name="Note 3 2 2 7 2 4" xfId="32042"/>
    <cellStyle name="Note 3 2 2 7 2 5" xfId="32043"/>
    <cellStyle name="Note 3 2 2 7 2 6" xfId="32044"/>
    <cellStyle name="Note 3 2 2 7 3" xfId="32045"/>
    <cellStyle name="Note 3 2 2 7 3 2" xfId="63905"/>
    <cellStyle name="Note 3 2 2 7 3 3" xfId="63906"/>
    <cellStyle name="Note 3 2 2 7 4" xfId="32046"/>
    <cellStyle name="Note 3 2 2 7 4 2" xfId="63907"/>
    <cellStyle name="Note 3 2 2 7 4 3" xfId="63908"/>
    <cellStyle name="Note 3 2 2 7 5" xfId="32047"/>
    <cellStyle name="Note 3 2 2 7 5 2" xfId="63909"/>
    <cellStyle name="Note 3 2 2 7 5 3" xfId="63910"/>
    <cellStyle name="Note 3 2 2 7 6" xfId="32048"/>
    <cellStyle name="Note 3 2 2 7 6 2" xfId="63911"/>
    <cellStyle name="Note 3 2 2 7 6 3" xfId="63912"/>
    <cellStyle name="Note 3 2 2 7 7" xfId="32049"/>
    <cellStyle name="Note 3 2 2 7 8" xfId="63913"/>
    <cellStyle name="Note 3 2 2 8" xfId="32050"/>
    <cellStyle name="Note 3 2 2 8 2" xfId="32051"/>
    <cellStyle name="Note 3 2 2 8 2 2" xfId="32052"/>
    <cellStyle name="Note 3 2 2 8 2 3" xfId="32053"/>
    <cellStyle name="Note 3 2 2 8 2 4" xfId="32054"/>
    <cellStyle name="Note 3 2 2 8 2 5" xfId="32055"/>
    <cellStyle name="Note 3 2 2 8 2 6" xfId="32056"/>
    <cellStyle name="Note 3 2 2 8 3" xfId="32057"/>
    <cellStyle name="Note 3 2 2 8 3 2" xfId="63914"/>
    <cellStyle name="Note 3 2 2 8 3 3" xfId="63915"/>
    <cellStyle name="Note 3 2 2 8 4" xfId="32058"/>
    <cellStyle name="Note 3 2 2 8 4 2" xfId="63916"/>
    <cellStyle name="Note 3 2 2 8 4 3" xfId="63917"/>
    <cellStyle name="Note 3 2 2 8 5" xfId="32059"/>
    <cellStyle name="Note 3 2 2 8 5 2" xfId="63918"/>
    <cellStyle name="Note 3 2 2 8 5 3" xfId="63919"/>
    <cellStyle name="Note 3 2 2 8 6" xfId="32060"/>
    <cellStyle name="Note 3 2 2 8 6 2" xfId="63920"/>
    <cellStyle name="Note 3 2 2 8 6 3" xfId="63921"/>
    <cellStyle name="Note 3 2 2 8 7" xfId="32061"/>
    <cellStyle name="Note 3 2 2 8 8" xfId="63922"/>
    <cellStyle name="Note 3 2 2 9" xfId="32062"/>
    <cellStyle name="Note 3 2 2 9 2" xfId="32063"/>
    <cellStyle name="Note 3 2 2 9 2 2" xfId="32064"/>
    <cellStyle name="Note 3 2 2 9 2 3" xfId="32065"/>
    <cellStyle name="Note 3 2 2 9 2 4" xfId="32066"/>
    <cellStyle name="Note 3 2 2 9 2 5" xfId="32067"/>
    <cellStyle name="Note 3 2 2 9 2 6" xfId="32068"/>
    <cellStyle name="Note 3 2 2 9 3" xfId="32069"/>
    <cellStyle name="Note 3 2 2 9 3 2" xfId="63923"/>
    <cellStyle name="Note 3 2 2 9 3 3" xfId="63924"/>
    <cellStyle name="Note 3 2 2 9 4" xfId="32070"/>
    <cellStyle name="Note 3 2 2 9 4 2" xfId="63925"/>
    <cellStyle name="Note 3 2 2 9 4 3" xfId="63926"/>
    <cellStyle name="Note 3 2 2 9 5" xfId="32071"/>
    <cellStyle name="Note 3 2 2 9 5 2" xfId="63927"/>
    <cellStyle name="Note 3 2 2 9 5 3" xfId="63928"/>
    <cellStyle name="Note 3 2 2 9 6" xfId="32072"/>
    <cellStyle name="Note 3 2 2 9 6 2" xfId="63929"/>
    <cellStyle name="Note 3 2 2 9 6 3" xfId="63930"/>
    <cellStyle name="Note 3 2 2 9 7" xfId="32073"/>
    <cellStyle name="Note 3 2 2 9 8" xfId="63931"/>
    <cellStyle name="Note 3 2 20" xfId="32074"/>
    <cellStyle name="Note 3 2 20 2" xfId="32075"/>
    <cellStyle name="Note 3 2 20 2 2" xfId="32076"/>
    <cellStyle name="Note 3 2 20 2 3" xfId="32077"/>
    <cellStyle name="Note 3 2 20 2 4" xfId="32078"/>
    <cellStyle name="Note 3 2 20 2 5" xfId="32079"/>
    <cellStyle name="Note 3 2 20 2 6" xfId="32080"/>
    <cellStyle name="Note 3 2 20 3" xfId="32081"/>
    <cellStyle name="Note 3 2 20 3 2" xfId="63932"/>
    <cellStyle name="Note 3 2 20 3 3" xfId="63933"/>
    <cellStyle name="Note 3 2 20 4" xfId="32082"/>
    <cellStyle name="Note 3 2 20 4 2" xfId="63934"/>
    <cellStyle name="Note 3 2 20 4 3" xfId="63935"/>
    <cellStyle name="Note 3 2 20 5" xfId="32083"/>
    <cellStyle name="Note 3 2 20 5 2" xfId="63936"/>
    <cellStyle name="Note 3 2 20 5 3" xfId="63937"/>
    <cellStyle name="Note 3 2 20 6" xfId="32084"/>
    <cellStyle name="Note 3 2 20 6 2" xfId="63938"/>
    <cellStyle name="Note 3 2 20 6 3" xfId="63939"/>
    <cellStyle name="Note 3 2 20 7" xfId="32085"/>
    <cellStyle name="Note 3 2 20 8" xfId="63940"/>
    <cellStyle name="Note 3 2 21" xfId="32086"/>
    <cellStyle name="Note 3 2 21 2" xfId="32087"/>
    <cellStyle name="Note 3 2 21 2 2" xfId="32088"/>
    <cellStyle name="Note 3 2 21 2 3" xfId="32089"/>
    <cellStyle name="Note 3 2 21 2 4" xfId="32090"/>
    <cellStyle name="Note 3 2 21 2 5" xfId="32091"/>
    <cellStyle name="Note 3 2 21 2 6" xfId="32092"/>
    <cellStyle name="Note 3 2 21 3" xfId="32093"/>
    <cellStyle name="Note 3 2 21 3 2" xfId="63941"/>
    <cellStyle name="Note 3 2 21 3 3" xfId="63942"/>
    <cellStyle name="Note 3 2 21 4" xfId="32094"/>
    <cellStyle name="Note 3 2 21 4 2" xfId="63943"/>
    <cellStyle name="Note 3 2 21 4 3" xfId="63944"/>
    <cellStyle name="Note 3 2 21 5" xfId="32095"/>
    <cellStyle name="Note 3 2 21 5 2" xfId="63945"/>
    <cellStyle name="Note 3 2 21 5 3" xfId="63946"/>
    <cellStyle name="Note 3 2 21 6" xfId="32096"/>
    <cellStyle name="Note 3 2 21 6 2" xfId="63947"/>
    <cellStyle name="Note 3 2 21 6 3" xfId="63948"/>
    <cellStyle name="Note 3 2 21 7" xfId="32097"/>
    <cellStyle name="Note 3 2 21 8" xfId="63949"/>
    <cellStyle name="Note 3 2 22" xfId="32098"/>
    <cellStyle name="Note 3 2 22 2" xfId="32099"/>
    <cellStyle name="Note 3 2 22 2 2" xfId="32100"/>
    <cellStyle name="Note 3 2 22 2 3" xfId="32101"/>
    <cellStyle name="Note 3 2 22 2 4" xfId="32102"/>
    <cellStyle name="Note 3 2 22 2 5" xfId="32103"/>
    <cellStyle name="Note 3 2 22 2 6" xfId="32104"/>
    <cellStyle name="Note 3 2 22 3" xfId="32105"/>
    <cellStyle name="Note 3 2 22 3 2" xfId="63950"/>
    <cellStyle name="Note 3 2 22 3 3" xfId="63951"/>
    <cellStyle name="Note 3 2 22 4" xfId="32106"/>
    <cellStyle name="Note 3 2 22 4 2" xfId="63952"/>
    <cellStyle name="Note 3 2 22 4 3" xfId="63953"/>
    <cellStyle name="Note 3 2 22 5" xfId="32107"/>
    <cellStyle name="Note 3 2 22 5 2" xfId="63954"/>
    <cellStyle name="Note 3 2 22 5 3" xfId="63955"/>
    <cellStyle name="Note 3 2 22 6" xfId="32108"/>
    <cellStyle name="Note 3 2 22 6 2" xfId="63956"/>
    <cellStyle name="Note 3 2 22 6 3" xfId="63957"/>
    <cellStyle name="Note 3 2 22 7" xfId="32109"/>
    <cellStyle name="Note 3 2 22 8" xfId="63958"/>
    <cellStyle name="Note 3 2 23" xfId="32110"/>
    <cellStyle name="Note 3 2 23 2" xfId="32111"/>
    <cellStyle name="Note 3 2 23 2 2" xfId="32112"/>
    <cellStyle name="Note 3 2 23 2 3" xfId="32113"/>
    <cellStyle name="Note 3 2 23 2 4" xfId="32114"/>
    <cellStyle name="Note 3 2 23 2 5" xfId="32115"/>
    <cellStyle name="Note 3 2 23 2 6" xfId="32116"/>
    <cellStyle name="Note 3 2 23 3" xfId="32117"/>
    <cellStyle name="Note 3 2 23 3 2" xfId="63959"/>
    <cellStyle name="Note 3 2 23 3 3" xfId="63960"/>
    <cellStyle name="Note 3 2 23 4" xfId="32118"/>
    <cellStyle name="Note 3 2 23 4 2" xfId="63961"/>
    <cellStyle name="Note 3 2 23 4 3" xfId="63962"/>
    <cellStyle name="Note 3 2 23 5" xfId="32119"/>
    <cellStyle name="Note 3 2 23 5 2" xfId="63963"/>
    <cellStyle name="Note 3 2 23 5 3" xfId="63964"/>
    <cellStyle name="Note 3 2 23 6" xfId="32120"/>
    <cellStyle name="Note 3 2 23 6 2" xfId="63965"/>
    <cellStyle name="Note 3 2 23 6 3" xfId="63966"/>
    <cellStyle name="Note 3 2 23 7" xfId="32121"/>
    <cellStyle name="Note 3 2 23 8" xfId="63967"/>
    <cellStyle name="Note 3 2 24" xfId="32122"/>
    <cellStyle name="Note 3 2 24 2" xfId="32123"/>
    <cellStyle name="Note 3 2 24 2 2" xfId="32124"/>
    <cellStyle name="Note 3 2 24 2 3" xfId="32125"/>
    <cellStyle name="Note 3 2 24 2 4" xfId="32126"/>
    <cellStyle name="Note 3 2 24 2 5" xfId="32127"/>
    <cellStyle name="Note 3 2 24 2 6" xfId="32128"/>
    <cellStyle name="Note 3 2 24 3" xfId="32129"/>
    <cellStyle name="Note 3 2 24 3 2" xfId="63968"/>
    <cellStyle name="Note 3 2 24 3 3" xfId="63969"/>
    <cellStyle name="Note 3 2 24 4" xfId="32130"/>
    <cellStyle name="Note 3 2 24 4 2" xfId="63970"/>
    <cellStyle name="Note 3 2 24 4 3" xfId="63971"/>
    <cellStyle name="Note 3 2 24 5" xfId="32131"/>
    <cellStyle name="Note 3 2 24 5 2" xfId="63972"/>
    <cellStyle name="Note 3 2 24 5 3" xfId="63973"/>
    <cellStyle name="Note 3 2 24 6" xfId="32132"/>
    <cellStyle name="Note 3 2 24 6 2" xfId="63974"/>
    <cellStyle name="Note 3 2 24 6 3" xfId="63975"/>
    <cellStyle name="Note 3 2 24 7" xfId="32133"/>
    <cellStyle name="Note 3 2 24 8" xfId="63976"/>
    <cellStyle name="Note 3 2 25" xfId="32134"/>
    <cellStyle name="Note 3 2 25 2" xfId="32135"/>
    <cellStyle name="Note 3 2 25 2 2" xfId="32136"/>
    <cellStyle name="Note 3 2 25 2 3" xfId="32137"/>
    <cellStyle name="Note 3 2 25 2 4" xfId="32138"/>
    <cellStyle name="Note 3 2 25 2 5" xfId="32139"/>
    <cellStyle name="Note 3 2 25 2 6" xfId="32140"/>
    <cellStyle name="Note 3 2 25 3" xfId="32141"/>
    <cellStyle name="Note 3 2 25 3 2" xfId="63977"/>
    <cellStyle name="Note 3 2 25 3 3" xfId="63978"/>
    <cellStyle name="Note 3 2 25 4" xfId="32142"/>
    <cellStyle name="Note 3 2 25 4 2" xfId="63979"/>
    <cellStyle name="Note 3 2 25 4 3" xfId="63980"/>
    <cellStyle name="Note 3 2 25 5" xfId="32143"/>
    <cellStyle name="Note 3 2 25 5 2" xfId="63981"/>
    <cellStyle name="Note 3 2 25 5 3" xfId="63982"/>
    <cellStyle name="Note 3 2 25 6" xfId="32144"/>
    <cellStyle name="Note 3 2 25 6 2" xfId="63983"/>
    <cellStyle name="Note 3 2 25 6 3" xfId="63984"/>
    <cellStyle name="Note 3 2 25 7" xfId="32145"/>
    <cellStyle name="Note 3 2 25 8" xfId="63985"/>
    <cellStyle name="Note 3 2 26" xfId="32146"/>
    <cellStyle name="Note 3 2 26 2" xfId="32147"/>
    <cellStyle name="Note 3 2 26 2 2" xfId="32148"/>
    <cellStyle name="Note 3 2 26 2 3" xfId="32149"/>
    <cellStyle name="Note 3 2 26 2 4" xfId="32150"/>
    <cellStyle name="Note 3 2 26 2 5" xfId="32151"/>
    <cellStyle name="Note 3 2 26 2 6" xfId="32152"/>
    <cellStyle name="Note 3 2 26 3" xfId="32153"/>
    <cellStyle name="Note 3 2 26 3 2" xfId="63986"/>
    <cellStyle name="Note 3 2 26 3 3" xfId="63987"/>
    <cellStyle name="Note 3 2 26 4" xfId="32154"/>
    <cellStyle name="Note 3 2 26 4 2" xfId="63988"/>
    <cellStyle name="Note 3 2 26 4 3" xfId="63989"/>
    <cellStyle name="Note 3 2 26 5" xfId="32155"/>
    <cellStyle name="Note 3 2 26 5 2" xfId="63990"/>
    <cellStyle name="Note 3 2 26 5 3" xfId="63991"/>
    <cellStyle name="Note 3 2 26 6" xfId="32156"/>
    <cellStyle name="Note 3 2 26 6 2" xfId="63992"/>
    <cellStyle name="Note 3 2 26 6 3" xfId="63993"/>
    <cellStyle name="Note 3 2 26 7" xfId="32157"/>
    <cellStyle name="Note 3 2 26 8" xfId="63994"/>
    <cellStyle name="Note 3 2 27" xfId="32158"/>
    <cellStyle name="Note 3 2 27 2" xfId="32159"/>
    <cellStyle name="Note 3 2 27 2 2" xfId="32160"/>
    <cellStyle name="Note 3 2 27 2 3" xfId="32161"/>
    <cellStyle name="Note 3 2 27 2 4" xfId="32162"/>
    <cellStyle name="Note 3 2 27 2 5" xfId="32163"/>
    <cellStyle name="Note 3 2 27 2 6" xfId="32164"/>
    <cellStyle name="Note 3 2 27 3" xfId="32165"/>
    <cellStyle name="Note 3 2 27 3 2" xfId="63995"/>
    <cellStyle name="Note 3 2 27 3 3" xfId="63996"/>
    <cellStyle name="Note 3 2 27 4" xfId="32166"/>
    <cellStyle name="Note 3 2 27 4 2" xfId="63997"/>
    <cellStyle name="Note 3 2 27 4 3" xfId="63998"/>
    <cellStyle name="Note 3 2 27 5" xfId="32167"/>
    <cellStyle name="Note 3 2 27 5 2" xfId="63999"/>
    <cellStyle name="Note 3 2 27 5 3" xfId="64000"/>
    <cellStyle name="Note 3 2 27 6" xfId="32168"/>
    <cellStyle name="Note 3 2 27 6 2" xfId="64001"/>
    <cellStyle name="Note 3 2 27 6 3" xfId="64002"/>
    <cellStyle name="Note 3 2 27 7" xfId="32169"/>
    <cellStyle name="Note 3 2 27 8" xfId="64003"/>
    <cellStyle name="Note 3 2 28" xfId="32170"/>
    <cellStyle name="Note 3 2 28 2" xfId="32171"/>
    <cellStyle name="Note 3 2 28 2 2" xfId="32172"/>
    <cellStyle name="Note 3 2 28 2 3" xfId="32173"/>
    <cellStyle name="Note 3 2 28 2 4" xfId="32174"/>
    <cellStyle name="Note 3 2 28 2 5" xfId="32175"/>
    <cellStyle name="Note 3 2 28 2 6" xfId="32176"/>
    <cellStyle name="Note 3 2 28 3" xfId="32177"/>
    <cellStyle name="Note 3 2 28 3 2" xfId="64004"/>
    <cellStyle name="Note 3 2 28 3 3" xfId="64005"/>
    <cellStyle name="Note 3 2 28 4" xfId="32178"/>
    <cellStyle name="Note 3 2 28 4 2" xfId="64006"/>
    <cellStyle name="Note 3 2 28 4 3" xfId="64007"/>
    <cellStyle name="Note 3 2 28 5" xfId="32179"/>
    <cellStyle name="Note 3 2 28 5 2" xfId="64008"/>
    <cellStyle name="Note 3 2 28 5 3" xfId="64009"/>
    <cellStyle name="Note 3 2 28 6" xfId="32180"/>
    <cellStyle name="Note 3 2 28 6 2" xfId="64010"/>
    <cellStyle name="Note 3 2 28 6 3" xfId="64011"/>
    <cellStyle name="Note 3 2 28 7" xfId="32181"/>
    <cellStyle name="Note 3 2 28 8" xfId="64012"/>
    <cellStyle name="Note 3 2 29" xfId="32182"/>
    <cellStyle name="Note 3 2 29 2" xfId="32183"/>
    <cellStyle name="Note 3 2 29 2 2" xfId="32184"/>
    <cellStyle name="Note 3 2 29 2 3" xfId="32185"/>
    <cellStyle name="Note 3 2 29 2 4" xfId="32186"/>
    <cellStyle name="Note 3 2 29 2 5" xfId="32187"/>
    <cellStyle name="Note 3 2 29 2 6" xfId="32188"/>
    <cellStyle name="Note 3 2 29 3" xfId="32189"/>
    <cellStyle name="Note 3 2 29 3 2" xfId="64013"/>
    <cellStyle name="Note 3 2 29 3 3" xfId="64014"/>
    <cellStyle name="Note 3 2 29 4" xfId="32190"/>
    <cellStyle name="Note 3 2 29 4 2" xfId="64015"/>
    <cellStyle name="Note 3 2 29 4 3" xfId="64016"/>
    <cellStyle name="Note 3 2 29 5" xfId="32191"/>
    <cellStyle name="Note 3 2 29 5 2" xfId="64017"/>
    <cellStyle name="Note 3 2 29 5 3" xfId="64018"/>
    <cellStyle name="Note 3 2 29 6" xfId="32192"/>
    <cellStyle name="Note 3 2 29 6 2" xfId="64019"/>
    <cellStyle name="Note 3 2 29 6 3" xfId="64020"/>
    <cellStyle name="Note 3 2 29 7" xfId="32193"/>
    <cellStyle name="Note 3 2 29 8" xfId="64021"/>
    <cellStyle name="Note 3 2 3" xfId="32194"/>
    <cellStyle name="Note 3 2 3 2" xfId="32195"/>
    <cellStyle name="Note 3 2 3 2 2" xfId="32196"/>
    <cellStyle name="Note 3 2 3 2 3" xfId="64022"/>
    <cellStyle name="Note 3 2 3 3" xfId="32197"/>
    <cellStyle name="Note 3 2 3 3 2" xfId="32198"/>
    <cellStyle name="Note 3 2 3 3 3" xfId="32199"/>
    <cellStyle name="Note 3 2 3 3 4" xfId="32200"/>
    <cellStyle name="Note 3 2 3 3 5" xfId="32201"/>
    <cellStyle name="Note 3 2 3 3 6" xfId="32202"/>
    <cellStyle name="Note 3 2 3 4" xfId="32203"/>
    <cellStyle name="Note 3 2 3 4 2" xfId="64023"/>
    <cellStyle name="Note 3 2 3 4 3" xfId="64024"/>
    <cellStyle name="Note 3 2 3 5" xfId="32204"/>
    <cellStyle name="Note 3 2 3 5 2" xfId="64025"/>
    <cellStyle name="Note 3 2 3 5 3" xfId="64026"/>
    <cellStyle name="Note 3 2 3 6" xfId="32205"/>
    <cellStyle name="Note 3 2 3 6 2" xfId="64027"/>
    <cellStyle name="Note 3 2 3 6 3" xfId="64028"/>
    <cellStyle name="Note 3 2 3 7" xfId="32206"/>
    <cellStyle name="Note 3 2 3 8" xfId="32207"/>
    <cellStyle name="Note 3 2 30" xfId="32208"/>
    <cellStyle name="Note 3 2 30 2" xfId="32209"/>
    <cellStyle name="Note 3 2 30 2 2" xfId="32210"/>
    <cellStyle name="Note 3 2 30 2 3" xfId="32211"/>
    <cellStyle name="Note 3 2 30 2 4" xfId="32212"/>
    <cellStyle name="Note 3 2 30 2 5" xfId="32213"/>
    <cellStyle name="Note 3 2 30 2 6" xfId="32214"/>
    <cellStyle name="Note 3 2 30 3" xfId="32215"/>
    <cellStyle name="Note 3 2 30 3 2" xfId="64029"/>
    <cellStyle name="Note 3 2 30 3 3" xfId="64030"/>
    <cellStyle name="Note 3 2 30 4" xfId="32216"/>
    <cellStyle name="Note 3 2 30 4 2" xfId="64031"/>
    <cellStyle name="Note 3 2 30 4 3" xfId="64032"/>
    <cellStyle name="Note 3 2 30 5" xfId="32217"/>
    <cellStyle name="Note 3 2 30 5 2" xfId="64033"/>
    <cellStyle name="Note 3 2 30 5 3" xfId="64034"/>
    <cellStyle name="Note 3 2 30 6" xfId="32218"/>
    <cellStyle name="Note 3 2 30 6 2" xfId="64035"/>
    <cellStyle name="Note 3 2 30 6 3" xfId="64036"/>
    <cellStyle name="Note 3 2 30 7" xfId="32219"/>
    <cellStyle name="Note 3 2 30 8" xfId="64037"/>
    <cellStyle name="Note 3 2 31" xfId="32220"/>
    <cellStyle name="Note 3 2 31 2" xfId="32221"/>
    <cellStyle name="Note 3 2 31 2 2" xfId="32222"/>
    <cellStyle name="Note 3 2 31 2 3" xfId="32223"/>
    <cellStyle name="Note 3 2 31 2 4" xfId="32224"/>
    <cellStyle name="Note 3 2 31 2 5" xfId="32225"/>
    <cellStyle name="Note 3 2 31 2 6" xfId="32226"/>
    <cellStyle name="Note 3 2 31 3" xfId="32227"/>
    <cellStyle name="Note 3 2 31 3 2" xfId="64038"/>
    <cellStyle name="Note 3 2 31 3 3" xfId="64039"/>
    <cellStyle name="Note 3 2 31 4" xfId="32228"/>
    <cellStyle name="Note 3 2 31 4 2" xfId="64040"/>
    <cellStyle name="Note 3 2 31 4 3" xfId="64041"/>
    <cellStyle name="Note 3 2 31 5" xfId="32229"/>
    <cellStyle name="Note 3 2 31 5 2" xfId="64042"/>
    <cellStyle name="Note 3 2 31 5 3" xfId="64043"/>
    <cellStyle name="Note 3 2 31 6" xfId="32230"/>
    <cellStyle name="Note 3 2 31 6 2" xfId="64044"/>
    <cellStyle name="Note 3 2 31 6 3" xfId="64045"/>
    <cellStyle name="Note 3 2 31 7" xfId="32231"/>
    <cellStyle name="Note 3 2 31 8" xfId="64046"/>
    <cellStyle name="Note 3 2 32" xfId="32232"/>
    <cellStyle name="Note 3 2 32 2" xfId="32233"/>
    <cellStyle name="Note 3 2 32 2 2" xfId="32234"/>
    <cellStyle name="Note 3 2 32 2 3" xfId="32235"/>
    <cellStyle name="Note 3 2 32 2 4" xfId="32236"/>
    <cellStyle name="Note 3 2 32 2 5" xfId="32237"/>
    <cellStyle name="Note 3 2 32 2 6" xfId="32238"/>
    <cellStyle name="Note 3 2 32 3" xfId="32239"/>
    <cellStyle name="Note 3 2 32 3 2" xfId="64047"/>
    <cellStyle name="Note 3 2 32 3 3" xfId="64048"/>
    <cellStyle name="Note 3 2 32 4" xfId="32240"/>
    <cellStyle name="Note 3 2 32 4 2" xfId="64049"/>
    <cellStyle name="Note 3 2 32 4 3" xfId="64050"/>
    <cellStyle name="Note 3 2 32 5" xfId="32241"/>
    <cellStyle name="Note 3 2 32 5 2" xfId="64051"/>
    <cellStyle name="Note 3 2 32 5 3" xfId="64052"/>
    <cellStyle name="Note 3 2 32 6" xfId="32242"/>
    <cellStyle name="Note 3 2 32 6 2" xfId="64053"/>
    <cellStyle name="Note 3 2 32 6 3" xfId="64054"/>
    <cellStyle name="Note 3 2 32 7" xfId="32243"/>
    <cellStyle name="Note 3 2 32 8" xfId="64055"/>
    <cellStyle name="Note 3 2 33" xfId="32244"/>
    <cellStyle name="Note 3 2 33 2" xfId="32245"/>
    <cellStyle name="Note 3 2 33 2 2" xfId="32246"/>
    <cellStyle name="Note 3 2 33 2 3" xfId="32247"/>
    <cellStyle name="Note 3 2 33 2 4" xfId="32248"/>
    <cellStyle name="Note 3 2 33 2 5" xfId="32249"/>
    <cellStyle name="Note 3 2 33 2 6" xfId="32250"/>
    <cellStyle name="Note 3 2 33 3" xfId="32251"/>
    <cellStyle name="Note 3 2 33 3 2" xfId="64056"/>
    <cellStyle name="Note 3 2 33 3 3" xfId="64057"/>
    <cellStyle name="Note 3 2 33 4" xfId="32252"/>
    <cellStyle name="Note 3 2 33 4 2" xfId="64058"/>
    <cellStyle name="Note 3 2 33 4 3" xfId="64059"/>
    <cellStyle name="Note 3 2 33 5" xfId="32253"/>
    <cellStyle name="Note 3 2 33 5 2" xfId="64060"/>
    <cellStyle name="Note 3 2 33 5 3" xfId="64061"/>
    <cellStyle name="Note 3 2 33 6" xfId="32254"/>
    <cellStyle name="Note 3 2 33 6 2" xfId="64062"/>
    <cellStyle name="Note 3 2 33 6 3" xfId="64063"/>
    <cellStyle name="Note 3 2 33 7" xfId="32255"/>
    <cellStyle name="Note 3 2 33 8" xfId="64064"/>
    <cellStyle name="Note 3 2 34" xfId="32256"/>
    <cellStyle name="Note 3 2 34 2" xfId="32257"/>
    <cellStyle name="Note 3 2 34 2 2" xfId="32258"/>
    <cellStyle name="Note 3 2 34 2 3" xfId="32259"/>
    <cellStyle name="Note 3 2 34 2 4" xfId="32260"/>
    <cellStyle name="Note 3 2 34 2 5" xfId="32261"/>
    <cellStyle name="Note 3 2 34 2 6" xfId="32262"/>
    <cellStyle name="Note 3 2 34 3" xfId="32263"/>
    <cellStyle name="Note 3 2 34 3 2" xfId="64065"/>
    <cellStyle name="Note 3 2 34 3 3" xfId="64066"/>
    <cellStyle name="Note 3 2 34 4" xfId="32264"/>
    <cellStyle name="Note 3 2 34 4 2" xfId="64067"/>
    <cellStyle name="Note 3 2 34 4 3" xfId="64068"/>
    <cellStyle name="Note 3 2 34 5" xfId="32265"/>
    <cellStyle name="Note 3 2 34 5 2" xfId="64069"/>
    <cellStyle name="Note 3 2 34 5 3" xfId="64070"/>
    <cellStyle name="Note 3 2 34 6" xfId="32266"/>
    <cellStyle name="Note 3 2 34 6 2" xfId="64071"/>
    <cellStyle name="Note 3 2 34 6 3" xfId="64072"/>
    <cellStyle name="Note 3 2 34 7" xfId="32267"/>
    <cellStyle name="Note 3 2 34 8" xfId="64073"/>
    <cellStyle name="Note 3 2 35" xfId="32268"/>
    <cellStyle name="Note 3 2 35 2" xfId="32269"/>
    <cellStyle name="Note 3 2 35 2 2" xfId="32270"/>
    <cellStyle name="Note 3 2 35 2 3" xfId="32271"/>
    <cellStyle name="Note 3 2 35 2 4" xfId="32272"/>
    <cellStyle name="Note 3 2 35 2 5" xfId="32273"/>
    <cellStyle name="Note 3 2 35 2 6" xfId="32274"/>
    <cellStyle name="Note 3 2 35 3" xfId="32275"/>
    <cellStyle name="Note 3 2 35 3 2" xfId="64074"/>
    <cellStyle name="Note 3 2 35 3 3" xfId="64075"/>
    <cellStyle name="Note 3 2 35 4" xfId="32276"/>
    <cellStyle name="Note 3 2 35 4 2" xfId="64076"/>
    <cellStyle name="Note 3 2 35 4 3" xfId="64077"/>
    <cellStyle name="Note 3 2 35 5" xfId="32277"/>
    <cellStyle name="Note 3 2 35 5 2" xfId="64078"/>
    <cellStyle name="Note 3 2 35 5 3" xfId="64079"/>
    <cellStyle name="Note 3 2 35 6" xfId="32278"/>
    <cellStyle name="Note 3 2 35 6 2" xfId="64080"/>
    <cellStyle name="Note 3 2 35 6 3" xfId="64081"/>
    <cellStyle name="Note 3 2 35 7" xfId="64082"/>
    <cellStyle name="Note 3 2 35 8" xfId="64083"/>
    <cellStyle name="Note 3 2 36" xfId="32279"/>
    <cellStyle name="Note 3 2 36 2" xfId="32280"/>
    <cellStyle name="Note 3 2 36 3" xfId="64084"/>
    <cellStyle name="Note 3 2 37" xfId="32281"/>
    <cellStyle name="Note 3 2 37 2" xfId="32282"/>
    <cellStyle name="Note 3 2 37 3" xfId="32283"/>
    <cellStyle name="Note 3 2 37 4" xfId="32284"/>
    <cellStyle name="Note 3 2 37 5" xfId="32285"/>
    <cellStyle name="Note 3 2 37 6" xfId="32286"/>
    <cellStyle name="Note 3 2 38" xfId="32287"/>
    <cellStyle name="Note 3 2 38 2" xfId="64085"/>
    <cellStyle name="Note 3 2 38 3" xfId="64086"/>
    <cellStyle name="Note 3 2 39" xfId="32288"/>
    <cellStyle name="Note 3 2 39 2" xfId="64087"/>
    <cellStyle name="Note 3 2 39 3" xfId="64088"/>
    <cellStyle name="Note 3 2 4" xfId="32289"/>
    <cellStyle name="Note 3 2 4 2" xfId="32290"/>
    <cellStyle name="Note 3 2 4 2 2" xfId="32291"/>
    <cellStyle name="Note 3 2 4 2 3" xfId="64089"/>
    <cellStyle name="Note 3 2 4 3" xfId="32292"/>
    <cellStyle name="Note 3 2 4 3 2" xfId="32293"/>
    <cellStyle name="Note 3 2 4 3 3" xfId="32294"/>
    <cellStyle name="Note 3 2 4 3 4" xfId="32295"/>
    <cellStyle name="Note 3 2 4 3 5" xfId="32296"/>
    <cellStyle name="Note 3 2 4 3 6" xfId="32297"/>
    <cellStyle name="Note 3 2 4 4" xfId="32298"/>
    <cellStyle name="Note 3 2 4 4 2" xfId="64090"/>
    <cellStyle name="Note 3 2 4 4 3" xfId="64091"/>
    <cellStyle name="Note 3 2 4 5" xfId="32299"/>
    <cellStyle name="Note 3 2 4 5 2" xfId="64092"/>
    <cellStyle name="Note 3 2 4 5 3" xfId="64093"/>
    <cellStyle name="Note 3 2 4 6" xfId="32300"/>
    <cellStyle name="Note 3 2 4 6 2" xfId="64094"/>
    <cellStyle name="Note 3 2 4 6 3" xfId="64095"/>
    <cellStyle name="Note 3 2 4 7" xfId="32301"/>
    <cellStyle name="Note 3 2 4 8" xfId="32302"/>
    <cellStyle name="Note 3 2 40" xfId="64096"/>
    <cellStyle name="Note 3 2 40 2" xfId="64097"/>
    <cellStyle name="Note 3 2 40 3" xfId="64098"/>
    <cellStyle name="Note 3 2 41" xfId="64099"/>
    <cellStyle name="Note 3 2 42" xfId="64100"/>
    <cellStyle name="Note 3 2 5" xfId="32303"/>
    <cellStyle name="Note 3 2 5 2" xfId="32304"/>
    <cellStyle name="Note 3 2 5 2 2" xfId="32305"/>
    <cellStyle name="Note 3 2 5 2 3" xfId="32306"/>
    <cellStyle name="Note 3 2 5 2 4" xfId="32307"/>
    <cellStyle name="Note 3 2 5 2 5" xfId="32308"/>
    <cellStyle name="Note 3 2 5 2 6" xfId="32309"/>
    <cellStyle name="Note 3 2 5 3" xfId="32310"/>
    <cellStyle name="Note 3 2 5 3 2" xfId="64101"/>
    <cellStyle name="Note 3 2 5 3 3" xfId="64102"/>
    <cellStyle name="Note 3 2 5 4" xfId="32311"/>
    <cellStyle name="Note 3 2 5 4 2" xfId="64103"/>
    <cellStyle name="Note 3 2 5 4 3" xfId="64104"/>
    <cellStyle name="Note 3 2 5 5" xfId="32312"/>
    <cellStyle name="Note 3 2 5 5 2" xfId="64105"/>
    <cellStyle name="Note 3 2 5 5 3" xfId="64106"/>
    <cellStyle name="Note 3 2 5 6" xfId="32313"/>
    <cellStyle name="Note 3 2 5 6 2" xfId="64107"/>
    <cellStyle name="Note 3 2 5 6 3" xfId="64108"/>
    <cellStyle name="Note 3 2 5 7" xfId="32314"/>
    <cellStyle name="Note 3 2 5 8" xfId="64109"/>
    <cellStyle name="Note 3 2 6" xfId="32315"/>
    <cellStyle name="Note 3 2 6 2" xfId="32316"/>
    <cellStyle name="Note 3 2 6 2 2" xfId="32317"/>
    <cellStyle name="Note 3 2 6 2 3" xfId="32318"/>
    <cellStyle name="Note 3 2 6 2 4" xfId="32319"/>
    <cellStyle name="Note 3 2 6 2 5" xfId="32320"/>
    <cellStyle name="Note 3 2 6 2 6" xfId="32321"/>
    <cellStyle name="Note 3 2 6 3" xfId="32322"/>
    <cellStyle name="Note 3 2 6 3 2" xfId="64110"/>
    <cellStyle name="Note 3 2 6 3 3" xfId="64111"/>
    <cellStyle name="Note 3 2 6 4" xfId="32323"/>
    <cellStyle name="Note 3 2 6 4 2" xfId="64112"/>
    <cellStyle name="Note 3 2 6 4 3" xfId="64113"/>
    <cellStyle name="Note 3 2 6 5" xfId="32324"/>
    <cellStyle name="Note 3 2 6 5 2" xfId="64114"/>
    <cellStyle name="Note 3 2 6 5 3" xfId="64115"/>
    <cellStyle name="Note 3 2 6 6" xfId="32325"/>
    <cellStyle name="Note 3 2 6 6 2" xfId="64116"/>
    <cellStyle name="Note 3 2 6 6 3" xfId="64117"/>
    <cellStyle name="Note 3 2 6 7" xfId="32326"/>
    <cellStyle name="Note 3 2 6 8" xfId="64118"/>
    <cellStyle name="Note 3 2 7" xfId="32327"/>
    <cellStyle name="Note 3 2 7 2" xfId="32328"/>
    <cellStyle name="Note 3 2 7 2 2" xfId="32329"/>
    <cellStyle name="Note 3 2 7 2 3" xfId="32330"/>
    <cellStyle name="Note 3 2 7 2 4" xfId="32331"/>
    <cellStyle name="Note 3 2 7 2 5" xfId="32332"/>
    <cellStyle name="Note 3 2 7 2 6" xfId="32333"/>
    <cellStyle name="Note 3 2 7 3" xfId="32334"/>
    <cellStyle name="Note 3 2 7 3 2" xfId="64119"/>
    <cellStyle name="Note 3 2 7 3 3" xfId="64120"/>
    <cellStyle name="Note 3 2 7 4" xfId="32335"/>
    <cellStyle name="Note 3 2 7 4 2" xfId="64121"/>
    <cellStyle name="Note 3 2 7 4 3" xfId="64122"/>
    <cellStyle name="Note 3 2 7 5" xfId="32336"/>
    <cellStyle name="Note 3 2 7 5 2" xfId="64123"/>
    <cellStyle name="Note 3 2 7 5 3" xfId="64124"/>
    <cellStyle name="Note 3 2 7 6" xfId="32337"/>
    <cellStyle name="Note 3 2 7 6 2" xfId="64125"/>
    <cellStyle name="Note 3 2 7 6 3" xfId="64126"/>
    <cellStyle name="Note 3 2 7 7" xfId="32338"/>
    <cellStyle name="Note 3 2 7 8" xfId="64127"/>
    <cellStyle name="Note 3 2 8" xfId="32339"/>
    <cellStyle name="Note 3 2 8 2" xfId="32340"/>
    <cellStyle name="Note 3 2 8 2 2" xfId="32341"/>
    <cellStyle name="Note 3 2 8 2 3" xfId="32342"/>
    <cellStyle name="Note 3 2 8 2 4" xfId="32343"/>
    <cellStyle name="Note 3 2 8 2 5" xfId="32344"/>
    <cellStyle name="Note 3 2 8 2 6" xfId="32345"/>
    <cellStyle name="Note 3 2 8 3" xfId="32346"/>
    <cellStyle name="Note 3 2 8 3 2" xfId="64128"/>
    <cellStyle name="Note 3 2 8 3 3" xfId="64129"/>
    <cellStyle name="Note 3 2 8 4" xfId="32347"/>
    <cellStyle name="Note 3 2 8 4 2" xfId="64130"/>
    <cellStyle name="Note 3 2 8 4 3" xfId="64131"/>
    <cellStyle name="Note 3 2 8 5" xfId="32348"/>
    <cellStyle name="Note 3 2 8 5 2" xfId="64132"/>
    <cellStyle name="Note 3 2 8 5 3" xfId="64133"/>
    <cellStyle name="Note 3 2 8 6" xfId="32349"/>
    <cellStyle name="Note 3 2 8 6 2" xfId="64134"/>
    <cellStyle name="Note 3 2 8 6 3" xfId="64135"/>
    <cellStyle name="Note 3 2 8 7" xfId="32350"/>
    <cellStyle name="Note 3 2 8 8" xfId="64136"/>
    <cellStyle name="Note 3 2 9" xfId="32351"/>
    <cellStyle name="Note 3 2 9 2" xfId="32352"/>
    <cellStyle name="Note 3 2 9 2 2" xfId="32353"/>
    <cellStyle name="Note 3 2 9 2 3" xfId="32354"/>
    <cellStyle name="Note 3 2 9 2 4" xfId="32355"/>
    <cellStyle name="Note 3 2 9 2 5" xfId="32356"/>
    <cellStyle name="Note 3 2 9 2 6" xfId="32357"/>
    <cellStyle name="Note 3 2 9 3" xfId="32358"/>
    <cellStyle name="Note 3 2 9 3 2" xfId="64137"/>
    <cellStyle name="Note 3 2 9 3 3" xfId="64138"/>
    <cellStyle name="Note 3 2 9 4" xfId="32359"/>
    <cellStyle name="Note 3 2 9 4 2" xfId="64139"/>
    <cellStyle name="Note 3 2 9 4 3" xfId="64140"/>
    <cellStyle name="Note 3 2 9 5" xfId="32360"/>
    <cellStyle name="Note 3 2 9 5 2" xfId="64141"/>
    <cellStyle name="Note 3 2 9 5 3" xfId="64142"/>
    <cellStyle name="Note 3 2 9 6" xfId="32361"/>
    <cellStyle name="Note 3 2 9 6 2" xfId="64143"/>
    <cellStyle name="Note 3 2 9 6 3" xfId="64144"/>
    <cellStyle name="Note 3 2 9 7" xfId="32362"/>
    <cellStyle name="Note 3 2 9 8" xfId="64145"/>
    <cellStyle name="Note 3 20" xfId="32363"/>
    <cellStyle name="Note 3 20 2" xfId="32364"/>
    <cellStyle name="Note 3 20 2 2" xfId="32365"/>
    <cellStyle name="Note 3 20 2 3" xfId="32366"/>
    <cellStyle name="Note 3 20 2 4" xfId="32367"/>
    <cellStyle name="Note 3 20 2 5" xfId="32368"/>
    <cellStyle name="Note 3 20 2 6" xfId="32369"/>
    <cellStyle name="Note 3 20 3" xfId="32370"/>
    <cellStyle name="Note 3 20 3 2" xfId="64146"/>
    <cellStyle name="Note 3 20 3 3" xfId="64147"/>
    <cellStyle name="Note 3 20 4" xfId="32371"/>
    <cellStyle name="Note 3 20 4 2" xfId="64148"/>
    <cellStyle name="Note 3 20 4 3" xfId="64149"/>
    <cellStyle name="Note 3 20 5" xfId="32372"/>
    <cellStyle name="Note 3 20 5 2" xfId="64150"/>
    <cellStyle name="Note 3 20 5 3" xfId="64151"/>
    <cellStyle name="Note 3 20 6" xfId="32373"/>
    <cellStyle name="Note 3 20 6 2" xfId="64152"/>
    <cellStyle name="Note 3 20 6 3" xfId="64153"/>
    <cellStyle name="Note 3 20 7" xfId="32374"/>
    <cellStyle name="Note 3 20 8" xfId="64154"/>
    <cellStyle name="Note 3 21" xfId="32375"/>
    <cellStyle name="Note 3 21 2" xfId="32376"/>
    <cellStyle name="Note 3 21 2 2" xfId="32377"/>
    <cellStyle name="Note 3 21 2 3" xfId="32378"/>
    <cellStyle name="Note 3 21 2 4" xfId="32379"/>
    <cellStyle name="Note 3 21 2 5" xfId="32380"/>
    <cellStyle name="Note 3 21 2 6" xfId="32381"/>
    <cellStyle name="Note 3 21 3" xfId="32382"/>
    <cellStyle name="Note 3 21 3 2" xfId="64155"/>
    <cellStyle name="Note 3 21 3 3" xfId="64156"/>
    <cellStyle name="Note 3 21 4" xfId="32383"/>
    <cellStyle name="Note 3 21 4 2" xfId="64157"/>
    <cellStyle name="Note 3 21 4 3" xfId="64158"/>
    <cellStyle name="Note 3 21 5" xfId="32384"/>
    <cellStyle name="Note 3 21 5 2" xfId="64159"/>
    <cellStyle name="Note 3 21 5 3" xfId="64160"/>
    <cellStyle name="Note 3 21 6" xfId="32385"/>
    <cellStyle name="Note 3 21 6 2" xfId="64161"/>
    <cellStyle name="Note 3 21 6 3" xfId="64162"/>
    <cellStyle name="Note 3 21 7" xfId="32386"/>
    <cellStyle name="Note 3 21 8" xfId="64163"/>
    <cellStyle name="Note 3 22" xfId="32387"/>
    <cellStyle name="Note 3 22 2" xfId="32388"/>
    <cellStyle name="Note 3 22 2 2" xfId="32389"/>
    <cellStyle name="Note 3 22 2 3" xfId="32390"/>
    <cellStyle name="Note 3 22 2 4" xfId="32391"/>
    <cellStyle name="Note 3 22 2 5" xfId="32392"/>
    <cellStyle name="Note 3 22 2 6" xfId="32393"/>
    <cellStyle name="Note 3 22 3" xfId="32394"/>
    <cellStyle name="Note 3 22 3 2" xfId="64164"/>
    <cellStyle name="Note 3 22 3 3" xfId="64165"/>
    <cellStyle name="Note 3 22 4" xfId="32395"/>
    <cellStyle name="Note 3 22 4 2" xfId="64166"/>
    <cellStyle name="Note 3 22 4 3" xfId="64167"/>
    <cellStyle name="Note 3 22 5" xfId="32396"/>
    <cellStyle name="Note 3 22 5 2" xfId="64168"/>
    <cellStyle name="Note 3 22 5 3" xfId="64169"/>
    <cellStyle name="Note 3 22 6" xfId="32397"/>
    <cellStyle name="Note 3 22 6 2" xfId="64170"/>
    <cellStyle name="Note 3 22 6 3" xfId="64171"/>
    <cellStyle name="Note 3 22 7" xfId="32398"/>
    <cellStyle name="Note 3 22 8" xfId="64172"/>
    <cellStyle name="Note 3 23" xfId="32399"/>
    <cellStyle name="Note 3 23 2" xfId="32400"/>
    <cellStyle name="Note 3 23 2 2" xfId="32401"/>
    <cellStyle name="Note 3 23 2 3" xfId="32402"/>
    <cellStyle name="Note 3 23 2 4" xfId="32403"/>
    <cellStyle name="Note 3 23 2 5" xfId="32404"/>
    <cellStyle name="Note 3 23 2 6" xfId="32405"/>
    <cellStyle name="Note 3 23 3" xfId="32406"/>
    <cellStyle name="Note 3 23 3 2" xfId="64173"/>
    <cellStyle name="Note 3 23 3 3" xfId="64174"/>
    <cellStyle name="Note 3 23 4" xfId="32407"/>
    <cellStyle name="Note 3 23 4 2" xfId="64175"/>
    <cellStyle name="Note 3 23 4 3" xfId="64176"/>
    <cellStyle name="Note 3 23 5" xfId="32408"/>
    <cellStyle name="Note 3 23 5 2" xfId="64177"/>
    <cellStyle name="Note 3 23 5 3" xfId="64178"/>
    <cellStyle name="Note 3 23 6" xfId="32409"/>
    <cellStyle name="Note 3 23 6 2" xfId="64179"/>
    <cellStyle name="Note 3 23 6 3" xfId="64180"/>
    <cellStyle name="Note 3 23 7" xfId="32410"/>
    <cellStyle name="Note 3 23 8" xfId="64181"/>
    <cellStyle name="Note 3 24" xfId="32411"/>
    <cellStyle name="Note 3 24 2" xfId="32412"/>
    <cellStyle name="Note 3 24 2 2" xfId="32413"/>
    <cellStyle name="Note 3 24 2 3" xfId="32414"/>
    <cellStyle name="Note 3 24 2 4" xfId="32415"/>
    <cellStyle name="Note 3 24 2 5" xfId="32416"/>
    <cellStyle name="Note 3 24 2 6" xfId="32417"/>
    <cellStyle name="Note 3 24 3" xfId="32418"/>
    <cellStyle name="Note 3 24 3 2" xfId="64182"/>
    <cellStyle name="Note 3 24 3 3" xfId="64183"/>
    <cellStyle name="Note 3 24 4" xfId="32419"/>
    <cellStyle name="Note 3 24 4 2" xfId="64184"/>
    <cellStyle name="Note 3 24 4 3" xfId="64185"/>
    <cellStyle name="Note 3 24 5" xfId="32420"/>
    <cellStyle name="Note 3 24 5 2" xfId="64186"/>
    <cellStyle name="Note 3 24 5 3" xfId="64187"/>
    <cellStyle name="Note 3 24 6" xfId="32421"/>
    <cellStyle name="Note 3 24 6 2" xfId="64188"/>
    <cellStyle name="Note 3 24 6 3" xfId="64189"/>
    <cellStyle name="Note 3 24 7" xfId="32422"/>
    <cellStyle name="Note 3 24 8" xfId="64190"/>
    <cellStyle name="Note 3 25" xfId="32423"/>
    <cellStyle name="Note 3 25 2" xfId="32424"/>
    <cellStyle name="Note 3 25 2 2" xfId="32425"/>
    <cellStyle name="Note 3 25 2 3" xfId="32426"/>
    <cellStyle name="Note 3 25 2 4" xfId="32427"/>
    <cellStyle name="Note 3 25 2 5" xfId="32428"/>
    <cellStyle name="Note 3 25 2 6" xfId="32429"/>
    <cellStyle name="Note 3 25 3" xfId="32430"/>
    <cellStyle name="Note 3 25 3 2" xfId="64191"/>
    <cellStyle name="Note 3 25 3 3" xfId="64192"/>
    <cellStyle name="Note 3 25 4" xfId="32431"/>
    <cellStyle name="Note 3 25 4 2" xfId="64193"/>
    <cellStyle name="Note 3 25 4 3" xfId="64194"/>
    <cellStyle name="Note 3 25 5" xfId="32432"/>
    <cellStyle name="Note 3 25 5 2" xfId="64195"/>
    <cellStyle name="Note 3 25 5 3" xfId="64196"/>
    <cellStyle name="Note 3 25 6" xfId="32433"/>
    <cellStyle name="Note 3 25 6 2" xfId="64197"/>
    <cellStyle name="Note 3 25 6 3" xfId="64198"/>
    <cellStyle name="Note 3 25 7" xfId="32434"/>
    <cellStyle name="Note 3 25 8" xfId="64199"/>
    <cellStyle name="Note 3 26" xfId="32435"/>
    <cellStyle name="Note 3 26 2" xfId="32436"/>
    <cellStyle name="Note 3 26 2 2" xfId="32437"/>
    <cellStyle name="Note 3 26 2 3" xfId="32438"/>
    <cellStyle name="Note 3 26 2 4" xfId="32439"/>
    <cellStyle name="Note 3 26 2 5" xfId="32440"/>
    <cellStyle name="Note 3 26 2 6" xfId="32441"/>
    <cellStyle name="Note 3 26 3" xfId="32442"/>
    <cellStyle name="Note 3 26 3 2" xfId="64200"/>
    <cellStyle name="Note 3 26 3 3" xfId="64201"/>
    <cellStyle name="Note 3 26 4" xfId="32443"/>
    <cellStyle name="Note 3 26 4 2" xfId="64202"/>
    <cellStyle name="Note 3 26 4 3" xfId="64203"/>
    <cellStyle name="Note 3 26 5" xfId="32444"/>
    <cellStyle name="Note 3 26 5 2" xfId="64204"/>
    <cellStyle name="Note 3 26 5 3" xfId="64205"/>
    <cellStyle name="Note 3 26 6" xfId="32445"/>
    <cellStyle name="Note 3 26 6 2" xfId="64206"/>
    <cellStyle name="Note 3 26 6 3" xfId="64207"/>
    <cellStyle name="Note 3 26 7" xfId="32446"/>
    <cellStyle name="Note 3 26 8" xfId="64208"/>
    <cellStyle name="Note 3 27" xfId="32447"/>
    <cellStyle name="Note 3 27 2" xfId="32448"/>
    <cellStyle name="Note 3 27 2 2" xfId="32449"/>
    <cellStyle name="Note 3 27 2 3" xfId="32450"/>
    <cellStyle name="Note 3 27 2 4" xfId="32451"/>
    <cellStyle name="Note 3 27 2 5" xfId="32452"/>
    <cellStyle name="Note 3 27 2 6" xfId="32453"/>
    <cellStyle name="Note 3 27 3" xfId="32454"/>
    <cellStyle name="Note 3 27 3 2" xfId="64209"/>
    <cellStyle name="Note 3 27 3 3" xfId="64210"/>
    <cellStyle name="Note 3 27 4" xfId="32455"/>
    <cellStyle name="Note 3 27 4 2" xfId="64211"/>
    <cellStyle name="Note 3 27 4 3" xfId="64212"/>
    <cellStyle name="Note 3 27 5" xfId="32456"/>
    <cellStyle name="Note 3 27 5 2" xfId="64213"/>
    <cellStyle name="Note 3 27 5 3" xfId="64214"/>
    <cellStyle name="Note 3 27 6" xfId="32457"/>
    <cellStyle name="Note 3 27 6 2" xfId="64215"/>
    <cellStyle name="Note 3 27 6 3" xfId="64216"/>
    <cellStyle name="Note 3 27 7" xfId="32458"/>
    <cellStyle name="Note 3 27 8" xfId="64217"/>
    <cellStyle name="Note 3 28" xfId="32459"/>
    <cellStyle name="Note 3 28 2" xfId="32460"/>
    <cellStyle name="Note 3 28 2 2" xfId="32461"/>
    <cellStyle name="Note 3 28 2 3" xfId="32462"/>
    <cellStyle name="Note 3 28 2 4" xfId="32463"/>
    <cellStyle name="Note 3 28 2 5" xfId="32464"/>
    <cellStyle name="Note 3 28 2 6" xfId="32465"/>
    <cellStyle name="Note 3 28 3" xfId="32466"/>
    <cellStyle name="Note 3 28 3 2" xfId="64218"/>
    <cellStyle name="Note 3 28 3 3" xfId="64219"/>
    <cellStyle name="Note 3 28 4" xfId="32467"/>
    <cellStyle name="Note 3 28 4 2" xfId="64220"/>
    <cellStyle name="Note 3 28 4 3" xfId="64221"/>
    <cellStyle name="Note 3 28 5" xfId="32468"/>
    <cellStyle name="Note 3 28 5 2" xfId="64222"/>
    <cellStyle name="Note 3 28 5 3" xfId="64223"/>
    <cellStyle name="Note 3 28 6" xfId="32469"/>
    <cellStyle name="Note 3 28 6 2" xfId="64224"/>
    <cellStyle name="Note 3 28 6 3" xfId="64225"/>
    <cellStyle name="Note 3 28 7" xfId="32470"/>
    <cellStyle name="Note 3 28 8" xfId="64226"/>
    <cellStyle name="Note 3 29" xfId="32471"/>
    <cellStyle name="Note 3 29 2" xfId="32472"/>
    <cellStyle name="Note 3 29 2 2" xfId="32473"/>
    <cellStyle name="Note 3 29 2 3" xfId="32474"/>
    <cellStyle name="Note 3 29 2 4" xfId="32475"/>
    <cellStyle name="Note 3 29 2 5" xfId="32476"/>
    <cellStyle name="Note 3 29 2 6" xfId="32477"/>
    <cellStyle name="Note 3 29 3" xfId="32478"/>
    <cellStyle name="Note 3 29 3 2" xfId="64227"/>
    <cellStyle name="Note 3 29 3 3" xfId="64228"/>
    <cellStyle name="Note 3 29 4" xfId="32479"/>
    <cellStyle name="Note 3 29 4 2" xfId="64229"/>
    <cellStyle name="Note 3 29 4 3" xfId="64230"/>
    <cellStyle name="Note 3 29 5" xfId="32480"/>
    <cellStyle name="Note 3 29 5 2" xfId="64231"/>
    <cellStyle name="Note 3 29 5 3" xfId="64232"/>
    <cellStyle name="Note 3 29 6" xfId="32481"/>
    <cellStyle name="Note 3 29 6 2" xfId="64233"/>
    <cellStyle name="Note 3 29 6 3" xfId="64234"/>
    <cellStyle name="Note 3 29 7" xfId="32482"/>
    <cellStyle name="Note 3 29 8" xfId="64235"/>
    <cellStyle name="Note 3 3" xfId="32483"/>
    <cellStyle name="Note 3 3 10" xfId="32484"/>
    <cellStyle name="Note 3 3 10 2" xfId="32485"/>
    <cellStyle name="Note 3 3 10 2 2" xfId="32486"/>
    <cellStyle name="Note 3 3 10 2 3" xfId="32487"/>
    <cellStyle name="Note 3 3 10 2 4" xfId="32488"/>
    <cellStyle name="Note 3 3 10 2 5" xfId="32489"/>
    <cellStyle name="Note 3 3 10 2 6" xfId="32490"/>
    <cellStyle name="Note 3 3 10 3" xfId="32491"/>
    <cellStyle name="Note 3 3 10 3 2" xfId="64236"/>
    <cellStyle name="Note 3 3 10 3 3" xfId="64237"/>
    <cellStyle name="Note 3 3 10 4" xfId="32492"/>
    <cellStyle name="Note 3 3 10 4 2" xfId="64238"/>
    <cellStyle name="Note 3 3 10 4 3" xfId="64239"/>
    <cellStyle name="Note 3 3 10 5" xfId="32493"/>
    <cellStyle name="Note 3 3 10 5 2" xfId="64240"/>
    <cellStyle name="Note 3 3 10 5 3" xfId="64241"/>
    <cellStyle name="Note 3 3 10 6" xfId="32494"/>
    <cellStyle name="Note 3 3 10 6 2" xfId="64242"/>
    <cellStyle name="Note 3 3 10 6 3" xfId="64243"/>
    <cellStyle name="Note 3 3 10 7" xfId="32495"/>
    <cellStyle name="Note 3 3 10 8" xfId="64244"/>
    <cellStyle name="Note 3 3 11" xfId="32496"/>
    <cellStyle name="Note 3 3 11 2" xfId="32497"/>
    <cellStyle name="Note 3 3 11 2 2" xfId="32498"/>
    <cellStyle name="Note 3 3 11 2 3" xfId="32499"/>
    <cellStyle name="Note 3 3 11 2 4" xfId="32500"/>
    <cellStyle name="Note 3 3 11 2 5" xfId="32501"/>
    <cellStyle name="Note 3 3 11 2 6" xfId="32502"/>
    <cellStyle name="Note 3 3 11 3" xfId="32503"/>
    <cellStyle name="Note 3 3 11 3 2" xfId="64245"/>
    <cellStyle name="Note 3 3 11 3 3" xfId="64246"/>
    <cellStyle name="Note 3 3 11 4" xfId="32504"/>
    <cellStyle name="Note 3 3 11 4 2" xfId="64247"/>
    <cellStyle name="Note 3 3 11 4 3" xfId="64248"/>
    <cellStyle name="Note 3 3 11 5" xfId="32505"/>
    <cellStyle name="Note 3 3 11 5 2" xfId="64249"/>
    <cellStyle name="Note 3 3 11 5 3" xfId="64250"/>
    <cellStyle name="Note 3 3 11 6" xfId="32506"/>
    <cellStyle name="Note 3 3 11 6 2" xfId="64251"/>
    <cellStyle name="Note 3 3 11 6 3" xfId="64252"/>
    <cellStyle name="Note 3 3 11 7" xfId="32507"/>
    <cellStyle name="Note 3 3 11 8" xfId="64253"/>
    <cellStyle name="Note 3 3 12" xfId="32508"/>
    <cellStyle name="Note 3 3 12 2" xfId="32509"/>
    <cellStyle name="Note 3 3 12 2 2" xfId="32510"/>
    <cellStyle name="Note 3 3 12 2 3" xfId="32511"/>
    <cellStyle name="Note 3 3 12 2 4" xfId="32512"/>
    <cellStyle name="Note 3 3 12 2 5" xfId="32513"/>
    <cellStyle name="Note 3 3 12 2 6" xfId="32514"/>
    <cellStyle name="Note 3 3 12 3" xfId="32515"/>
    <cellStyle name="Note 3 3 12 3 2" xfId="64254"/>
    <cellStyle name="Note 3 3 12 3 3" xfId="64255"/>
    <cellStyle name="Note 3 3 12 4" xfId="32516"/>
    <cellStyle name="Note 3 3 12 4 2" xfId="64256"/>
    <cellStyle name="Note 3 3 12 4 3" xfId="64257"/>
    <cellStyle name="Note 3 3 12 5" xfId="32517"/>
    <cellStyle name="Note 3 3 12 5 2" xfId="64258"/>
    <cellStyle name="Note 3 3 12 5 3" xfId="64259"/>
    <cellStyle name="Note 3 3 12 6" xfId="32518"/>
    <cellStyle name="Note 3 3 12 6 2" xfId="64260"/>
    <cellStyle name="Note 3 3 12 6 3" xfId="64261"/>
    <cellStyle name="Note 3 3 12 7" xfId="32519"/>
    <cellStyle name="Note 3 3 12 8" xfId="64262"/>
    <cellStyle name="Note 3 3 13" xfId="32520"/>
    <cellStyle name="Note 3 3 13 2" xfId="32521"/>
    <cellStyle name="Note 3 3 13 2 2" xfId="32522"/>
    <cellStyle name="Note 3 3 13 2 3" xfId="32523"/>
    <cellStyle name="Note 3 3 13 2 4" xfId="32524"/>
    <cellStyle name="Note 3 3 13 2 5" xfId="32525"/>
    <cellStyle name="Note 3 3 13 2 6" xfId="32526"/>
    <cellStyle name="Note 3 3 13 3" xfId="32527"/>
    <cellStyle name="Note 3 3 13 3 2" xfId="64263"/>
    <cellStyle name="Note 3 3 13 3 3" xfId="64264"/>
    <cellStyle name="Note 3 3 13 4" xfId="32528"/>
    <cellStyle name="Note 3 3 13 4 2" xfId="64265"/>
    <cellStyle name="Note 3 3 13 4 3" xfId="64266"/>
    <cellStyle name="Note 3 3 13 5" xfId="32529"/>
    <cellStyle name="Note 3 3 13 5 2" xfId="64267"/>
    <cellStyle name="Note 3 3 13 5 3" xfId="64268"/>
    <cellStyle name="Note 3 3 13 6" xfId="32530"/>
    <cellStyle name="Note 3 3 13 6 2" xfId="64269"/>
    <cellStyle name="Note 3 3 13 6 3" xfId="64270"/>
    <cellStyle name="Note 3 3 13 7" xfId="32531"/>
    <cellStyle name="Note 3 3 13 8" xfId="64271"/>
    <cellStyle name="Note 3 3 14" xfId="32532"/>
    <cellStyle name="Note 3 3 14 2" xfId="32533"/>
    <cellStyle name="Note 3 3 14 2 2" xfId="32534"/>
    <cellStyle name="Note 3 3 14 2 3" xfId="32535"/>
    <cellStyle name="Note 3 3 14 2 4" xfId="32536"/>
    <cellStyle name="Note 3 3 14 2 5" xfId="32537"/>
    <cellStyle name="Note 3 3 14 2 6" xfId="32538"/>
    <cellStyle name="Note 3 3 14 3" xfId="32539"/>
    <cellStyle name="Note 3 3 14 3 2" xfId="64272"/>
    <cellStyle name="Note 3 3 14 3 3" xfId="64273"/>
    <cellStyle name="Note 3 3 14 4" xfId="32540"/>
    <cellStyle name="Note 3 3 14 4 2" xfId="64274"/>
    <cellStyle name="Note 3 3 14 4 3" xfId="64275"/>
    <cellStyle name="Note 3 3 14 5" xfId="32541"/>
    <cellStyle name="Note 3 3 14 5 2" xfId="64276"/>
    <cellStyle name="Note 3 3 14 5 3" xfId="64277"/>
    <cellStyle name="Note 3 3 14 6" xfId="32542"/>
    <cellStyle name="Note 3 3 14 6 2" xfId="64278"/>
    <cellStyle name="Note 3 3 14 6 3" xfId="64279"/>
    <cellStyle name="Note 3 3 14 7" xfId="32543"/>
    <cellStyle name="Note 3 3 14 8" xfId="64280"/>
    <cellStyle name="Note 3 3 15" xfId="32544"/>
    <cellStyle name="Note 3 3 15 2" xfId="32545"/>
    <cellStyle name="Note 3 3 15 2 2" xfId="32546"/>
    <cellStyle name="Note 3 3 15 2 3" xfId="32547"/>
    <cellStyle name="Note 3 3 15 2 4" xfId="32548"/>
    <cellStyle name="Note 3 3 15 2 5" xfId="32549"/>
    <cellStyle name="Note 3 3 15 2 6" xfId="32550"/>
    <cellStyle name="Note 3 3 15 3" xfId="32551"/>
    <cellStyle name="Note 3 3 15 3 2" xfId="64281"/>
    <cellStyle name="Note 3 3 15 3 3" xfId="64282"/>
    <cellStyle name="Note 3 3 15 4" xfId="32552"/>
    <cellStyle name="Note 3 3 15 4 2" xfId="64283"/>
    <cellStyle name="Note 3 3 15 4 3" xfId="64284"/>
    <cellStyle name="Note 3 3 15 5" xfId="32553"/>
    <cellStyle name="Note 3 3 15 5 2" xfId="64285"/>
    <cellStyle name="Note 3 3 15 5 3" xfId="64286"/>
    <cellStyle name="Note 3 3 15 6" xfId="32554"/>
    <cellStyle name="Note 3 3 15 6 2" xfId="64287"/>
    <cellStyle name="Note 3 3 15 6 3" xfId="64288"/>
    <cellStyle name="Note 3 3 15 7" xfId="32555"/>
    <cellStyle name="Note 3 3 15 8" xfId="64289"/>
    <cellStyle name="Note 3 3 16" xfId="32556"/>
    <cellStyle name="Note 3 3 16 2" xfId="32557"/>
    <cellStyle name="Note 3 3 16 2 2" xfId="32558"/>
    <cellStyle name="Note 3 3 16 2 3" xfId="32559"/>
    <cellStyle name="Note 3 3 16 2 4" xfId="32560"/>
    <cellStyle name="Note 3 3 16 2 5" xfId="32561"/>
    <cellStyle name="Note 3 3 16 2 6" xfId="32562"/>
    <cellStyle name="Note 3 3 16 3" xfId="32563"/>
    <cellStyle name="Note 3 3 16 3 2" xfId="64290"/>
    <cellStyle name="Note 3 3 16 3 3" xfId="64291"/>
    <cellStyle name="Note 3 3 16 4" xfId="32564"/>
    <cellStyle name="Note 3 3 16 4 2" xfId="64292"/>
    <cellStyle name="Note 3 3 16 4 3" xfId="64293"/>
    <cellStyle name="Note 3 3 16 5" xfId="32565"/>
    <cellStyle name="Note 3 3 16 5 2" xfId="64294"/>
    <cellStyle name="Note 3 3 16 5 3" xfId="64295"/>
    <cellStyle name="Note 3 3 16 6" xfId="32566"/>
    <cellStyle name="Note 3 3 16 6 2" xfId="64296"/>
    <cellStyle name="Note 3 3 16 6 3" xfId="64297"/>
    <cellStyle name="Note 3 3 16 7" xfId="32567"/>
    <cellStyle name="Note 3 3 16 8" xfId="64298"/>
    <cellStyle name="Note 3 3 17" xfId="32568"/>
    <cellStyle name="Note 3 3 17 2" xfId="32569"/>
    <cellStyle name="Note 3 3 17 2 2" xfId="32570"/>
    <cellStyle name="Note 3 3 17 2 3" xfId="32571"/>
    <cellStyle name="Note 3 3 17 2 4" xfId="32572"/>
    <cellStyle name="Note 3 3 17 2 5" xfId="32573"/>
    <cellStyle name="Note 3 3 17 2 6" xfId="32574"/>
    <cellStyle name="Note 3 3 17 3" xfId="32575"/>
    <cellStyle name="Note 3 3 17 3 2" xfId="64299"/>
    <cellStyle name="Note 3 3 17 3 3" xfId="64300"/>
    <cellStyle name="Note 3 3 17 4" xfId="32576"/>
    <cellStyle name="Note 3 3 17 4 2" xfId="64301"/>
    <cellStyle name="Note 3 3 17 4 3" xfId="64302"/>
    <cellStyle name="Note 3 3 17 5" xfId="32577"/>
    <cellStyle name="Note 3 3 17 5 2" xfId="64303"/>
    <cellStyle name="Note 3 3 17 5 3" xfId="64304"/>
    <cellStyle name="Note 3 3 17 6" xfId="32578"/>
    <cellStyle name="Note 3 3 17 6 2" xfId="64305"/>
    <cellStyle name="Note 3 3 17 6 3" xfId="64306"/>
    <cellStyle name="Note 3 3 17 7" xfId="32579"/>
    <cellStyle name="Note 3 3 17 8" xfId="64307"/>
    <cellStyle name="Note 3 3 18" xfId="32580"/>
    <cellStyle name="Note 3 3 18 2" xfId="32581"/>
    <cellStyle name="Note 3 3 18 2 2" xfId="32582"/>
    <cellStyle name="Note 3 3 18 2 3" xfId="32583"/>
    <cellStyle name="Note 3 3 18 2 4" xfId="32584"/>
    <cellStyle name="Note 3 3 18 2 5" xfId="32585"/>
    <cellStyle name="Note 3 3 18 2 6" xfId="32586"/>
    <cellStyle name="Note 3 3 18 3" xfId="32587"/>
    <cellStyle name="Note 3 3 18 3 2" xfId="64308"/>
    <cellStyle name="Note 3 3 18 3 3" xfId="64309"/>
    <cellStyle name="Note 3 3 18 4" xfId="32588"/>
    <cellStyle name="Note 3 3 18 4 2" xfId="64310"/>
    <cellStyle name="Note 3 3 18 4 3" xfId="64311"/>
    <cellStyle name="Note 3 3 18 5" xfId="32589"/>
    <cellStyle name="Note 3 3 18 5 2" xfId="64312"/>
    <cellStyle name="Note 3 3 18 5 3" xfId="64313"/>
    <cellStyle name="Note 3 3 18 6" xfId="32590"/>
    <cellStyle name="Note 3 3 18 6 2" xfId="64314"/>
    <cellStyle name="Note 3 3 18 6 3" xfId="64315"/>
    <cellStyle name="Note 3 3 18 7" xfId="32591"/>
    <cellStyle name="Note 3 3 18 8" xfId="64316"/>
    <cellStyle name="Note 3 3 19" xfId="32592"/>
    <cellStyle name="Note 3 3 19 2" xfId="32593"/>
    <cellStyle name="Note 3 3 19 2 2" xfId="32594"/>
    <cellStyle name="Note 3 3 19 2 3" xfId="32595"/>
    <cellStyle name="Note 3 3 19 2 4" xfId="32596"/>
    <cellStyle name="Note 3 3 19 2 5" xfId="32597"/>
    <cellStyle name="Note 3 3 19 2 6" xfId="32598"/>
    <cellStyle name="Note 3 3 19 3" xfId="32599"/>
    <cellStyle name="Note 3 3 19 3 2" xfId="64317"/>
    <cellStyle name="Note 3 3 19 3 3" xfId="64318"/>
    <cellStyle name="Note 3 3 19 4" xfId="32600"/>
    <cellStyle name="Note 3 3 19 4 2" xfId="64319"/>
    <cellStyle name="Note 3 3 19 4 3" xfId="64320"/>
    <cellStyle name="Note 3 3 19 5" xfId="32601"/>
    <cellStyle name="Note 3 3 19 5 2" xfId="64321"/>
    <cellStyle name="Note 3 3 19 5 3" xfId="64322"/>
    <cellStyle name="Note 3 3 19 6" xfId="32602"/>
    <cellStyle name="Note 3 3 19 6 2" xfId="64323"/>
    <cellStyle name="Note 3 3 19 6 3" xfId="64324"/>
    <cellStyle name="Note 3 3 19 7" xfId="32603"/>
    <cellStyle name="Note 3 3 19 8" xfId="64325"/>
    <cellStyle name="Note 3 3 2" xfId="32604"/>
    <cellStyle name="Note 3 3 2 10" xfId="32605"/>
    <cellStyle name="Note 3 3 2 10 2" xfId="32606"/>
    <cellStyle name="Note 3 3 2 10 2 2" xfId="32607"/>
    <cellStyle name="Note 3 3 2 10 2 3" xfId="32608"/>
    <cellStyle name="Note 3 3 2 10 2 4" xfId="32609"/>
    <cellStyle name="Note 3 3 2 10 2 5" xfId="32610"/>
    <cellStyle name="Note 3 3 2 10 2 6" xfId="32611"/>
    <cellStyle name="Note 3 3 2 10 3" xfId="32612"/>
    <cellStyle name="Note 3 3 2 10 3 2" xfId="64326"/>
    <cellStyle name="Note 3 3 2 10 3 3" xfId="64327"/>
    <cellStyle name="Note 3 3 2 10 4" xfId="32613"/>
    <cellStyle name="Note 3 3 2 10 4 2" xfId="64328"/>
    <cellStyle name="Note 3 3 2 10 4 3" xfId="64329"/>
    <cellStyle name="Note 3 3 2 10 5" xfId="32614"/>
    <cellStyle name="Note 3 3 2 10 5 2" xfId="64330"/>
    <cellStyle name="Note 3 3 2 10 5 3" xfId="64331"/>
    <cellStyle name="Note 3 3 2 10 6" xfId="32615"/>
    <cellStyle name="Note 3 3 2 10 6 2" xfId="64332"/>
    <cellStyle name="Note 3 3 2 10 6 3" xfId="64333"/>
    <cellStyle name="Note 3 3 2 10 7" xfId="32616"/>
    <cellStyle name="Note 3 3 2 10 8" xfId="64334"/>
    <cellStyle name="Note 3 3 2 11" xfId="32617"/>
    <cellStyle name="Note 3 3 2 11 2" xfId="32618"/>
    <cellStyle name="Note 3 3 2 11 2 2" xfId="32619"/>
    <cellStyle name="Note 3 3 2 11 2 3" xfId="32620"/>
    <cellStyle name="Note 3 3 2 11 2 4" xfId="32621"/>
    <cellStyle name="Note 3 3 2 11 2 5" xfId="32622"/>
    <cellStyle name="Note 3 3 2 11 2 6" xfId="32623"/>
    <cellStyle name="Note 3 3 2 11 3" xfId="32624"/>
    <cellStyle name="Note 3 3 2 11 3 2" xfId="64335"/>
    <cellStyle name="Note 3 3 2 11 3 3" xfId="64336"/>
    <cellStyle name="Note 3 3 2 11 4" xfId="32625"/>
    <cellStyle name="Note 3 3 2 11 4 2" xfId="64337"/>
    <cellStyle name="Note 3 3 2 11 4 3" xfId="64338"/>
    <cellStyle name="Note 3 3 2 11 5" xfId="32626"/>
    <cellStyle name="Note 3 3 2 11 5 2" xfId="64339"/>
    <cellStyle name="Note 3 3 2 11 5 3" xfId="64340"/>
    <cellStyle name="Note 3 3 2 11 6" xfId="32627"/>
    <cellStyle name="Note 3 3 2 11 6 2" xfId="64341"/>
    <cellStyle name="Note 3 3 2 11 6 3" xfId="64342"/>
    <cellStyle name="Note 3 3 2 11 7" xfId="32628"/>
    <cellStyle name="Note 3 3 2 11 8" xfId="64343"/>
    <cellStyle name="Note 3 3 2 12" xfId="32629"/>
    <cellStyle name="Note 3 3 2 12 2" xfId="32630"/>
    <cellStyle name="Note 3 3 2 12 2 2" xfId="32631"/>
    <cellStyle name="Note 3 3 2 12 2 3" xfId="32632"/>
    <cellStyle name="Note 3 3 2 12 2 4" xfId="32633"/>
    <cellStyle name="Note 3 3 2 12 2 5" xfId="32634"/>
    <cellStyle name="Note 3 3 2 12 2 6" xfId="32635"/>
    <cellStyle name="Note 3 3 2 12 3" xfId="32636"/>
    <cellStyle name="Note 3 3 2 12 3 2" xfId="64344"/>
    <cellStyle name="Note 3 3 2 12 3 3" xfId="64345"/>
    <cellStyle name="Note 3 3 2 12 4" xfId="32637"/>
    <cellStyle name="Note 3 3 2 12 4 2" xfId="64346"/>
    <cellStyle name="Note 3 3 2 12 4 3" xfId="64347"/>
    <cellStyle name="Note 3 3 2 12 5" xfId="32638"/>
    <cellStyle name="Note 3 3 2 12 5 2" xfId="64348"/>
    <cellStyle name="Note 3 3 2 12 5 3" xfId="64349"/>
    <cellStyle name="Note 3 3 2 12 6" xfId="32639"/>
    <cellStyle name="Note 3 3 2 12 6 2" xfId="64350"/>
    <cellStyle name="Note 3 3 2 12 6 3" xfId="64351"/>
    <cellStyle name="Note 3 3 2 12 7" xfId="32640"/>
    <cellStyle name="Note 3 3 2 12 8" xfId="64352"/>
    <cellStyle name="Note 3 3 2 13" xfId="32641"/>
    <cellStyle name="Note 3 3 2 13 2" xfId="32642"/>
    <cellStyle name="Note 3 3 2 13 2 2" xfId="32643"/>
    <cellStyle name="Note 3 3 2 13 2 3" xfId="32644"/>
    <cellStyle name="Note 3 3 2 13 2 4" xfId="32645"/>
    <cellStyle name="Note 3 3 2 13 2 5" xfId="32646"/>
    <cellStyle name="Note 3 3 2 13 2 6" xfId="32647"/>
    <cellStyle name="Note 3 3 2 13 3" xfId="32648"/>
    <cellStyle name="Note 3 3 2 13 3 2" xfId="64353"/>
    <cellStyle name="Note 3 3 2 13 3 3" xfId="64354"/>
    <cellStyle name="Note 3 3 2 13 4" xfId="32649"/>
    <cellStyle name="Note 3 3 2 13 4 2" xfId="64355"/>
    <cellStyle name="Note 3 3 2 13 4 3" xfId="64356"/>
    <cellStyle name="Note 3 3 2 13 5" xfId="32650"/>
    <cellStyle name="Note 3 3 2 13 5 2" xfId="64357"/>
    <cellStyle name="Note 3 3 2 13 5 3" xfId="64358"/>
    <cellStyle name="Note 3 3 2 13 6" xfId="32651"/>
    <cellStyle name="Note 3 3 2 13 6 2" xfId="64359"/>
    <cellStyle name="Note 3 3 2 13 6 3" xfId="64360"/>
    <cellStyle name="Note 3 3 2 13 7" xfId="32652"/>
    <cellStyle name="Note 3 3 2 13 8" xfId="64361"/>
    <cellStyle name="Note 3 3 2 14" xfId="32653"/>
    <cellStyle name="Note 3 3 2 14 2" xfId="32654"/>
    <cellStyle name="Note 3 3 2 14 2 2" xfId="32655"/>
    <cellStyle name="Note 3 3 2 14 2 3" xfId="32656"/>
    <cellStyle name="Note 3 3 2 14 2 4" xfId="32657"/>
    <cellStyle name="Note 3 3 2 14 2 5" xfId="32658"/>
    <cellStyle name="Note 3 3 2 14 2 6" xfId="32659"/>
    <cellStyle name="Note 3 3 2 14 3" xfId="32660"/>
    <cellStyle name="Note 3 3 2 14 3 2" xfId="64362"/>
    <cellStyle name="Note 3 3 2 14 3 3" xfId="64363"/>
    <cellStyle name="Note 3 3 2 14 4" xfId="32661"/>
    <cellStyle name="Note 3 3 2 14 4 2" xfId="64364"/>
    <cellStyle name="Note 3 3 2 14 4 3" xfId="64365"/>
    <cellStyle name="Note 3 3 2 14 5" xfId="32662"/>
    <cellStyle name="Note 3 3 2 14 5 2" xfId="64366"/>
    <cellStyle name="Note 3 3 2 14 5 3" xfId="64367"/>
    <cellStyle name="Note 3 3 2 14 6" xfId="32663"/>
    <cellStyle name="Note 3 3 2 14 6 2" xfId="64368"/>
    <cellStyle name="Note 3 3 2 14 6 3" xfId="64369"/>
    <cellStyle name="Note 3 3 2 14 7" xfId="32664"/>
    <cellStyle name="Note 3 3 2 14 8" xfId="64370"/>
    <cellStyle name="Note 3 3 2 15" xfId="32665"/>
    <cellStyle name="Note 3 3 2 15 2" xfId="32666"/>
    <cellStyle name="Note 3 3 2 15 2 2" xfId="32667"/>
    <cellStyle name="Note 3 3 2 15 2 3" xfId="32668"/>
    <cellStyle name="Note 3 3 2 15 2 4" xfId="32669"/>
    <cellStyle name="Note 3 3 2 15 2 5" xfId="32670"/>
    <cellStyle name="Note 3 3 2 15 2 6" xfId="32671"/>
    <cellStyle name="Note 3 3 2 15 3" xfId="32672"/>
    <cellStyle name="Note 3 3 2 15 3 2" xfId="64371"/>
    <cellStyle name="Note 3 3 2 15 3 3" xfId="64372"/>
    <cellStyle name="Note 3 3 2 15 4" xfId="32673"/>
    <cellStyle name="Note 3 3 2 15 4 2" xfId="64373"/>
    <cellStyle name="Note 3 3 2 15 4 3" xfId="64374"/>
    <cellStyle name="Note 3 3 2 15 5" xfId="32674"/>
    <cellStyle name="Note 3 3 2 15 5 2" xfId="64375"/>
    <cellStyle name="Note 3 3 2 15 5 3" xfId="64376"/>
    <cellStyle name="Note 3 3 2 15 6" xfId="32675"/>
    <cellStyle name="Note 3 3 2 15 6 2" xfId="64377"/>
    <cellStyle name="Note 3 3 2 15 6 3" xfId="64378"/>
    <cellStyle name="Note 3 3 2 15 7" xfId="32676"/>
    <cellStyle name="Note 3 3 2 15 8" xfId="64379"/>
    <cellStyle name="Note 3 3 2 16" xfId="32677"/>
    <cellStyle name="Note 3 3 2 16 2" xfId="32678"/>
    <cellStyle name="Note 3 3 2 16 2 2" xfId="32679"/>
    <cellStyle name="Note 3 3 2 16 2 3" xfId="32680"/>
    <cellStyle name="Note 3 3 2 16 2 4" xfId="32681"/>
    <cellStyle name="Note 3 3 2 16 2 5" xfId="32682"/>
    <cellStyle name="Note 3 3 2 16 2 6" xfId="32683"/>
    <cellStyle name="Note 3 3 2 16 3" xfId="32684"/>
    <cellStyle name="Note 3 3 2 16 3 2" xfId="64380"/>
    <cellStyle name="Note 3 3 2 16 3 3" xfId="64381"/>
    <cellStyle name="Note 3 3 2 16 4" xfId="32685"/>
    <cellStyle name="Note 3 3 2 16 4 2" xfId="64382"/>
    <cellStyle name="Note 3 3 2 16 4 3" xfId="64383"/>
    <cellStyle name="Note 3 3 2 16 5" xfId="32686"/>
    <cellStyle name="Note 3 3 2 16 5 2" xfId="64384"/>
    <cellStyle name="Note 3 3 2 16 5 3" xfId="64385"/>
    <cellStyle name="Note 3 3 2 16 6" xfId="32687"/>
    <cellStyle name="Note 3 3 2 16 6 2" xfId="64386"/>
    <cellStyle name="Note 3 3 2 16 6 3" xfId="64387"/>
    <cellStyle name="Note 3 3 2 16 7" xfId="32688"/>
    <cellStyle name="Note 3 3 2 16 8" xfId="64388"/>
    <cellStyle name="Note 3 3 2 17" xfId="32689"/>
    <cellStyle name="Note 3 3 2 17 2" xfId="32690"/>
    <cellStyle name="Note 3 3 2 17 2 2" xfId="32691"/>
    <cellStyle name="Note 3 3 2 17 2 3" xfId="32692"/>
    <cellStyle name="Note 3 3 2 17 2 4" xfId="32693"/>
    <cellStyle name="Note 3 3 2 17 2 5" xfId="32694"/>
    <cellStyle name="Note 3 3 2 17 2 6" xfId="32695"/>
    <cellStyle name="Note 3 3 2 17 3" xfId="32696"/>
    <cellStyle name="Note 3 3 2 17 3 2" xfId="64389"/>
    <cellStyle name="Note 3 3 2 17 3 3" xfId="64390"/>
    <cellStyle name="Note 3 3 2 17 4" xfId="32697"/>
    <cellStyle name="Note 3 3 2 17 4 2" xfId="64391"/>
    <cellStyle name="Note 3 3 2 17 4 3" xfId="64392"/>
    <cellStyle name="Note 3 3 2 17 5" xfId="32698"/>
    <cellStyle name="Note 3 3 2 17 5 2" xfId="64393"/>
    <cellStyle name="Note 3 3 2 17 5 3" xfId="64394"/>
    <cellStyle name="Note 3 3 2 17 6" xfId="32699"/>
    <cellStyle name="Note 3 3 2 17 6 2" xfId="64395"/>
    <cellStyle name="Note 3 3 2 17 6 3" xfId="64396"/>
    <cellStyle name="Note 3 3 2 17 7" xfId="32700"/>
    <cellStyle name="Note 3 3 2 17 8" xfId="64397"/>
    <cellStyle name="Note 3 3 2 18" xfId="32701"/>
    <cellStyle name="Note 3 3 2 18 2" xfId="32702"/>
    <cellStyle name="Note 3 3 2 18 2 2" xfId="32703"/>
    <cellStyle name="Note 3 3 2 18 2 3" xfId="32704"/>
    <cellStyle name="Note 3 3 2 18 2 4" xfId="32705"/>
    <cellStyle name="Note 3 3 2 18 2 5" xfId="32706"/>
    <cellStyle name="Note 3 3 2 18 2 6" xfId="32707"/>
    <cellStyle name="Note 3 3 2 18 3" xfId="32708"/>
    <cellStyle name="Note 3 3 2 18 3 2" xfId="64398"/>
    <cellStyle name="Note 3 3 2 18 3 3" xfId="64399"/>
    <cellStyle name="Note 3 3 2 18 4" xfId="32709"/>
    <cellStyle name="Note 3 3 2 18 4 2" xfId="64400"/>
    <cellStyle name="Note 3 3 2 18 4 3" xfId="64401"/>
    <cellStyle name="Note 3 3 2 18 5" xfId="32710"/>
    <cellStyle name="Note 3 3 2 18 5 2" xfId="64402"/>
    <cellStyle name="Note 3 3 2 18 5 3" xfId="64403"/>
    <cellStyle name="Note 3 3 2 18 6" xfId="32711"/>
    <cellStyle name="Note 3 3 2 18 6 2" xfId="64404"/>
    <cellStyle name="Note 3 3 2 18 6 3" xfId="64405"/>
    <cellStyle name="Note 3 3 2 18 7" xfId="32712"/>
    <cellStyle name="Note 3 3 2 18 8" xfId="64406"/>
    <cellStyle name="Note 3 3 2 19" xfId="32713"/>
    <cellStyle name="Note 3 3 2 19 2" xfId="32714"/>
    <cellStyle name="Note 3 3 2 19 2 2" xfId="32715"/>
    <cellStyle name="Note 3 3 2 19 2 3" xfId="32716"/>
    <cellStyle name="Note 3 3 2 19 2 4" xfId="32717"/>
    <cellStyle name="Note 3 3 2 19 2 5" xfId="32718"/>
    <cellStyle name="Note 3 3 2 19 2 6" xfId="32719"/>
    <cellStyle name="Note 3 3 2 19 3" xfId="32720"/>
    <cellStyle name="Note 3 3 2 19 3 2" xfId="64407"/>
    <cellStyle name="Note 3 3 2 19 3 3" xfId="64408"/>
    <cellStyle name="Note 3 3 2 19 4" xfId="32721"/>
    <cellStyle name="Note 3 3 2 19 4 2" xfId="64409"/>
    <cellStyle name="Note 3 3 2 19 4 3" xfId="64410"/>
    <cellStyle name="Note 3 3 2 19 5" xfId="32722"/>
    <cellStyle name="Note 3 3 2 19 5 2" xfId="64411"/>
    <cellStyle name="Note 3 3 2 19 5 3" xfId="64412"/>
    <cellStyle name="Note 3 3 2 19 6" xfId="32723"/>
    <cellStyle name="Note 3 3 2 19 6 2" xfId="64413"/>
    <cellStyle name="Note 3 3 2 19 6 3" xfId="64414"/>
    <cellStyle name="Note 3 3 2 19 7" xfId="32724"/>
    <cellStyle name="Note 3 3 2 19 8" xfId="64415"/>
    <cellStyle name="Note 3 3 2 2" xfId="32725"/>
    <cellStyle name="Note 3 3 2 2 2" xfId="32726"/>
    <cellStyle name="Note 3 3 2 2 2 2" xfId="32727"/>
    <cellStyle name="Note 3 3 2 2 2 3" xfId="64416"/>
    <cellStyle name="Note 3 3 2 2 3" xfId="32728"/>
    <cellStyle name="Note 3 3 2 2 3 2" xfId="32729"/>
    <cellStyle name="Note 3 3 2 2 3 3" xfId="32730"/>
    <cellStyle name="Note 3 3 2 2 3 4" xfId="32731"/>
    <cellStyle name="Note 3 3 2 2 3 5" xfId="32732"/>
    <cellStyle name="Note 3 3 2 2 3 6" xfId="32733"/>
    <cellStyle name="Note 3 3 2 2 4" xfId="32734"/>
    <cellStyle name="Note 3 3 2 2 4 2" xfId="64417"/>
    <cellStyle name="Note 3 3 2 2 4 3" xfId="64418"/>
    <cellStyle name="Note 3 3 2 2 5" xfId="32735"/>
    <cellStyle name="Note 3 3 2 2 5 2" xfId="64419"/>
    <cellStyle name="Note 3 3 2 2 5 3" xfId="64420"/>
    <cellStyle name="Note 3 3 2 2 6" xfId="32736"/>
    <cellStyle name="Note 3 3 2 2 6 2" xfId="64421"/>
    <cellStyle name="Note 3 3 2 2 6 3" xfId="64422"/>
    <cellStyle name="Note 3 3 2 2 7" xfId="32737"/>
    <cellStyle name="Note 3 3 2 2 8" xfId="32738"/>
    <cellStyle name="Note 3 3 2 20" xfId="32739"/>
    <cellStyle name="Note 3 3 2 20 2" xfId="32740"/>
    <cellStyle name="Note 3 3 2 20 2 2" xfId="32741"/>
    <cellStyle name="Note 3 3 2 20 2 3" xfId="32742"/>
    <cellStyle name="Note 3 3 2 20 2 4" xfId="32743"/>
    <cellStyle name="Note 3 3 2 20 2 5" xfId="32744"/>
    <cellStyle name="Note 3 3 2 20 2 6" xfId="32745"/>
    <cellStyle name="Note 3 3 2 20 3" xfId="32746"/>
    <cellStyle name="Note 3 3 2 20 3 2" xfId="64423"/>
    <cellStyle name="Note 3 3 2 20 3 3" xfId="64424"/>
    <cellStyle name="Note 3 3 2 20 4" xfId="32747"/>
    <cellStyle name="Note 3 3 2 20 4 2" xfId="64425"/>
    <cellStyle name="Note 3 3 2 20 4 3" xfId="64426"/>
    <cellStyle name="Note 3 3 2 20 5" xfId="32748"/>
    <cellStyle name="Note 3 3 2 20 5 2" xfId="64427"/>
    <cellStyle name="Note 3 3 2 20 5 3" xfId="64428"/>
    <cellStyle name="Note 3 3 2 20 6" xfId="32749"/>
    <cellStyle name="Note 3 3 2 20 6 2" xfId="64429"/>
    <cellStyle name="Note 3 3 2 20 6 3" xfId="64430"/>
    <cellStyle name="Note 3 3 2 20 7" xfId="32750"/>
    <cellStyle name="Note 3 3 2 20 8" xfId="64431"/>
    <cellStyle name="Note 3 3 2 21" xfId="32751"/>
    <cellStyle name="Note 3 3 2 21 2" xfId="32752"/>
    <cellStyle name="Note 3 3 2 21 2 2" xfId="32753"/>
    <cellStyle name="Note 3 3 2 21 2 3" xfId="32754"/>
    <cellStyle name="Note 3 3 2 21 2 4" xfId="32755"/>
    <cellStyle name="Note 3 3 2 21 2 5" xfId="32756"/>
    <cellStyle name="Note 3 3 2 21 2 6" xfId="32757"/>
    <cellStyle name="Note 3 3 2 21 3" xfId="32758"/>
    <cellStyle name="Note 3 3 2 21 3 2" xfId="64432"/>
    <cellStyle name="Note 3 3 2 21 3 3" xfId="64433"/>
    <cellStyle name="Note 3 3 2 21 4" xfId="32759"/>
    <cellStyle name="Note 3 3 2 21 4 2" xfId="64434"/>
    <cellStyle name="Note 3 3 2 21 4 3" xfId="64435"/>
    <cellStyle name="Note 3 3 2 21 5" xfId="32760"/>
    <cellStyle name="Note 3 3 2 21 5 2" xfId="64436"/>
    <cellStyle name="Note 3 3 2 21 5 3" xfId="64437"/>
    <cellStyle name="Note 3 3 2 21 6" xfId="32761"/>
    <cellStyle name="Note 3 3 2 21 6 2" xfId="64438"/>
    <cellStyle name="Note 3 3 2 21 6 3" xfId="64439"/>
    <cellStyle name="Note 3 3 2 21 7" xfId="32762"/>
    <cellStyle name="Note 3 3 2 21 8" xfId="64440"/>
    <cellStyle name="Note 3 3 2 22" xfId="32763"/>
    <cellStyle name="Note 3 3 2 22 2" xfId="32764"/>
    <cellStyle name="Note 3 3 2 22 2 2" xfId="32765"/>
    <cellStyle name="Note 3 3 2 22 2 3" xfId="32766"/>
    <cellStyle name="Note 3 3 2 22 2 4" xfId="32767"/>
    <cellStyle name="Note 3 3 2 22 2 5" xfId="32768"/>
    <cellStyle name="Note 3 3 2 22 2 6" xfId="32769"/>
    <cellStyle name="Note 3 3 2 22 3" xfId="32770"/>
    <cellStyle name="Note 3 3 2 22 3 2" xfId="64441"/>
    <cellStyle name="Note 3 3 2 22 3 3" xfId="64442"/>
    <cellStyle name="Note 3 3 2 22 4" xfId="32771"/>
    <cellStyle name="Note 3 3 2 22 4 2" xfId="64443"/>
    <cellStyle name="Note 3 3 2 22 4 3" xfId="64444"/>
    <cellStyle name="Note 3 3 2 22 5" xfId="32772"/>
    <cellStyle name="Note 3 3 2 22 5 2" xfId="64445"/>
    <cellStyle name="Note 3 3 2 22 5 3" xfId="64446"/>
    <cellStyle name="Note 3 3 2 22 6" xfId="32773"/>
    <cellStyle name="Note 3 3 2 22 6 2" xfId="64447"/>
    <cellStyle name="Note 3 3 2 22 6 3" xfId="64448"/>
    <cellStyle name="Note 3 3 2 22 7" xfId="32774"/>
    <cellStyle name="Note 3 3 2 22 8" xfId="64449"/>
    <cellStyle name="Note 3 3 2 23" xfId="32775"/>
    <cellStyle name="Note 3 3 2 23 2" xfId="32776"/>
    <cellStyle name="Note 3 3 2 23 2 2" xfId="32777"/>
    <cellStyle name="Note 3 3 2 23 2 3" xfId="32778"/>
    <cellStyle name="Note 3 3 2 23 2 4" xfId="32779"/>
    <cellStyle name="Note 3 3 2 23 2 5" xfId="32780"/>
    <cellStyle name="Note 3 3 2 23 2 6" xfId="32781"/>
    <cellStyle name="Note 3 3 2 23 3" xfId="32782"/>
    <cellStyle name="Note 3 3 2 23 3 2" xfId="64450"/>
    <cellStyle name="Note 3 3 2 23 3 3" xfId="64451"/>
    <cellStyle name="Note 3 3 2 23 4" xfId="32783"/>
    <cellStyle name="Note 3 3 2 23 4 2" xfId="64452"/>
    <cellStyle name="Note 3 3 2 23 4 3" xfId="64453"/>
    <cellStyle name="Note 3 3 2 23 5" xfId="32784"/>
    <cellStyle name="Note 3 3 2 23 5 2" xfId="64454"/>
    <cellStyle name="Note 3 3 2 23 5 3" xfId="64455"/>
    <cellStyle name="Note 3 3 2 23 6" xfId="32785"/>
    <cellStyle name="Note 3 3 2 23 6 2" xfId="64456"/>
    <cellStyle name="Note 3 3 2 23 6 3" xfId="64457"/>
    <cellStyle name="Note 3 3 2 23 7" xfId="32786"/>
    <cellStyle name="Note 3 3 2 23 8" xfId="64458"/>
    <cellStyle name="Note 3 3 2 24" xfId="32787"/>
    <cellStyle name="Note 3 3 2 24 2" xfId="32788"/>
    <cellStyle name="Note 3 3 2 24 2 2" xfId="32789"/>
    <cellStyle name="Note 3 3 2 24 2 3" xfId="32790"/>
    <cellStyle name="Note 3 3 2 24 2 4" xfId="32791"/>
    <cellStyle name="Note 3 3 2 24 2 5" xfId="32792"/>
    <cellStyle name="Note 3 3 2 24 2 6" xfId="32793"/>
    <cellStyle name="Note 3 3 2 24 3" xfId="32794"/>
    <cellStyle name="Note 3 3 2 24 3 2" xfId="64459"/>
    <cellStyle name="Note 3 3 2 24 3 3" xfId="64460"/>
    <cellStyle name="Note 3 3 2 24 4" xfId="32795"/>
    <cellStyle name="Note 3 3 2 24 4 2" xfId="64461"/>
    <cellStyle name="Note 3 3 2 24 4 3" xfId="64462"/>
    <cellStyle name="Note 3 3 2 24 5" xfId="32796"/>
    <cellStyle name="Note 3 3 2 24 5 2" xfId="64463"/>
    <cellStyle name="Note 3 3 2 24 5 3" xfId="64464"/>
    <cellStyle name="Note 3 3 2 24 6" xfId="32797"/>
    <cellStyle name="Note 3 3 2 24 6 2" xfId="64465"/>
    <cellStyle name="Note 3 3 2 24 6 3" xfId="64466"/>
    <cellStyle name="Note 3 3 2 24 7" xfId="32798"/>
    <cellStyle name="Note 3 3 2 24 8" xfId="64467"/>
    <cellStyle name="Note 3 3 2 25" xfId="32799"/>
    <cellStyle name="Note 3 3 2 25 2" xfId="32800"/>
    <cellStyle name="Note 3 3 2 25 2 2" xfId="32801"/>
    <cellStyle name="Note 3 3 2 25 2 3" xfId="32802"/>
    <cellStyle name="Note 3 3 2 25 2 4" xfId="32803"/>
    <cellStyle name="Note 3 3 2 25 2 5" xfId="32804"/>
    <cellStyle name="Note 3 3 2 25 2 6" xfId="32805"/>
    <cellStyle name="Note 3 3 2 25 3" xfId="32806"/>
    <cellStyle name="Note 3 3 2 25 3 2" xfId="64468"/>
    <cellStyle name="Note 3 3 2 25 3 3" xfId="64469"/>
    <cellStyle name="Note 3 3 2 25 4" xfId="32807"/>
    <cellStyle name="Note 3 3 2 25 4 2" xfId="64470"/>
    <cellStyle name="Note 3 3 2 25 4 3" xfId="64471"/>
    <cellStyle name="Note 3 3 2 25 5" xfId="32808"/>
    <cellStyle name="Note 3 3 2 25 5 2" xfId="64472"/>
    <cellStyle name="Note 3 3 2 25 5 3" xfId="64473"/>
    <cellStyle name="Note 3 3 2 25 6" xfId="32809"/>
    <cellStyle name="Note 3 3 2 25 6 2" xfId="64474"/>
    <cellStyle name="Note 3 3 2 25 6 3" xfId="64475"/>
    <cellStyle name="Note 3 3 2 25 7" xfId="32810"/>
    <cellStyle name="Note 3 3 2 25 8" xfId="64476"/>
    <cellStyle name="Note 3 3 2 26" xfId="32811"/>
    <cellStyle name="Note 3 3 2 26 2" xfId="32812"/>
    <cellStyle name="Note 3 3 2 26 2 2" xfId="32813"/>
    <cellStyle name="Note 3 3 2 26 2 3" xfId="32814"/>
    <cellStyle name="Note 3 3 2 26 2 4" xfId="32815"/>
    <cellStyle name="Note 3 3 2 26 2 5" xfId="32816"/>
    <cellStyle name="Note 3 3 2 26 2 6" xfId="32817"/>
    <cellStyle name="Note 3 3 2 26 3" xfId="32818"/>
    <cellStyle name="Note 3 3 2 26 3 2" xfId="64477"/>
    <cellStyle name="Note 3 3 2 26 3 3" xfId="64478"/>
    <cellStyle name="Note 3 3 2 26 4" xfId="32819"/>
    <cellStyle name="Note 3 3 2 26 4 2" xfId="64479"/>
    <cellStyle name="Note 3 3 2 26 4 3" xfId="64480"/>
    <cellStyle name="Note 3 3 2 26 5" xfId="32820"/>
    <cellStyle name="Note 3 3 2 26 5 2" xfId="64481"/>
    <cellStyle name="Note 3 3 2 26 5 3" xfId="64482"/>
    <cellStyle name="Note 3 3 2 26 6" xfId="32821"/>
    <cellStyle name="Note 3 3 2 26 6 2" xfId="64483"/>
    <cellStyle name="Note 3 3 2 26 6 3" xfId="64484"/>
    <cellStyle name="Note 3 3 2 26 7" xfId="32822"/>
    <cellStyle name="Note 3 3 2 26 8" xfId="64485"/>
    <cellStyle name="Note 3 3 2 27" xfId="32823"/>
    <cellStyle name="Note 3 3 2 27 2" xfId="32824"/>
    <cellStyle name="Note 3 3 2 27 2 2" xfId="32825"/>
    <cellStyle name="Note 3 3 2 27 2 3" xfId="32826"/>
    <cellStyle name="Note 3 3 2 27 2 4" xfId="32827"/>
    <cellStyle name="Note 3 3 2 27 2 5" xfId="32828"/>
    <cellStyle name="Note 3 3 2 27 2 6" xfId="32829"/>
    <cellStyle name="Note 3 3 2 27 3" xfId="32830"/>
    <cellStyle name="Note 3 3 2 27 3 2" xfId="64486"/>
    <cellStyle name="Note 3 3 2 27 3 3" xfId="64487"/>
    <cellStyle name="Note 3 3 2 27 4" xfId="32831"/>
    <cellStyle name="Note 3 3 2 27 4 2" xfId="64488"/>
    <cellStyle name="Note 3 3 2 27 4 3" xfId="64489"/>
    <cellStyle name="Note 3 3 2 27 5" xfId="32832"/>
    <cellStyle name="Note 3 3 2 27 5 2" xfId="64490"/>
    <cellStyle name="Note 3 3 2 27 5 3" xfId="64491"/>
    <cellStyle name="Note 3 3 2 27 6" xfId="32833"/>
    <cellStyle name="Note 3 3 2 27 6 2" xfId="64492"/>
    <cellStyle name="Note 3 3 2 27 6 3" xfId="64493"/>
    <cellStyle name="Note 3 3 2 27 7" xfId="32834"/>
    <cellStyle name="Note 3 3 2 27 8" xfId="64494"/>
    <cellStyle name="Note 3 3 2 28" xfId="32835"/>
    <cellStyle name="Note 3 3 2 28 2" xfId="32836"/>
    <cellStyle name="Note 3 3 2 28 2 2" xfId="32837"/>
    <cellStyle name="Note 3 3 2 28 2 3" xfId="32838"/>
    <cellStyle name="Note 3 3 2 28 2 4" xfId="32839"/>
    <cellStyle name="Note 3 3 2 28 2 5" xfId="32840"/>
    <cellStyle name="Note 3 3 2 28 2 6" xfId="32841"/>
    <cellStyle name="Note 3 3 2 28 3" xfId="32842"/>
    <cellStyle name="Note 3 3 2 28 3 2" xfId="64495"/>
    <cellStyle name="Note 3 3 2 28 3 3" xfId="64496"/>
    <cellStyle name="Note 3 3 2 28 4" xfId="32843"/>
    <cellStyle name="Note 3 3 2 28 4 2" xfId="64497"/>
    <cellStyle name="Note 3 3 2 28 4 3" xfId="64498"/>
    <cellStyle name="Note 3 3 2 28 5" xfId="32844"/>
    <cellStyle name="Note 3 3 2 28 5 2" xfId="64499"/>
    <cellStyle name="Note 3 3 2 28 5 3" xfId="64500"/>
    <cellStyle name="Note 3 3 2 28 6" xfId="32845"/>
    <cellStyle name="Note 3 3 2 28 6 2" xfId="64501"/>
    <cellStyle name="Note 3 3 2 28 6 3" xfId="64502"/>
    <cellStyle name="Note 3 3 2 28 7" xfId="32846"/>
    <cellStyle name="Note 3 3 2 28 8" xfId="64503"/>
    <cellStyle name="Note 3 3 2 29" xfId="32847"/>
    <cellStyle name="Note 3 3 2 29 2" xfId="32848"/>
    <cellStyle name="Note 3 3 2 29 2 2" xfId="32849"/>
    <cellStyle name="Note 3 3 2 29 2 3" xfId="32850"/>
    <cellStyle name="Note 3 3 2 29 2 4" xfId="32851"/>
    <cellStyle name="Note 3 3 2 29 2 5" xfId="32852"/>
    <cellStyle name="Note 3 3 2 29 2 6" xfId="32853"/>
    <cellStyle name="Note 3 3 2 29 3" xfId="32854"/>
    <cellStyle name="Note 3 3 2 29 3 2" xfId="64504"/>
    <cellStyle name="Note 3 3 2 29 3 3" xfId="64505"/>
    <cellStyle name="Note 3 3 2 29 4" xfId="32855"/>
    <cellStyle name="Note 3 3 2 29 4 2" xfId="64506"/>
    <cellStyle name="Note 3 3 2 29 4 3" xfId="64507"/>
    <cellStyle name="Note 3 3 2 29 5" xfId="32856"/>
    <cellStyle name="Note 3 3 2 29 5 2" xfId="64508"/>
    <cellStyle name="Note 3 3 2 29 5 3" xfId="64509"/>
    <cellStyle name="Note 3 3 2 29 6" xfId="32857"/>
    <cellStyle name="Note 3 3 2 29 6 2" xfId="64510"/>
    <cellStyle name="Note 3 3 2 29 6 3" xfId="64511"/>
    <cellStyle name="Note 3 3 2 29 7" xfId="32858"/>
    <cellStyle name="Note 3 3 2 29 8" xfId="64512"/>
    <cellStyle name="Note 3 3 2 3" xfId="32859"/>
    <cellStyle name="Note 3 3 2 3 2" xfId="32860"/>
    <cellStyle name="Note 3 3 2 3 2 2" xfId="32861"/>
    <cellStyle name="Note 3 3 2 3 2 3" xfId="32862"/>
    <cellStyle name="Note 3 3 2 3 2 4" xfId="32863"/>
    <cellStyle name="Note 3 3 2 3 2 5" xfId="32864"/>
    <cellStyle name="Note 3 3 2 3 2 6" xfId="32865"/>
    <cellStyle name="Note 3 3 2 3 3" xfId="32866"/>
    <cellStyle name="Note 3 3 2 3 3 2" xfId="64513"/>
    <cellStyle name="Note 3 3 2 3 3 3" xfId="64514"/>
    <cellStyle name="Note 3 3 2 3 4" xfId="32867"/>
    <cellStyle name="Note 3 3 2 3 4 2" xfId="64515"/>
    <cellStyle name="Note 3 3 2 3 4 3" xfId="64516"/>
    <cellStyle name="Note 3 3 2 3 5" xfId="32868"/>
    <cellStyle name="Note 3 3 2 3 5 2" xfId="64517"/>
    <cellStyle name="Note 3 3 2 3 5 3" xfId="64518"/>
    <cellStyle name="Note 3 3 2 3 6" xfId="32869"/>
    <cellStyle name="Note 3 3 2 3 6 2" xfId="64519"/>
    <cellStyle name="Note 3 3 2 3 6 3" xfId="64520"/>
    <cellStyle name="Note 3 3 2 3 7" xfId="32870"/>
    <cellStyle name="Note 3 3 2 3 8" xfId="64521"/>
    <cellStyle name="Note 3 3 2 30" xfId="32871"/>
    <cellStyle name="Note 3 3 2 30 2" xfId="32872"/>
    <cellStyle name="Note 3 3 2 30 2 2" xfId="32873"/>
    <cellStyle name="Note 3 3 2 30 2 3" xfId="32874"/>
    <cellStyle name="Note 3 3 2 30 2 4" xfId="32875"/>
    <cellStyle name="Note 3 3 2 30 2 5" xfId="32876"/>
    <cellStyle name="Note 3 3 2 30 2 6" xfId="32877"/>
    <cellStyle name="Note 3 3 2 30 3" xfId="32878"/>
    <cellStyle name="Note 3 3 2 30 3 2" xfId="64522"/>
    <cellStyle name="Note 3 3 2 30 3 3" xfId="64523"/>
    <cellStyle name="Note 3 3 2 30 4" xfId="32879"/>
    <cellStyle name="Note 3 3 2 30 4 2" xfId="64524"/>
    <cellStyle name="Note 3 3 2 30 4 3" xfId="64525"/>
    <cellStyle name="Note 3 3 2 30 5" xfId="32880"/>
    <cellStyle name="Note 3 3 2 30 5 2" xfId="64526"/>
    <cellStyle name="Note 3 3 2 30 5 3" xfId="64527"/>
    <cellStyle name="Note 3 3 2 30 6" xfId="32881"/>
    <cellStyle name="Note 3 3 2 30 6 2" xfId="64528"/>
    <cellStyle name="Note 3 3 2 30 6 3" xfId="64529"/>
    <cellStyle name="Note 3 3 2 30 7" xfId="32882"/>
    <cellStyle name="Note 3 3 2 30 8" xfId="64530"/>
    <cellStyle name="Note 3 3 2 31" xfId="32883"/>
    <cellStyle name="Note 3 3 2 31 2" xfId="32884"/>
    <cellStyle name="Note 3 3 2 31 2 2" xfId="32885"/>
    <cellStyle name="Note 3 3 2 31 2 3" xfId="32886"/>
    <cellStyle name="Note 3 3 2 31 2 4" xfId="32887"/>
    <cellStyle name="Note 3 3 2 31 2 5" xfId="32888"/>
    <cellStyle name="Note 3 3 2 31 2 6" xfId="32889"/>
    <cellStyle name="Note 3 3 2 31 3" xfId="32890"/>
    <cellStyle name="Note 3 3 2 31 3 2" xfId="64531"/>
    <cellStyle name="Note 3 3 2 31 3 3" xfId="64532"/>
    <cellStyle name="Note 3 3 2 31 4" xfId="32891"/>
    <cellStyle name="Note 3 3 2 31 4 2" xfId="64533"/>
    <cellStyle name="Note 3 3 2 31 4 3" xfId="64534"/>
    <cellStyle name="Note 3 3 2 31 5" xfId="32892"/>
    <cellStyle name="Note 3 3 2 31 5 2" xfId="64535"/>
    <cellStyle name="Note 3 3 2 31 5 3" xfId="64536"/>
    <cellStyle name="Note 3 3 2 31 6" xfId="32893"/>
    <cellStyle name="Note 3 3 2 31 6 2" xfId="64537"/>
    <cellStyle name="Note 3 3 2 31 6 3" xfId="64538"/>
    <cellStyle name="Note 3 3 2 31 7" xfId="32894"/>
    <cellStyle name="Note 3 3 2 31 8" xfId="64539"/>
    <cellStyle name="Note 3 3 2 32" xfId="32895"/>
    <cellStyle name="Note 3 3 2 32 2" xfId="32896"/>
    <cellStyle name="Note 3 3 2 32 2 2" xfId="32897"/>
    <cellStyle name="Note 3 3 2 32 2 3" xfId="32898"/>
    <cellStyle name="Note 3 3 2 32 2 4" xfId="32899"/>
    <cellStyle name="Note 3 3 2 32 2 5" xfId="32900"/>
    <cellStyle name="Note 3 3 2 32 2 6" xfId="32901"/>
    <cellStyle name="Note 3 3 2 32 3" xfId="32902"/>
    <cellStyle name="Note 3 3 2 32 3 2" xfId="64540"/>
    <cellStyle name="Note 3 3 2 32 3 3" xfId="64541"/>
    <cellStyle name="Note 3 3 2 32 4" xfId="32903"/>
    <cellStyle name="Note 3 3 2 32 4 2" xfId="64542"/>
    <cellStyle name="Note 3 3 2 32 4 3" xfId="64543"/>
    <cellStyle name="Note 3 3 2 32 5" xfId="32904"/>
    <cellStyle name="Note 3 3 2 32 5 2" xfId="64544"/>
    <cellStyle name="Note 3 3 2 32 5 3" xfId="64545"/>
    <cellStyle name="Note 3 3 2 32 6" xfId="32905"/>
    <cellStyle name="Note 3 3 2 32 6 2" xfId="64546"/>
    <cellStyle name="Note 3 3 2 32 6 3" xfId="64547"/>
    <cellStyle name="Note 3 3 2 32 7" xfId="32906"/>
    <cellStyle name="Note 3 3 2 32 8" xfId="64548"/>
    <cellStyle name="Note 3 3 2 33" xfId="32907"/>
    <cellStyle name="Note 3 3 2 33 2" xfId="32908"/>
    <cellStyle name="Note 3 3 2 33 2 2" xfId="32909"/>
    <cellStyle name="Note 3 3 2 33 2 3" xfId="32910"/>
    <cellStyle name="Note 3 3 2 33 2 4" xfId="32911"/>
    <cellStyle name="Note 3 3 2 33 2 5" xfId="32912"/>
    <cellStyle name="Note 3 3 2 33 2 6" xfId="32913"/>
    <cellStyle name="Note 3 3 2 33 3" xfId="32914"/>
    <cellStyle name="Note 3 3 2 33 3 2" xfId="64549"/>
    <cellStyle name="Note 3 3 2 33 3 3" xfId="64550"/>
    <cellStyle name="Note 3 3 2 33 4" xfId="32915"/>
    <cellStyle name="Note 3 3 2 33 4 2" xfId="64551"/>
    <cellStyle name="Note 3 3 2 33 4 3" xfId="64552"/>
    <cellStyle name="Note 3 3 2 33 5" xfId="32916"/>
    <cellStyle name="Note 3 3 2 33 5 2" xfId="64553"/>
    <cellStyle name="Note 3 3 2 33 5 3" xfId="64554"/>
    <cellStyle name="Note 3 3 2 33 6" xfId="32917"/>
    <cellStyle name="Note 3 3 2 33 6 2" xfId="64555"/>
    <cellStyle name="Note 3 3 2 33 6 3" xfId="64556"/>
    <cellStyle name="Note 3 3 2 33 7" xfId="32918"/>
    <cellStyle name="Note 3 3 2 33 8" xfId="64557"/>
    <cellStyle name="Note 3 3 2 34" xfId="32919"/>
    <cellStyle name="Note 3 3 2 34 2" xfId="32920"/>
    <cellStyle name="Note 3 3 2 34 2 2" xfId="32921"/>
    <cellStyle name="Note 3 3 2 34 2 3" xfId="32922"/>
    <cellStyle name="Note 3 3 2 34 2 4" xfId="32923"/>
    <cellStyle name="Note 3 3 2 34 2 5" xfId="32924"/>
    <cellStyle name="Note 3 3 2 34 2 6" xfId="32925"/>
    <cellStyle name="Note 3 3 2 34 3" xfId="32926"/>
    <cellStyle name="Note 3 3 2 34 3 2" xfId="64558"/>
    <cellStyle name="Note 3 3 2 34 3 3" xfId="64559"/>
    <cellStyle name="Note 3 3 2 34 4" xfId="32927"/>
    <cellStyle name="Note 3 3 2 34 4 2" xfId="64560"/>
    <cellStyle name="Note 3 3 2 34 4 3" xfId="64561"/>
    <cellStyle name="Note 3 3 2 34 5" xfId="32928"/>
    <cellStyle name="Note 3 3 2 34 5 2" xfId="64562"/>
    <cellStyle name="Note 3 3 2 34 5 3" xfId="64563"/>
    <cellStyle name="Note 3 3 2 34 6" xfId="32929"/>
    <cellStyle name="Note 3 3 2 34 6 2" xfId="64564"/>
    <cellStyle name="Note 3 3 2 34 6 3" xfId="64565"/>
    <cellStyle name="Note 3 3 2 34 7" xfId="32930"/>
    <cellStyle name="Note 3 3 2 34 8" xfId="64566"/>
    <cellStyle name="Note 3 3 2 35" xfId="32931"/>
    <cellStyle name="Note 3 3 2 35 2" xfId="32932"/>
    <cellStyle name="Note 3 3 2 35 3" xfId="64567"/>
    <cellStyle name="Note 3 3 2 36" xfId="32933"/>
    <cellStyle name="Note 3 3 2 36 2" xfId="32934"/>
    <cellStyle name="Note 3 3 2 36 3" xfId="32935"/>
    <cellStyle name="Note 3 3 2 36 4" xfId="32936"/>
    <cellStyle name="Note 3 3 2 36 5" xfId="32937"/>
    <cellStyle name="Note 3 3 2 36 6" xfId="32938"/>
    <cellStyle name="Note 3 3 2 37" xfId="32939"/>
    <cellStyle name="Note 3 3 2 37 2" xfId="64568"/>
    <cellStyle name="Note 3 3 2 37 3" xfId="64569"/>
    <cellStyle name="Note 3 3 2 38" xfId="32940"/>
    <cellStyle name="Note 3 3 2 38 2" xfId="64570"/>
    <cellStyle name="Note 3 3 2 38 3" xfId="64571"/>
    <cellStyle name="Note 3 3 2 39" xfId="32941"/>
    <cellStyle name="Note 3 3 2 39 2" xfId="64572"/>
    <cellStyle name="Note 3 3 2 39 3" xfId="64573"/>
    <cellStyle name="Note 3 3 2 4" xfId="32942"/>
    <cellStyle name="Note 3 3 2 4 2" xfId="32943"/>
    <cellStyle name="Note 3 3 2 4 2 2" xfId="32944"/>
    <cellStyle name="Note 3 3 2 4 2 3" xfId="32945"/>
    <cellStyle name="Note 3 3 2 4 2 4" xfId="32946"/>
    <cellStyle name="Note 3 3 2 4 2 5" xfId="32947"/>
    <cellStyle name="Note 3 3 2 4 2 6" xfId="32948"/>
    <cellStyle name="Note 3 3 2 4 3" xfId="32949"/>
    <cellStyle name="Note 3 3 2 4 3 2" xfId="64574"/>
    <cellStyle name="Note 3 3 2 4 3 3" xfId="64575"/>
    <cellStyle name="Note 3 3 2 4 4" xfId="32950"/>
    <cellStyle name="Note 3 3 2 4 4 2" xfId="64576"/>
    <cellStyle name="Note 3 3 2 4 4 3" xfId="64577"/>
    <cellStyle name="Note 3 3 2 4 5" xfId="32951"/>
    <cellStyle name="Note 3 3 2 4 5 2" xfId="64578"/>
    <cellStyle name="Note 3 3 2 4 5 3" xfId="64579"/>
    <cellStyle name="Note 3 3 2 4 6" xfId="32952"/>
    <cellStyle name="Note 3 3 2 4 6 2" xfId="64580"/>
    <cellStyle name="Note 3 3 2 4 6 3" xfId="64581"/>
    <cellStyle name="Note 3 3 2 4 7" xfId="32953"/>
    <cellStyle name="Note 3 3 2 4 8" xfId="64582"/>
    <cellStyle name="Note 3 3 2 40" xfId="32954"/>
    <cellStyle name="Note 3 3 2 41" xfId="32955"/>
    <cellStyle name="Note 3 3 2 5" xfId="32956"/>
    <cellStyle name="Note 3 3 2 5 2" xfId="32957"/>
    <cellStyle name="Note 3 3 2 5 2 2" xfId="32958"/>
    <cellStyle name="Note 3 3 2 5 2 3" xfId="32959"/>
    <cellStyle name="Note 3 3 2 5 2 4" xfId="32960"/>
    <cellStyle name="Note 3 3 2 5 2 5" xfId="32961"/>
    <cellStyle name="Note 3 3 2 5 2 6" xfId="32962"/>
    <cellStyle name="Note 3 3 2 5 3" xfId="32963"/>
    <cellStyle name="Note 3 3 2 5 3 2" xfId="64583"/>
    <cellStyle name="Note 3 3 2 5 3 3" xfId="64584"/>
    <cellStyle name="Note 3 3 2 5 4" xfId="32964"/>
    <cellStyle name="Note 3 3 2 5 4 2" xfId="64585"/>
    <cellStyle name="Note 3 3 2 5 4 3" xfId="64586"/>
    <cellStyle name="Note 3 3 2 5 5" xfId="32965"/>
    <cellStyle name="Note 3 3 2 5 5 2" xfId="64587"/>
    <cellStyle name="Note 3 3 2 5 5 3" xfId="64588"/>
    <cellStyle name="Note 3 3 2 5 6" xfId="32966"/>
    <cellStyle name="Note 3 3 2 5 6 2" xfId="64589"/>
    <cellStyle name="Note 3 3 2 5 6 3" xfId="64590"/>
    <cellStyle name="Note 3 3 2 5 7" xfId="32967"/>
    <cellStyle name="Note 3 3 2 5 8" xfId="64591"/>
    <cellStyle name="Note 3 3 2 6" xfId="32968"/>
    <cellStyle name="Note 3 3 2 6 2" xfId="32969"/>
    <cellStyle name="Note 3 3 2 6 2 2" xfId="32970"/>
    <cellStyle name="Note 3 3 2 6 2 3" xfId="32971"/>
    <cellStyle name="Note 3 3 2 6 2 4" xfId="32972"/>
    <cellStyle name="Note 3 3 2 6 2 5" xfId="32973"/>
    <cellStyle name="Note 3 3 2 6 2 6" xfId="32974"/>
    <cellStyle name="Note 3 3 2 6 3" xfId="32975"/>
    <cellStyle name="Note 3 3 2 6 3 2" xfId="64592"/>
    <cellStyle name="Note 3 3 2 6 3 3" xfId="64593"/>
    <cellStyle name="Note 3 3 2 6 4" xfId="32976"/>
    <cellStyle name="Note 3 3 2 6 4 2" xfId="64594"/>
    <cellStyle name="Note 3 3 2 6 4 3" xfId="64595"/>
    <cellStyle name="Note 3 3 2 6 5" xfId="32977"/>
    <cellStyle name="Note 3 3 2 6 5 2" xfId="64596"/>
    <cellStyle name="Note 3 3 2 6 5 3" xfId="64597"/>
    <cellStyle name="Note 3 3 2 6 6" xfId="32978"/>
    <cellStyle name="Note 3 3 2 6 6 2" xfId="64598"/>
    <cellStyle name="Note 3 3 2 6 6 3" xfId="64599"/>
    <cellStyle name="Note 3 3 2 6 7" xfId="32979"/>
    <cellStyle name="Note 3 3 2 6 8" xfId="64600"/>
    <cellStyle name="Note 3 3 2 7" xfId="32980"/>
    <cellStyle name="Note 3 3 2 7 2" xfId="32981"/>
    <cellStyle name="Note 3 3 2 7 2 2" xfId="32982"/>
    <cellStyle name="Note 3 3 2 7 2 3" xfId="32983"/>
    <cellStyle name="Note 3 3 2 7 2 4" xfId="32984"/>
    <cellStyle name="Note 3 3 2 7 2 5" xfId="32985"/>
    <cellStyle name="Note 3 3 2 7 2 6" xfId="32986"/>
    <cellStyle name="Note 3 3 2 7 3" xfId="32987"/>
    <cellStyle name="Note 3 3 2 7 3 2" xfId="64601"/>
    <cellStyle name="Note 3 3 2 7 3 3" xfId="64602"/>
    <cellStyle name="Note 3 3 2 7 4" xfId="32988"/>
    <cellStyle name="Note 3 3 2 7 4 2" xfId="64603"/>
    <cellStyle name="Note 3 3 2 7 4 3" xfId="64604"/>
    <cellStyle name="Note 3 3 2 7 5" xfId="32989"/>
    <cellStyle name="Note 3 3 2 7 5 2" xfId="64605"/>
    <cellStyle name="Note 3 3 2 7 5 3" xfId="64606"/>
    <cellStyle name="Note 3 3 2 7 6" xfId="32990"/>
    <cellStyle name="Note 3 3 2 7 6 2" xfId="64607"/>
    <cellStyle name="Note 3 3 2 7 6 3" xfId="64608"/>
    <cellStyle name="Note 3 3 2 7 7" xfId="32991"/>
    <cellStyle name="Note 3 3 2 7 8" xfId="64609"/>
    <cellStyle name="Note 3 3 2 8" xfId="32992"/>
    <cellStyle name="Note 3 3 2 8 2" xfId="32993"/>
    <cellStyle name="Note 3 3 2 8 2 2" xfId="32994"/>
    <cellStyle name="Note 3 3 2 8 2 3" xfId="32995"/>
    <cellStyle name="Note 3 3 2 8 2 4" xfId="32996"/>
    <cellStyle name="Note 3 3 2 8 2 5" xfId="32997"/>
    <cellStyle name="Note 3 3 2 8 2 6" xfId="32998"/>
    <cellStyle name="Note 3 3 2 8 3" xfId="32999"/>
    <cellStyle name="Note 3 3 2 8 3 2" xfId="64610"/>
    <cellStyle name="Note 3 3 2 8 3 3" xfId="64611"/>
    <cellStyle name="Note 3 3 2 8 4" xfId="33000"/>
    <cellStyle name="Note 3 3 2 8 4 2" xfId="64612"/>
    <cellStyle name="Note 3 3 2 8 4 3" xfId="64613"/>
    <cellStyle name="Note 3 3 2 8 5" xfId="33001"/>
    <cellStyle name="Note 3 3 2 8 5 2" xfId="64614"/>
    <cellStyle name="Note 3 3 2 8 5 3" xfId="64615"/>
    <cellStyle name="Note 3 3 2 8 6" xfId="33002"/>
    <cellStyle name="Note 3 3 2 8 6 2" xfId="64616"/>
    <cellStyle name="Note 3 3 2 8 6 3" xfId="64617"/>
    <cellStyle name="Note 3 3 2 8 7" xfId="33003"/>
    <cellStyle name="Note 3 3 2 8 8" xfId="64618"/>
    <cellStyle name="Note 3 3 2 9" xfId="33004"/>
    <cellStyle name="Note 3 3 2 9 2" xfId="33005"/>
    <cellStyle name="Note 3 3 2 9 2 2" xfId="33006"/>
    <cellStyle name="Note 3 3 2 9 2 3" xfId="33007"/>
    <cellStyle name="Note 3 3 2 9 2 4" xfId="33008"/>
    <cellStyle name="Note 3 3 2 9 2 5" xfId="33009"/>
    <cellStyle name="Note 3 3 2 9 2 6" xfId="33010"/>
    <cellStyle name="Note 3 3 2 9 3" xfId="33011"/>
    <cellStyle name="Note 3 3 2 9 3 2" xfId="64619"/>
    <cellStyle name="Note 3 3 2 9 3 3" xfId="64620"/>
    <cellStyle name="Note 3 3 2 9 4" xfId="33012"/>
    <cellStyle name="Note 3 3 2 9 4 2" xfId="64621"/>
    <cellStyle name="Note 3 3 2 9 4 3" xfId="64622"/>
    <cellStyle name="Note 3 3 2 9 5" xfId="33013"/>
    <cellStyle name="Note 3 3 2 9 5 2" xfId="64623"/>
    <cellStyle name="Note 3 3 2 9 5 3" xfId="64624"/>
    <cellStyle name="Note 3 3 2 9 6" xfId="33014"/>
    <cellStyle name="Note 3 3 2 9 6 2" xfId="64625"/>
    <cellStyle name="Note 3 3 2 9 6 3" xfId="64626"/>
    <cellStyle name="Note 3 3 2 9 7" xfId="33015"/>
    <cellStyle name="Note 3 3 2 9 8" xfId="64627"/>
    <cellStyle name="Note 3 3 20" xfId="33016"/>
    <cellStyle name="Note 3 3 20 2" xfId="33017"/>
    <cellStyle name="Note 3 3 20 2 2" xfId="33018"/>
    <cellStyle name="Note 3 3 20 2 3" xfId="33019"/>
    <cellStyle name="Note 3 3 20 2 4" xfId="33020"/>
    <cellStyle name="Note 3 3 20 2 5" xfId="33021"/>
    <cellStyle name="Note 3 3 20 2 6" xfId="33022"/>
    <cellStyle name="Note 3 3 20 3" xfId="33023"/>
    <cellStyle name="Note 3 3 20 3 2" xfId="64628"/>
    <cellStyle name="Note 3 3 20 3 3" xfId="64629"/>
    <cellStyle name="Note 3 3 20 4" xfId="33024"/>
    <cellStyle name="Note 3 3 20 4 2" xfId="64630"/>
    <cellStyle name="Note 3 3 20 4 3" xfId="64631"/>
    <cellStyle name="Note 3 3 20 5" xfId="33025"/>
    <cellStyle name="Note 3 3 20 5 2" xfId="64632"/>
    <cellStyle name="Note 3 3 20 5 3" xfId="64633"/>
    <cellStyle name="Note 3 3 20 6" xfId="33026"/>
    <cellStyle name="Note 3 3 20 6 2" xfId="64634"/>
    <cellStyle name="Note 3 3 20 6 3" xfId="64635"/>
    <cellStyle name="Note 3 3 20 7" xfId="33027"/>
    <cellStyle name="Note 3 3 20 8" xfId="64636"/>
    <cellStyle name="Note 3 3 21" xfId="33028"/>
    <cellStyle name="Note 3 3 21 2" xfId="33029"/>
    <cellStyle name="Note 3 3 21 2 2" xfId="33030"/>
    <cellStyle name="Note 3 3 21 2 3" xfId="33031"/>
    <cellStyle name="Note 3 3 21 2 4" xfId="33032"/>
    <cellStyle name="Note 3 3 21 2 5" xfId="33033"/>
    <cellStyle name="Note 3 3 21 2 6" xfId="33034"/>
    <cellStyle name="Note 3 3 21 3" xfId="33035"/>
    <cellStyle name="Note 3 3 21 3 2" xfId="64637"/>
    <cellStyle name="Note 3 3 21 3 3" xfId="64638"/>
    <cellStyle name="Note 3 3 21 4" xfId="33036"/>
    <cellStyle name="Note 3 3 21 4 2" xfId="64639"/>
    <cellStyle name="Note 3 3 21 4 3" xfId="64640"/>
    <cellStyle name="Note 3 3 21 5" xfId="33037"/>
    <cellStyle name="Note 3 3 21 5 2" xfId="64641"/>
    <cellStyle name="Note 3 3 21 5 3" xfId="64642"/>
    <cellStyle name="Note 3 3 21 6" xfId="33038"/>
    <cellStyle name="Note 3 3 21 6 2" xfId="64643"/>
    <cellStyle name="Note 3 3 21 6 3" xfId="64644"/>
    <cellStyle name="Note 3 3 21 7" xfId="33039"/>
    <cellStyle name="Note 3 3 21 8" xfId="64645"/>
    <cellStyle name="Note 3 3 22" xfId="33040"/>
    <cellStyle name="Note 3 3 22 2" xfId="33041"/>
    <cellStyle name="Note 3 3 22 2 2" xfId="33042"/>
    <cellStyle name="Note 3 3 22 2 3" xfId="33043"/>
    <cellStyle name="Note 3 3 22 2 4" xfId="33044"/>
    <cellStyle name="Note 3 3 22 2 5" xfId="33045"/>
    <cellStyle name="Note 3 3 22 2 6" xfId="33046"/>
    <cellStyle name="Note 3 3 22 3" xfId="33047"/>
    <cellStyle name="Note 3 3 22 3 2" xfId="64646"/>
    <cellStyle name="Note 3 3 22 3 3" xfId="64647"/>
    <cellStyle name="Note 3 3 22 4" xfId="33048"/>
    <cellStyle name="Note 3 3 22 4 2" xfId="64648"/>
    <cellStyle name="Note 3 3 22 4 3" xfId="64649"/>
    <cellStyle name="Note 3 3 22 5" xfId="33049"/>
    <cellStyle name="Note 3 3 22 5 2" xfId="64650"/>
    <cellStyle name="Note 3 3 22 5 3" xfId="64651"/>
    <cellStyle name="Note 3 3 22 6" xfId="33050"/>
    <cellStyle name="Note 3 3 22 6 2" xfId="64652"/>
    <cellStyle name="Note 3 3 22 6 3" xfId="64653"/>
    <cellStyle name="Note 3 3 22 7" xfId="33051"/>
    <cellStyle name="Note 3 3 22 8" xfId="64654"/>
    <cellStyle name="Note 3 3 23" xfId="33052"/>
    <cellStyle name="Note 3 3 23 2" xfId="33053"/>
    <cellStyle name="Note 3 3 23 2 2" xfId="33054"/>
    <cellStyle name="Note 3 3 23 2 3" xfId="33055"/>
    <cellStyle name="Note 3 3 23 2 4" xfId="33056"/>
    <cellStyle name="Note 3 3 23 2 5" xfId="33057"/>
    <cellStyle name="Note 3 3 23 2 6" xfId="33058"/>
    <cellStyle name="Note 3 3 23 3" xfId="33059"/>
    <cellStyle name="Note 3 3 23 3 2" xfId="64655"/>
    <cellStyle name="Note 3 3 23 3 3" xfId="64656"/>
    <cellStyle name="Note 3 3 23 4" xfId="33060"/>
    <cellStyle name="Note 3 3 23 4 2" xfId="64657"/>
    <cellStyle name="Note 3 3 23 4 3" xfId="64658"/>
    <cellStyle name="Note 3 3 23 5" xfId="33061"/>
    <cellStyle name="Note 3 3 23 5 2" xfId="64659"/>
    <cellStyle name="Note 3 3 23 5 3" xfId="64660"/>
    <cellStyle name="Note 3 3 23 6" xfId="33062"/>
    <cellStyle name="Note 3 3 23 6 2" xfId="64661"/>
    <cellStyle name="Note 3 3 23 6 3" xfId="64662"/>
    <cellStyle name="Note 3 3 23 7" xfId="33063"/>
    <cellStyle name="Note 3 3 23 8" xfId="64663"/>
    <cellStyle name="Note 3 3 24" xfId="33064"/>
    <cellStyle name="Note 3 3 24 2" xfId="33065"/>
    <cellStyle name="Note 3 3 24 2 2" xfId="33066"/>
    <cellStyle name="Note 3 3 24 2 3" xfId="33067"/>
    <cellStyle name="Note 3 3 24 2 4" xfId="33068"/>
    <cellStyle name="Note 3 3 24 2 5" xfId="33069"/>
    <cellStyle name="Note 3 3 24 2 6" xfId="33070"/>
    <cellStyle name="Note 3 3 24 3" xfId="33071"/>
    <cellStyle name="Note 3 3 24 3 2" xfId="64664"/>
    <cellStyle name="Note 3 3 24 3 3" xfId="64665"/>
    <cellStyle name="Note 3 3 24 4" xfId="33072"/>
    <cellStyle name="Note 3 3 24 4 2" xfId="64666"/>
    <cellStyle name="Note 3 3 24 4 3" xfId="64667"/>
    <cellStyle name="Note 3 3 24 5" xfId="33073"/>
    <cellStyle name="Note 3 3 24 5 2" xfId="64668"/>
    <cellStyle name="Note 3 3 24 5 3" xfId="64669"/>
    <cellStyle name="Note 3 3 24 6" xfId="33074"/>
    <cellStyle name="Note 3 3 24 6 2" xfId="64670"/>
    <cellStyle name="Note 3 3 24 6 3" xfId="64671"/>
    <cellStyle name="Note 3 3 24 7" xfId="33075"/>
    <cellStyle name="Note 3 3 24 8" xfId="64672"/>
    <cellStyle name="Note 3 3 25" xfId="33076"/>
    <cellStyle name="Note 3 3 25 2" xfId="33077"/>
    <cellStyle name="Note 3 3 25 2 2" xfId="33078"/>
    <cellStyle name="Note 3 3 25 2 3" xfId="33079"/>
    <cellStyle name="Note 3 3 25 2 4" xfId="33080"/>
    <cellStyle name="Note 3 3 25 2 5" xfId="33081"/>
    <cellStyle name="Note 3 3 25 2 6" xfId="33082"/>
    <cellStyle name="Note 3 3 25 3" xfId="33083"/>
    <cellStyle name="Note 3 3 25 3 2" xfId="64673"/>
    <cellStyle name="Note 3 3 25 3 3" xfId="64674"/>
    <cellStyle name="Note 3 3 25 4" xfId="33084"/>
    <cellStyle name="Note 3 3 25 4 2" xfId="64675"/>
    <cellStyle name="Note 3 3 25 4 3" xfId="64676"/>
    <cellStyle name="Note 3 3 25 5" xfId="33085"/>
    <cellStyle name="Note 3 3 25 5 2" xfId="64677"/>
    <cellStyle name="Note 3 3 25 5 3" xfId="64678"/>
    <cellStyle name="Note 3 3 25 6" xfId="33086"/>
    <cellStyle name="Note 3 3 25 6 2" xfId="64679"/>
    <cellStyle name="Note 3 3 25 6 3" xfId="64680"/>
    <cellStyle name="Note 3 3 25 7" xfId="33087"/>
    <cellStyle name="Note 3 3 25 8" xfId="64681"/>
    <cellStyle name="Note 3 3 26" xfId="33088"/>
    <cellStyle name="Note 3 3 26 2" xfId="33089"/>
    <cellStyle name="Note 3 3 26 2 2" xfId="33090"/>
    <cellStyle name="Note 3 3 26 2 3" xfId="33091"/>
    <cellStyle name="Note 3 3 26 2 4" xfId="33092"/>
    <cellStyle name="Note 3 3 26 2 5" xfId="33093"/>
    <cellStyle name="Note 3 3 26 2 6" xfId="33094"/>
    <cellStyle name="Note 3 3 26 3" xfId="33095"/>
    <cellStyle name="Note 3 3 26 3 2" xfId="64682"/>
    <cellStyle name="Note 3 3 26 3 3" xfId="64683"/>
    <cellStyle name="Note 3 3 26 4" xfId="33096"/>
    <cellStyle name="Note 3 3 26 4 2" xfId="64684"/>
    <cellStyle name="Note 3 3 26 4 3" xfId="64685"/>
    <cellStyle name="Note 3 3 26 5" xfId="33097"/>
    <cellStyle name="Note 3 3 26 5 2" xfId="64686"/>
    <cellStyle name="Note 3 3 26 5 3" xfId="64687"/>
    <cellStyle name="Note 3 3 26 6" xfId="33098"/>
    <cellStyle name="Note 3 3 26 6 2" xfId="64688"/>
    <cellStyle name="Note 3 3 26 6 3" xfId="64689"/>
    <cellStyle name="Note 3 3 26 7" xfId="33099"/>
    <cellStyle name="Note 3 3 26 8" xfId="64690"/>
    <cellStyle name="Note 3 3 27" xfId="33100"/>
    <cellStyle name="Note 3 3 27 2" xfId="33101"/>
    <cellStyle name="Note 3 3 27 2 2" xfId="33102"/>
    <cellStyle name="Note 3 3 27 2 3" xfId="33103"/>
    <cellStyle name="Note 3 3 27 2 4" xfId="33104"/>
    <cellStyle name="Note 3 3 27 2 5" xfId="33105"/>
    <cellStyle name="Note 3 3 27 2 6" xfId="33106"/>
    <cellStyle name="Note 3 3 27 3" xfId="33107"/>
    <cellStyle name="Note 3 3 27 3 2" xfId="64691"/>
    <cellStyle name="Note 3 3 27 3 3" xfId="64692"/>
    <cellStyle name="Note 3 3 27 4" xfId="33108"/>
    <cellStyle name="Note 3 3 27 4 2" xfId="64693"/>
    <cellStyle name="Note 3 3 27 4 3" xfId="64694"/>
    <cellStyle name="Note 3 3 27 5" xfId="33109"/>
    <cellStyle name="Note 3 3 27 5 2" xfId="64695"/>
    <cellStyle name="Note 3 3 27 5 3" xfId="64696"/>
    <cellStyle name="Note 3 3 27 6" xfId="33110"/>
    <cellStyle name="Note 3 3 27 6 2" xfId="64697"/>
    <cellStyle name="Note 3 3 27 6 3" xfId="64698"/>
    <cellStyle name="Note 3 3 27 7" xfId="33111"/>
    <cellStyle name="Note 3 3 27 8" xfId="64699"/>
    <cellStyle name="Note 3 3 28" xfId="33112"/>
    <cellStyle name="Note 3 3 28 2" xfId="33113"/>
    <cellStyle name="Note 3 3 28 2 2" xfId="33114"/>
    <cellStyle name="Note 3 3 28 2 3" xfId="33115"/>
    <cellStyle name="Note 3 3 28 2 4" xfId="33116"/>
    <cellStyle name="Note 3 3 28 2 5" xfId="33117"/>
    <cellStyle name="Note 3 3 28 2 6" xfId="33118"/>
    <cellStyle name="Note 3 3 28 3" xfId="33119"/>
    <cellStyle name="Note 3 3 28 3 2" xfId="64700"/>
    <cellStyle name="Note 3 3 28 3 3" xfId="64701"/>
    <cellStyle name="Note 3 3 28 4" xfId="33120"/>
    <cellStyle name="Note 3 3 28 4 2" xfId="64702"/>
    <cellStyle name="Note 3 3 28 4 3" xfId="64703"/>
    <cellStyle name="Note 3 3 28 5" xfId="33121"/>
    <cellStyle name="Note 3 3 28 5 2" xfId="64704"/>
    <cellStyle name="Note 3 3 28 5 3" xfId="64705"/>
    <cellStyle name="Note 3 3 28 6" xfId="33122"/>
    <cellStyle name="Note 3 3 28 6 2" xfId="64706"/>
    <cellStyle name="Note 3 3 28 6 3" xfId="64707"/>
    <cellStyle name="Note 3 3 28 7" xfId="33123"/>
    <cellStyle name="Note 3 3 28 8" xfId="64708"/>
    <cellStyle name="Note 3 3 29" xfId="33124"/>
    <cellStyle name="Note 3 3 29 2" xfId="33125"/>
    <cellStyle name="Note 3 3 29 2 2" xfId="33126"/>
    <cellStyle name="Note 3 3 29 2 3" xfId="33127"/>
    <cellStyle name="Note 3 3 29 2 4" xfId="33128"/>
    <cellStyle name="Note 3 3 29 2 5" xfId="33129"/>
    <cellStyle name="Note 3 3 29 2 6" xfId="33130"/>
    <cellStyle name="Note 3 3 29 3" xfId="33131"/>
    <cellStyle name="Note 3 3 29 3 2" xfId="64709"/>
    <cellStyle name="Note 3 3 29 3 3" xfId="64710"/>
    <cellStyle name="Note 3 3 29 4" xfId="33132"/>
    <cellStyle name="Note 3 3 29 4 2" xfId="64711"/>
    <cellStyle name="Note 3 3 29 4 3" xfId="64712"/>
    <cellStyle name="Note 3 3 29 5" xfId="33133"/>
    <cellStyle name="Note 3 3 29 5 2" xfId="64713"/>
    <cellStyle name="Note 3 3 29 5 3" xfId="64714"/>
    <cellStyle name="Note 3 3 29 6" xfId="33134"/>
    <cellStyle name="Note 3 3 29 6 2" xfId="64715"/>
    <cellStyle name="Note 3 3 29 6 3" xfId="64716"/>
    <cellStyle name="Note 3 3 29 7" xfId="33135"/>
    <cellStyle name="Note 3 3 29 8" xfId="64717"/>
    <cellStyle name="Note 3 3 3" xfId="33136"/>
    <cellStyle name="Note 3 3 3 2" xfId="33137"/>
    <cellStyle name="Note 3 3 3 2 2" xfId="33138"/>
    <cellStyle name="Note 3 3 3 2 3" xfId="64718"/>
    <cellStyle name="Note 3 3 3 3" xfId="33139"/>
    <cellStyle name="Note 3 3 3 3 2" xfId="33140"/>
    <cellStyle name="Note 3 3 3 3 3" xfId="33141"/>
    <cellStyle name="Note 3 3 3 3 4" xfId="33142"/>
    <cellStyle name="Note 3 3 3 3 5" xfId="33143"/>
    <cellStyle name="Note 3 3 3 3 6" xfId="33144"/>
    <cellStyle name="Note 3 3 3 4" xfId="33145"/>
    <cellStyle name="Note 3 3 3 4 2" xfId="64719"/>
    <cellStyle name="Note 3 3 3 4 3" xfId="64720"/>
    <cellStyle name="Note 3 3 3 5" xfId="33146"/>
    <cellStyle name="Note 3 3 3 5 2" xfId="64721"/>
    <cellStyle name="Note 3 3 3 5 3" xfId="64722"/>
    <cellStyle name="Note 3 3 3 6" xfId="33147"/>
    <cellStyle name="Note 3 3 3 6 2" xfId="64723"/>
    <cellStyle name="Note 3 3 3 6 3" xfId="64724"/>
    <cellStyle name="Note 3 3 3 7" xfId="33148"/>
    <cellStyle name="Note 3 3 3 8" xfId="33149"/>
    <cellStyle name="Note 3 3 30" xfId="33150"/>
    <cellStyle name="Note 3 3 30 2" xfId="33151"/>
    <cellStyle name="Note 3 3 30 2 2" xfId="33152"/>
    <cellStyle name="Note 3 3 30 2 3" xfId="33153"/>
    <cellStyle name="Note 3 3 30 2 4" xfId="33154"/>
    <cellStyle name="Note 3 3 30 2 5" xfId="33155"/>
    <cellStyle name="Note 3 3 30 2 6" xfId="33156"/>
    <cellStyle name="Note 3 3 30 3" xfId="33157"/>
    <cellStyle name="Note 3 3 30 3 2" xfId="64725"/>
    <cellStyle name="Note 3 3 30 3 3" xfId="64726"/>
    <cellStyle name="Note 3 3 30 4" xfId="33158"/>
    <cellStyle name="Note 3 3 30 4 2" xfId="64727"/>
    <cellStyle name="Note 3 3 30 4 3" xfId="64728"/>
    <cellStyle name="Note 3 3 30 5" xfId="33159"/>
    <cellStyle name="Note 3 3 30 5 2" xfId="64729"/>
    <cellStyle name="Note 3 3 30 5 3" xfId="64730"/>
    <cellStyle name="Note 3 3 30 6" xfId="33160"/>
    <cellStyle name="Note 3 3 30 6 2" xfId="64731"/>
    <cellStyle name="Note 3 3 30 6 3" xfId="64732"/>
    <cellStyle name="Note 3 3 30 7" xfId="33161"/>
    <cellStyle name="Note 3 3 30 8" xfId="64733"/>
    <cellStyle name="Note 3 3 31" xfId="33162"/>
    <cellStyle name="Note 3 3 31 2" xfId="33163"/>
    <cellStyle name="Note 3 3 31 2 2" xfId="33164"/>
    <cellStyle name="Note 3 3 31 2 3" xfId="33165"/>
    <cellStyle name="Note 3 3 31 2 4" xfId="33166"/>
    <cellStyle name="Note 3 3 31 2 5" xfId="33167"/>
    <cellStyle name="Note 3 3 31 2 6" xfId="33168"/>
    <cellStyle name="Note 3 3 31 3" xfId="33169"/>
    <cellStyle name="Note 3 3 31 3 2" xfId="64734"/>
    <cellStyle name="Note 3 3 31 3 3" xfId="64735"/>
    <cellStyle name="Note 3 3 31 4" xfId="33170"/>
    <cellStyle name="Note 3 3 31 4 2" xfId="64736"/>
    <cellStyle name="Note 3 3 31 4 3" xfId="64737"/>
    <cellStyle name="Note 3 3 31 5" xfId="33171"/>
    <cellStyle name="Note 3 3 31 5 2" xfId="64738"/>
    <cellStyle name="Note 3 3 31 5 3" xfId="64739"/>
    <cellStyle name="Note 3 3 31 6" xfId="33172"/>
    <cellStyle name="Note 3 3 31 6 2" xfId="64740"/>
    <cellStyle name="Note 3 3 31 6 3" xfId="64741"/>
    <cellStyle name="Note 3 3 31 7" xfId="33173"/>
    <cellStyle name="Note 3 3 31 8" xfId="64742"/>
    <cellStyle name="Note 3 3 32" xfId="33174"/>
    <cellStyle name="Note 3 3 32 2" xfId="33175"/>
    <cellStyle name="Note 3 3 32 2 2" xfId="33176"/>
    <cellStyle name="Note 3 3 32 2 3" xfId="33177"/>
    <cellStyle name="Note 3 3 32 2 4" xfId="33178"/>
    <cellStyle name="Note 3 3 32 2 5" xfId="33179"/>
    <cellStyle name="Note 3 3 32 2 6" xfId="33180"/>
    <cellStyle name="Note 3 3 32 3" xfId="33181"/>
    <cellStyle name="Note 3 3 32 3 2" xfId="64743"/>
    <cellStyle name="Note 3 3 32 3 3" xfId="64744"/>
    <cellStyle name="Note 3 3 32 4" xfId="33182"/>
    <cellStyle name="Note 3 3 32 4 2" xfId="64745"/>
    <cellStyle name="Note 3 3 32 4 3" xfId="64746"/>
    <cellStyle name="Note 3 3 32 5" xfId="33183"/>
    <cellStyle name="Note 3 3 32 5 2" xfId="64747"/>
    <cellStyle name="Note 3 3 32 5 3" xfId="64748"/>
    <cellStyle name="Note 3 3 32 6" xfId="33184"/>
    <cellStyle name="Note 3 3 32 6 2" xfId="64749"/>
    <cellStyle name="Note 3 3 32 6 3" xfId="64750"/>
    <cellStyle name="Note 3 3 32 7" xfId="33185"/>
    <cellStyle name="Note 3 3 32 8" xfId="64751"/>
    <cellStyle name="Note 3 3 33" xfId="33186"/>
    <cellStyle name="Note 3 3 33 2" xfId="33187"/>
    <cellStyle name="Note 3 3 33 2 2" xfId="33188"/>
    <cellStyle name="Note 3 3 33 2 3" xfId="33189"/>
    <cellStyle name="Note 3 3 33 2 4" xfId="33190"/>
    <cellStyle name="Note 3 3 33 2 5" xfId="33191"/>
    <cellStyle name="Note 3 3 33 2 6" xfId="33192"/>
    <cellStyle name="Note 3 3 33 3" xfId="33193"/>
    <cellStyle name="Note 3 3 33 3 2" xfId="64752"/>
    <cellStyle name="Note 3 3 33 3 3" xfId="64753"/>
    <cellStyle name="Note 3 3 33 4" xfId="33194"/>
    <cellStyle name="Note 3 3 33 4 2" xfId="64754"/>
    <cellStyle name="Note 3 3 33 4 3" xfId="64755"/>
    <cellStyle name="Note 3 3 33 5" xfId="33195"/>
    <cellStyle name="Note 3 3 33 5 2" xfId="64756"/>
    <cellStyle name="Note 3 3 33 5 3" xfId="64757"/>
    <cellStyle name="Note 3 3 33 6" xfId="33196"/>
    <cellStyle name="Note 3 3 33 6 2" xfId="64758"/>
    <cellStyle name="Note 3 3 33 6 3" xfId="64759"/>
    <cellStyle name="Note 3 3 33 7" xfId="33197"/>
    <cellStyle name="Note 3 3 33 8" xfId="64760"/>
    <cellStyle name="Note 3 3 34" xfId="33198"/>
    <cellStyle name="Note 3 3 34 2" xfId="33199"/>
    <cellStyle name="Note 3 3 34 2 2" xfId="33200"/>
    <cellStyle name="Note 3 3 34 2 3" xfId="33201"/>
    <cellStyle name="Note 3 3 34 2 4" xfId="33202"/>
    <cellStyle name="Note 3 3 34 2 5" xfId="33203"/>
    <cellStyle name="Note 3 3 34 2 6" xfId="33204"/>
    <cellStyle name="Note 3 3 34 3" xfId="33205"/>
    <cellStyle name="Note 3 3 34 3 2" xfId="64761"/>
    <cellStyle name="Note 3 3 34 3 3" xfId="64762"/>
    <cellStyle name="Note 3 3 34 4" xfId="33206"/>
    <cellStyle name="Note 3 3 34 4 2" xfId="64763"/>
    <cellStyle name="Note 3 3 34 4 3" xfId="64764"/>
    <cellStyle name="Note 3 3 34 5" xfId="33207"/>
    <cellStyle name="Note 3 3 34 5 2" xfId="64765"/>
    <cellStyle name="Note 3 3 34 5 3" xfId="64766"/>
    <cellStyle name="Note 3 3 34 6" xfId="33208"/>
    <cellStyle name="Note 3 3 34 6 2" xfId="64767"/>
    <cellStyle name="Note 3 3 34 6 3" xfId="64768"/>
    <cellStyle name="Note 3 3 34 7" xfId="33209"/>
    <cellStyle name="Note 3 3 34 8" xfId="64769"/>
    <cellStyle name="Note 3 3 35" xfId="33210"/>
    <cellStyle name="Note 3 3 35 2" xfId="33211"/>
    <cellStyle name="Note 3 3 35 2 2" xfId="33212"/>
    <cellStyle name="Note 3 3 35 2 3" xfId="33213"/>
    <cellStyle name="Note 3 3 35 2 4" xfId="33214"/>
    <cellStyle name="Note 3 3 35 2 5" xfId="33215"/>
    <cellStyle name="Note 3 3 35 2 6" xfId="33216"/>
    <cellStyle name="Note 3 3 35 3" xfId="33217"/>
    <cellStyle name="Note 3 3 35 3 2" xfId="64770"/>
    <cellStyle name="Note 3 3 35 3 3" xfId="64771"/>
    <cellStyle name="Note 3 3 35 4" xfId="33218"/>
    <cellStyle name="Note 3 3 35 4 2" xfId="64772"/>
    <cellStyle name="Note 3 3 35 4 3" xfId="64773"/>
    <cellStyle name="Note 3 3 35 5" xfId="33219"/>
    <cellStyle name="Note 3 3 35 5 2" xfId="64774"/>
    <cellStyle name="Note 3 3 35 5 3" xfId="64775"/>
    <cellStyle name="Note 3 3 35 6" xfId="33220"/>
    <cellStyle name="Note 3 3 35 6 2" xfId="64776"/>
    <cellStyle name="Note 3 3 35 6 3" xfId="64777"/>
    <cellStyle name="Note 3 3 35 7" xfId="33221"/>
    <cellStyle name="Note 3 3 35 8" xfId="64778"/>
    <cellStyle name="Note 3 3 36" xfId="33222"/>
    <cellStyle name="Note 3 3 36 2" xfId="33223"/>
    <cellStyle name="Note 3 3 36 3" xfId="64779"/>
    <cellStyle name="Note 3 3 37" xfId="33224"/>
    <cellStyle name="Note 3 3 37 2" xfId="33225"/>
    <cellStyle name="Note 3 3 37 3" xfId="33226"/>
    <cellStyle name="Note 3 3 37 4" xfId="33227"/>
    <cellStyle name="Note 3 3 37 5" xfId="33228"/>
    <cellStyle name="Note 3 3 37 6" xfId="33229"/>
    <cellStyle name="Note 3 3 38" xfId="33230"/>
    <cellStyle name="Note 3 3 38 2" xfId="64780"/>
    <cellStyle name="Note 3 3 38 3" xfId="64781"/>
    <cellStyle name="Note 3 3 39" xfId="33231"/>
    <cellStyle name="Note 3 3 39 2" xfId="64782"/>
    <cellStyle name="Note 3 3 39 3" xfId="64783"/>
    <cellStyle name="Note 3 3 4" xfId="33232"/>
    <cellStyle name="Note 3 3 4 2" xfId="33233"/>
    <cellStyle name="Note 3 3 4 2 2" xfId="33234"/>
    <cellStyle name="Note 3 3 4 2 3" xfId="64784"/>
    <cellStyle name="Note 3 3 4 3" xfId="33235"/>
    <cellStyle name="Note 3 3 4 3 2" xfId="33236"/>
    <cellStyle name="Note 3 3 4 3 3" xfId="33237"/>
    <cellStyle name="Note 3 3 4 3 4" xfId="33238"/>
    <cellStyle name="Note 3 3 4 3 5" xfId="33239"/>
    <cellStyle name="Note 3 3 4 3 6" xfId="33240"/>
    <cellStyle name="Note 3 3 4 4" xfId="33241"/>
    <cellStyle name="Note 3 3 4 4 2" xfId="64785"/>
    <cellStyle name="Note 3 3 4 4 3" xfId="64786"/>
    <cellStyle name="Note 3 3 4 5" xfId="33242"/>
    <cellStyle name="Note 3 3 4 5 2" xfId="64787"/>
    <cellStyle name="Note 3 3 4 5 3" xfId="64788"/>
    <cellStyle name="Note 3 3 4 6" xfId="33243"/>
    <cellStyle name="Note 3 3 4 6 2" xfId="64789"/>
    <cellStyle name="Note 3 3 4 6 3" xfId="64790"/>
    <cellStyle name="Note 3 3 4 7" xfId="33244"/>
    <cellStyle name="Note 3 3 4 8" xfId="33245"/>
    <cellStyle name="Note 3 3 40" xfId="33246"/>
    <cellStyle name="Note 3 3 40 2" xfId="64791"/>
    <cellStyle name="Note 3 3 40 3" xfId="64792"/>
    <cellStyle name="Note 3 3 41" xfId="33247"/>
    <cellStyle name="Note 3 3 42" xfId="33248"/>
    <cellStyle name="Note 3 3 5" xfId="33249"/>
    <cellStyle name="Note 3 3 5 2" xfId="33250"/>
    <cellStyle name="Note 3 3 5 2 2" xfId="33251"/>
    <cellStyle name="Note 3 3 5 2 3" xfId="33252"/>
    <cellStyle name="Note 3 3 5 2 4" xfId="33253"/>
    <cellStyle name="Note 3 3 5 2 5" xfId="33254"/>
    <cellStyle name="Note 3 3 5 2 6" xfId="33255"/>
    <cellStyle name="Note 3 3 5 3" xfId="33256"/>
    <cellStyle name="Note 3 3 5 3 2" xfId="64793"/>
    <cellStyle name="Note 3 3 5 3 3" xfId="64794"/>
    <cellStyle name="Note 3 3 5 4" xfId="33257"/>
    <cellStyle name="Note 3 3 5 4 2" xfId="64795"/>
    <cellStyle name="Note 3 3 5 4 3" xfId="64796"/>
    <cellStyle name="Note 3 3 5 5" xfId="33258"/>
    <cellStyle name="Note 3 3 5 5 2" xfId="64797"/>
    <cellStyle name="Note 3 3 5 5 3" xfId="64798"/>
    <cellStyle name="Note 3 3 5 6" xfId="33259"/>
    <cellStyle name="Note 3 3 5 6 2" xfId="64799"/>
    <cellStyle name="Note 3 3 5 6 3" xfId="64800"/>
    <cellStyle name="Note 3 3 5 7" xfId="33260"/>
    <cellStyle name="Note 3 3 5 8" xfId="64801"/>
    <cellStyle name="Note 3 3 6" xfId="33261"/>
    <cellStyle name="Note 3 3 6 2" xfId="33262"/>
    <cellStyle name="Note 3 3 6 2 2" xfId="33263"/>
    <cellStyle name="Note 3 3 6 2 3" xfId="33264"/>
    <cellStyle name="Note 3 3 6 2 4" xfId="33265"/>
    <cellStyle name="Note 3 3 6 2 5" xfId="33266"/>
    <cellStyle name="Note 3 3 6 2 6" xfId="33267"/>
    <cellStyle name="Note 3 3 6 3" xfId="33268"/>
    <cellStyle name="Note 3 3 6 3 2" xfId="64802"/>
    <cellStyle name="Note 3 3 6 3 3" xfId="64803"/>
    <cellStyle name="Note 3 3 6 4" xfId="33269"/>
    <cellStyle name="Note 3 3 6 4 2" xfId="64804"/>
    <cellStyle name="Note 3 3 6 4 3" xfId="64805"/>
    <cellStyle name="Note 3 3 6 5" xfId="33270"/>
    <cellStyle name="Note 3 3 6 5 2" xfId="64806"/>
    <cellStyle name="Note 3 3 6 5 3" xfId="64807"/>
    <cellStyle name="Note 3 3 6 6" xfId="33271"/>
    <cellStyle name="Note 3 3 6 6 2" xfId="64808"/>
    <cellStyle name="Note 3 3 6 6 3" xfId="64809"/>
    <cellStyle name="Note 3 3 6 7" xfId="33272"/>
    <cellStyle name="Note 3 3 6 8" xfId="64810"/>
    <cellStyle name="Note 3 3 7" xfId="33273"/>
    <cellStyle name="Note 3 3 7 2" xfId="33274"/>
    <cellStyle name="Note 3 3 7 2 2" xfId="33275"/>
    <cellStyle name="Note 3 3 7 2 3" xfId="33276"/>
    <cellStyle name="Note 3 3 7 2 4" xfId="33277"/>
    <cellStyle name="Note 3 3 7 2 5" xfId="33278"/>
    <cellStyle name="Note 3 3 7 2 6" xfId="33279"/>
    <cellStyle name="Note 3 3 7 3" xfId="33280"/>
    <cellStyle name="Note 3 3 7 3 2" xfId="64811"/>
    <cellStyle name="Note 3 3 7 3 3" xfId="64812"/>
    <cellStyle name="Note 3 3 7 4" xfId="33281"/>
    <cellStyle name="Note 3 3 7 4 2" xfId="64813"/>
    <cellStyle name="Note 3 3 7 4 3" xfId="64814"/>
    <cellStyle name="Note 3 3 7 5" xfId="33282"/>
    <cellStyle name="Note 3 3 7 5 2" xfId="64815"/>
    <cellStyle name="Note 3 3 7 5 3" xfId="64816"/>
    <cellStyle name="Note 3 3 7 6" xfId="33283"/>
    <cellStyle name="Note 3 3 7 6 2" xfId="64817"/>
    <cellStyle name="Note 3 3 7 6 3" xfId="64818"/>
    <cellStyle name="Note 3 3 7 7" xfId="33284"/>
    <cellStyle name="Note 3 3 7 8" xfId="64819"/>
    <cellStyle name="Note 3 3 8" xfId="33285"/>
    <cellStyle name="Note 3 3 8 2" xfId="33286"/>
    <cellStyle name="Note 3 3 8 2 2" xfId="33287"/>
    <cellStyle name="Note 3 3 8 2 3" xfId="33288"/>
    <cellStyle name="Note 3 3 8 2 4" xfId="33289"/>
    <cellStyle name="Note 3 3 8 2 5" xfId="33290"/>
    <cellStyle name="Note 3 3 8 2 6" xfId="33291"/>
    <cellStyle name="Note 3 3 8 3" xfId="33292"/>
    <cellStyle name="Note 3 3 8 3 2" xfId="64820"/>
    <cellStyle name="Note 3 3 8 3 3" xfId="64821"/>
    <cellStyle name="Note 3 3 8 4" xfId="33293"/>
    <cellStyle name="Note 3 3 8 4 2" xfId="64822"/>
    <cellStyle name="Note 3 3 8 4 3" xfId="64823"/>
    <cellStyle name="Note 3 3 8 5" xfId="33294"/>
    <cellStyle name="Note 3 3 8 5 2" xfId="64824"/>
    <cellStyle name="Note 3 3 8 5 3" xfId="64825"/>
    <cellStyle name="Note 3 3 8 6" xfId="33295"/>
    <cellStyle name="Note 3 3 8 6 2" xfId="64826"/>
    <cellStyle name="Note 3 3 8 6 3" xfId="64827"/>
    <cellStyle name="Note 3 3 8 7" xfId="33296"/>
    <cellStyle name="Note 3 3 8 8" xfId="64828"/>
    <cellStyle name="Note 3 3 9" xfId="33297"/>
    <cellStyle name="Note 3 3 9 2" xfId="33298"/>
    <cellStyle name="Note 3 3 9 2 2" xfId="33299"/>
    <cellStyle name="Note 3 3 9 2 3" xfId="33300"/>
    <cellStyle name="Note 3 3 9 2 4" xfId="33301"/>
    <cellStyle name="Note 3 3 9 2 5" xfId="33302"/>
    <cellStyle name="Note 3 3 9 2 6" xfId="33303"/>
    <cellStyle name="Note 3 3 9 3" xfId="33304"/>
    <cellStyle name="Note 3 3 9 3 2" xfId="64829"/>
    <cellStyle name="Note 3 3 9 3 3" xfId="64830"/>
    <cellStyle name="Note 3 3 9 4" xfId="33305"/>
    <cellStyle name="Note 3 3 9 4 2" xfId="64831"/>
    <cellStyle name="Note 3 3 9 4 3" xfId="64832"/>
    <cellStyle name="Note 3 3 9 5" xfId="33306"/>
    <cellStyle name="Note 3 3 9 5 2" xfId="64833"/>
    <cellStyle name="Note 3 3 9 5 3" xfId="64834"/>
    <cellStyle name="Note 3 3 9 6" xfId="33307"/>
    <cellStyle name="Note 3 3 9 6 2" xfId="64835"/>
    <cellStyle name="Note 3 3 9 6 3" xfId="64836"/>
    <cellStyle name="Note 3 3 9 7" xfId="33308"/>
    <cellStyle name="Note 3 3 9 8" xfId="64837"/>
    <cellStyle name="Note 3 30" xfId="33309"/>
    <cellStyle name="Note 3 30 2" xfId="33310"/>
    <cellStyle name="Note 3 30 2 2" xfId="33311"/>
    <cellStyle name="Note 3 30 2 3" xfId="33312"/>
    <cellStyle name="Note 3 30 2 4" xfId="33313"/>
    <cellStyle name="Note 3 30 2 5" xfId="33314"/>
    <cellStyle name="Note 3 30 2 6" xfId="33315"/>
    <cellStyle name="Note 3 30 3" xfId="33316"/>
    <cellStyle name="Note 3 30 3 2" xfId="64838"/>
    <cellStyle name="Note 3 30 3 3" xfId="64839"/>
    <cellStyle name="Note 3 30 4" xfId="33317"/>
    <cellStyle name="Note 3 30 4 2" xfId="64840"/>
    <cellStyle name="Note 3 30 4 3" xfId="64841"/>
    <cellStyle name="Note 3 30 5" xfId="33318"/>
    <cellStyle name="Note 3 30 5 2" xfId="64842"/>
    <cellStyle name="Note 3 30 5 3" xfId="64843"/>
    <cellStyle name="Note 3 30 6" xfId="33319"/>
    <cellStyle name="Note 3 30 6 2" xfId="64844"/>
    <cellStyle name="Note 3 30 6 3" xfId="64845"/>
    <cellStyle name="Note 3 30 7" xfId="33320"/>
    <cellStyle name="Note 3 30 8" xfId="64846"/>
    <cellStyle name="Note 3 31" xfId="33321"/>
    <cellStyle name="Note 3 31 2" xfId="33322"/>
    <cellStyle name="Note 3 31 2 2" xfId="33323"/>
    <cellStyle name="Note 3 31 2 3" xfId="33324"/>
    <cellStyle name="Note 3 31 2 4" xfId="33325"/>
    <cellStyle name="Note 3 31 2 5" xfId="33326"/>
    <cellStyle name="Note 3 31 2 6" xfId="33327"/>
    <cellStyle name="Note 3 31 3" xfId="33328"/>
    <cellStyle name="Note 3 31 3 2" xfId="64847"/>
    <cellStyle name="Note 3 31 3 3" xfId="64848"/>
    <cellStyle name="Note 3 31 4" xfId="33329"/>
    <cellStyle name="Note 3 31 4 2" xfId="64849"/>
    <cellStyle name="Note 3 31 4 3" xfId="64850"/>
    <cellStyle name="Note 3 31 5" xfId="33330"/>
    <cellStyle name="Note 3 31 5 2" xfId="64851"/>
    <cellStyle name="Note 3 31 5 3" xfId="64852"/>
    <cellStyle name="Note 3 31 6" xfId="33331"/>
    <cellStyle name="Note 3 31 6 2" xfId="64853"/>
    <cellStyle name="Note 3 31 6 3" xfId="64854"/>
    <cellStyle name="Note 3 31 7" xfId="33332"/>
    <cellStyle name="Note 3 31 8" xfId="64855"/>
    <cellStyle name="Note 3 32" xfId="33333"/>
    <cellStyle name="Note 3 32 2" xfId="33334"/>
    <cellStyle name="Note 3 32 2 2" xfId="33335"/>
    <cellStyle name="Note 3 32 2 3" xfId="33336"/>
    <cellStyle name="Note 3 32 2 4" xfId="33337"/>
    <cellStyle name="Note 3 32 2 5" xfId="33338"/>
    <cellStyle name="Note 3 32 2 6" xfId="33339"/>
    <cellStyle name="Note 3 32 3" xfId="33340"/>
    <cellStyle name="Note 3 32 3 2" xfId="64856"/>
    <cellStyle name="Note 3 32 3 3" xfId="64857"/>
    <cellStyle name="Note 3 32 4" xfId="33341"/>
    <cellStyle name="Note 3 32 4 2" xfId="64858"/>
    <cellStyle name="Note 3 32 4 3" xfId="64859"/>
    <cellStyle name="Note 3 32 5" xfId="33342"/>
    <cellStyle name="Note 3 32 5 2" xfId="64860"/>
    <cellStyle name="Note 3 32 5 3" xfId="64861"/>
    <cellStyle name="Note 3 32 6" xfId="33343"/>
    <cellStyle name="Note 3 32 6 2" xfId="64862"/>
    <cellStyle name="Note 3 32 6 3" xfId="64863"/>
    <cellStyle name="Note 3 32 7" xfId="33344"/>
    <cellStyle name="Note 3 32 8" xfId="64864"/>
    <cellStyle name="Note 3 33" xfId="33345"/>
    <cellStyle name="Note 3 33 2" xfId="33346"/>
    <cellStyle name="Note 3 33 2 2" xfId="33347"/>
    <cellStyle name="Note 3 33 2 3" xfId="33348"/>
    <cellStyle name="Note 3 33 2 4" xfId="33349"/>
    <cellStyle name="Note 3 33 2 5" xfId="33350"/>
    <cellStyle name="Note 3 33 2 6" xfId="33351"/>
    <cellStyle name="Note 3 33 3" xfId="33352"/>
    <cellStyle name="Note 3 33 3 2" xfId="64865"/>
    <cellStyle name="Note 3 33 3 3" xfId="64866"/>
    <cellStyle name="Note 3 33 4" xfId="33353"/>
    <cellStyle name="Note 3 33 4 2" xfId="64867"/>
    <cellStyle name="Note 3 33 4 3" xfId="64868"/>
    <cellStyle name="Note 3 33 5" xfId="33354"/>
    <cellStyle name="Note 3 33 5 2" xfId="64869"/>
    <cellStyle name="Note 3 33 5 3" xfId="64870"/>
    <cellStyle name="Note 3 33 6" xfId="33355"/>
    <cellStyle name="Note 3 33 6 2" xfId="64871"/>
    <cellStyle name="Note 3 33 6 3" xfId="64872"/>
    <cellStyle name="Note 3 33 7" xfId="33356"/>
    <cellStyle name="Note 3 33 8" xfId="64873"/>
    <cellStyle name="Note 3 34" xfId="33357"/>
    <cellStyle name="Note 3 34 2" xfId="33358"/>
    <cellStyle name="Note 3 34 2 2" xfId="33359"/>
    <cellStyle name="Note 3 34 2 3" xfId="33360"/>
    <cellStyle name="Note 3 34 2 4" xfId="33361"/>
    <cellStyle name="Note 3 34 2 5" xfId="33362"/>
    <cellStyle name="Note 3 34 2 6" xfId="33363"/>
    <cellStyle name="Note 3 34 3" xfId="33364"/>
    <cellStyle name="Note 3 34 3 2" xfId="64874"/>
    <cellStyle name="Note 3 34 3 3" xfId="64875"/>
    <cellStyle name="Note 3 34 4" xfId="33365"/>
    <cellStyle name="Note 3 34 4 2" xfId="64876"/>
    <cellStyle name="Note 3 34 4 3" xfId="64877"/>
    <cellStyle name="Note 3 34 5" xfId="33366"/>
    <cellStyle name="Note 3 34 5 2" xfId="64878"/>
    <cellStyle name="Note 3 34 5 3" xfId="64879"/>
    <cellStyle name="Note 3 34 6" xfId="33367"/>
    <cellStyle name="Note 3 34 6 2" xfId="64880"/>
    <cellStyle name="Note 3 34 6 3" xfId="64881"/>
    <cellStyle name="Note 3 34 7" xfId="33368"/>
    <cellStyle name="Note 3 34 8" xfId="64882"/>
    <cellStyle name="Note 3 35" xfId="33369"/>
    <cellStyle name="Note 3 35 2" xfId="33370"/>
    <cellStyle name="Note 3 35 2 2" xfId="33371"/>
    <cellStyle name="Note 3 35 2 3" xfId="33372"/>
    <cellStyle name="Note 3 35 2 4" xfId="33373"/>
    <cellStyle name="Note 3 35 2 5" xfId="33374"/>
    <cellStyle name="Note 3 35 2 6" xfId="33375"/>
    <cellStyle name="Note 3 35 3" xfId="33376"/>
    <cellStyle name="Note 3 35 3 2" xfId="64883"/>
    <cellStyle name="Note 3 35 3 3" xfId="64884"/>
    <cellStyle name="Note 3 35 4" xfId="33377"/>
    <cellStyle name="Note 3 35 4 2" xfId="64885"/>
    <cellStyle name="Note 3 35 4 3" xfId="64886"/>
    <cellStyle name="Note 3 35 5" xfId="33378"/>
    <cellStyle name="Note 3 35 5 2" xfId="64887"/>
    <cellStyle name="Note 3 35 5 3" xfId="64888"/>
    <cellStyle name="Note 3 35 6" xfId="33379"/>
    <cellStyle name="Note 3 35 6 2" xfId="64889"/>
    <cellStyle name="Note 3 35 6 3" xfId="64890"/>
    <cellStyle name="Note 3 35 7" xfId="33380"/>
    <cellStyle name="Note 3 35 8" xfId="64891"/>
    <cellStyle name="Note 3 36" xfId="33381"/>
    <cellStyle name="Note 3 36 2" xfId="33382"/>
    <cellStyle name="Note 3 36 2 2" xfId="33383"/>
    <cellStyle name="Note 3 36 2 3" xfId="33384"/>
    <cellStyle name="Note 3 36 2 4" xfId="33385"/>
    <cellStyle name="Note 3 36 2 5" xfId="33386"/>
    <cellStyle name="Note 3 36 2 6" xfId="33387"/>
    <cellStyle name="Note 3 36 3" xfId="33388"/>
    <cellStyle name="Note 3 36 3 2" xfId="64892"/>
    <cellStyle name="Note 3 36 3 3" xfId="64893"/>
    <cellStyle name="Note 3 36 4" xfId="33389"/>
    <cellStyle name="Note 3 36 4 2" xfId="64894"/>
    <cellStyle name="Note 3 36 4 3" xfId="64895"/>
    <cellStyle name="Note 3 36 5" xfId="33390"/>
    <cellStyle name="Note 3 36 5 2" xfId="64896"/>
    <cellStyle name="Note 3 36 5 3" xfId="64897"/>
    <cellStyle name="Note 3 36 6" xfId="33391"/>
    <cellStyle name="Note 3 36 7" xfId="33392"/>
    <cellStyle name="Note 3 37" xfId="33393"/>
    <cellStyle name="Note 3 37 2" xfId="33394"/>
    <cellStyle name="Note 3 38" xfId="33395"/>
    <cellStyle name="Note 3 38 2" xfId="33396"/>
    <cellStyle name="Note 3 38 3" xfId="33397"/>
    <cellStyle name="Note 3 38 4" xfId="33398"/>
    <cellStyle name="Note 3 38 5" xfId="33399"/>
    <cellStyle name="Note 3 38 6" xfId="33400"/>
    <cellStyle name="Note 3 39" xfId="33401"/>
    <cellStyle name="Note 3 4" xfId="33402"/>
    <cellStyle name="Note 3 4 10" xfId="33403"/>
    <cellStyle name="Note 3 4 10 2" xfId="33404"/>
    <cellStyle name="Note 3 4 10 2 2" xfId="33405"/>
    <cellStyle name="Note 3 4 10 2 3" xfId="33406"/>
    <cellStyle name="Note 3 4 10 2 4" xfId="33407"/>
    <cellStyle name="Note 3 4 10 2 5" xfId="33408"/>
    <cellStyle name="Note 3 4 10 2 6" xfId="33409"/>
    <cellStyle name="Note 3 4 10 3" xfId="33410"/>
    <cellStyle name="Note 3 4 10 4" xfId="33411"/>
    <cellStyle name="Note 3 4 10 5" xfId="33412"/>
    <cellStyle name="Note 3 4 10 6" xfId="33413"/>
    <cellStyle name="Note 3 4 10 7" xfId="33414"/>
    <cellStyle name="Note 3 4 11" xfId="33415"/>
    <cellStyle name="Note 3 4 11 2" xfId="33416"/>
    <cellStyle name="Note 3 4 11 2 2" xfId="33417"/>
    <cellStyle name="Note 3 4 11 2 3" xfId="33418"/>
    <cellStyle name="Note 3 4 11 2 4" xfId="33419"/>
    <cellStyle name="Note 3 4 11 2 5" xfId="33420"/>
    <cellStyle name="Note 3 4 11 2 6" xfId="33421"/>
    <cellStyle name="Note 3 4 11 3" xfId="33422"/>
    <cellStyle name="Note 3 4 11 4" xfId="33423"/>
    <cellStyle name="Note 3 4 11 5" xfId="33424"/>
    <cellStyle name="Note 3 4 11 6" xfId="33425"/>
    <cellStyle name="Note 3 4 11 7" xfId="33426"/>
    <cellStyle name="Note 3 4 12" xfId="33427"/>
    <cellStyle name="Note 3 4 12 2" xfId="33428"/>
    <cellStyle name="Note 3 4 12 2 2" xfId="33429"/>
    <cellStyle name="Note 3 4 12 2 3" xfId="33430"/>
    <cellStyle name="Note 3 4 12 2 4" xfId="33431"/>
    <cellStyle name="Note 3 4 12 2 5" xfId="33432"/>
    <cellStyle name="Note 3 4 12 2 6" xfId="33433"/>
    <cellStyle name="Note 3 4 12 3" xfId="33434"/>
    <cellStyle name="Note 3 4 12 4" xfId="33435"/>
    <cellStyle name="Note 3 4 12 5" xfId="33436"/>
    <cellStyle name="Note 3 4 12 6" xfId="33437"/>
    <cellStyle name="Note 3 4 12 7" xfId="33438"/>
    <cellStyle name="Note 3 4 13" xfId="33439"/>
    <cellStyle name="Note 3 4 13 2" xfId="33440"/>
    <cellStyle name="Note 3 4 13 2 2" xfId="33441"/>
    <cellStyle name="Note 3 4 13 2 3" xfId="33442"/>
    <cellStyle name="Note 3 4 13 2 4" xfId="33443"/>
    <cellStyle name="Note 3 4 13 2 5" xfId="33444"/>
    <cellStyle name="Note 3 4 13 2 6" xfId="33445"/>
    <cellStyle name="Note 3 4 13 3" xfId="33446"/>
    <cellStyle name="Note 3 4 13 4" xfId="33447"/>
    <cellStyle name="Note 3 4 13 5" xfId="33448"/>
    <cellStyle name="Note 3 4 13 6" xfId="33449"/>
    <cellStyle name="Note 3 4 13 7" xfId="33450"/>
    <cellStyle name="Note 3 4 14" xfId="33451"/>
    <cellStyle name="Note 3 4 14 2" xfId="33452"/>
    <cellStyle name="Note 3 4 14 2 2" xfId="33453"/>
    <cellStyle name="Note 3 4 14 2 3" xfId="33454"/>
    <cellStyle name="Note 3 4 14 2 4" xfId="33455"/>
    <cellStyle name="Note 3 4 14 2 5" xfId="33456"/>
    <cellStyle name="Note 3 4 14 2 6" xfId="33457"/>
    <cellStyle name="Note 3 4 14 3" xfId="33458"/>
    <cellStyle name="Note 3 4 14 4" xfId="33459"/>
    <cellStyle name="Note 3 4 14 5" xfId="33460"/>
    <cellStyle name="Note 3 4 14 6" xfId="33461"/>
    <cellStyle name="Note 3 4 14 7" xfId="33462"/>
    <cellStyle name="Note 3 4 15" xfId="33463"/>
    <cellStyle name="Note 3 4 15 2" xfId="33464"/>
    <cellStyle name="Note 3 4 15 2 2" xfId="33465"/>
    <cellStyle name="Note 3 4 15 2 3" xfId="33466"/>
    <cellStyle name="Note 3 4 15 2 4" xfId="33467"/>
    <cellStyle name="Note 3 4 15 2 5" xfId="33468"/>
    <cellStyle name="Note 3 4 15 2 6" xfId="33469"/>
    <cellStyle name="Note 3 4 15 3" xfId="33470"/>
    <cellStyle name="Note 3 4 15 4" xfId="33471"/>
    <cellStyle name="Note 3 4 15 5" xfId="33472"/>
    <cellStyle name="Note 3 4 15 6" xfId="33473"/>
    <cellStyle name="Note 3 4 15 7" xfId="33474"/>
    <cellStyle name="Note 3 4 16" xfId="33475"/>
    <cellStyle name="Note 3 4 16 2" xfId="33476"/>
    <cellStyle name="Note 3 4 16 2 2" xfId="33477"/>
    <cellStyle name="Note 3 4 16 2 3" xfId="33478"/>
    <cellStyle name="Note 3 4 16 2 4" xfId="33479"/>
    <cellStyle name="Note 3 4 16 2 5" xfId="33480"/>
    <cellStyle name="Note 3 4 16 2 6" xfId="33481"/>
    <cellStyle name="Note 3 4 16 3" xfId="33482"/>
    <cellStyle name="Note 3 4 16 4" xfId="33483"/>
    <cellStyle name="Note 3 4 16 5" xfId="33484"/>
    <cellStyle name="Note 3 4 16 6" xfId="33485"/>
    <cellStyle name="Note 3 4 16 7" xfId="33486"/>
    <cellStyle name="Note 3 4 17" xfId="33487"/>
    <cellStyle name="Note 3 4 17 2" xfId="33488"/>
    <cellStyle name="Note 3 4 17 2 2" xfId="33489"/>
    <cellStyle name="Note 3 4 17 2 3" xfId="33490"/>
    <cellStyle name="Note 3 4 17 2 4" xfId="33491"/>
    <cellStyle name="Note 3 4 17 2 5" xfId="33492"/>
    <cellStyle name="Note 3 4 17 2 6" xfId="33493"/>
    <cellStyle name="Note 3 4 17 3" xfId="33494"/>
    <cellStyle name="Note 3 4 17 4" xfId="33495"/>
    <cellStyle name="Note 3 4 17 5" xfId="33496"/>
    <cellStyle name="Note 3 4 17 6" xfId="33497"/>
    <cellStyle name="Note 3 4 17 7" xfId="33498"/>
    <cellStyle name="Note 3 4 18" xfId="33499"/>
    <cellStyle name="Note 3 4 18 2" xfId="33500"/>
    <cellStyle name="Note 3 4 18 2 2" xfId="33501"/>
    <cellStyle name="Note 3 4 18 2 3" xfId="33502"/>
    <cellStyle name="Note 3 4 18 2 4" xfId="33503"/>
    <cellStyle name="Note 3 4 18 2 5" xfId="33504"/>
    <cellStyle name="Note 3 4 18 2 6" xfId="33505"/>
    <cellStyle name="Note 3 4 18 3" xfId="33506"/>
    <cellStyle name="Note 3 4 18 4" xfId="33507"/>
    <cellStyle name="Note 3 4 18 5" xfId="33508"/>
    <cellStyle name="Note 3 4 18 6" xfId="33509"/>
    <cellStyle name="Note 3 4 18 7" xfId="33510"/>
    <cellStyle name="Note 3 4 19" xfId="33511"/>
    <cellStyle name="Note 3 4 19 2" xfId="33512"/>
    <cellStyle name="Note 3 4 19 2 2" xfId="33513"/>
    <cellStyle name="Note 3 4 19 2 3" xfId="33514"/>
    <cellStyle name="Note 3 4 19 2 4" xfId="33515"/>
    <cellStyle name="Note 3 4 19 2 5" xfId="33516"/>
    <cellStyle name="Note 3 4 19 2 6" xfId="33517"/>
    <cellStyle name="Note 3 4 19 3" xfId="33518"/>
    <cellStyle name="Note 3 4 19 4" xfId="33519"/>
    <cellStyle name="Note 3 4 19 5" xfId="33520"/>
    <cellStyle name="Note 3 4 19 6" xfId="33521"/>
    <cellStyle name="Note 3 4 19 7" xfId="33522"/>
    <cellStyle name="Note 3 4 2" xfId="33523"/>
    <cellStyle name="Note 3 4 2 2" xfId="33524"/>
    <cellStyle name="Note 3 4 2 2 2" xfId="33525"/>
    <cellStyle name="Note 3 4 2 3" xfId="33526"/>
    <cellStyle name="Note 3 4 2 3 2" xfId="33527"/>
    <cellStyle name="Note 3 4 2 3 3" xfId="33528"/>
    <cellStyle name="Note 3 4 2 3 4" xfId="33529"/>
    <cellStyle name="Note 3 4 2 3 5" xfId="33530"/>
    <cellStyle name="Note 3 4 2 3 6" xfId="33531"/>
    <cellStyle name="Note 3 4 2 4" xfId="33532"/>
    <cellStyle name="Note 3 4 2 5" xfId="33533"/>
    <cellStyle name="Note 3 4 2 6" xfId="33534"/>
    <cellStyle name="Note 3 4 2 7" xfId="33535"/>
    <cellStyle name="Note 3 4 2 8" xfId="33536"/>
    <cellStyle name="Note 3 4 20" xfId="33537"/>
    <cellStyle name="Note 3 4 20 2" xfId="33538"/>
    <cellStyle name="Note 3 4 20 2 2" xfId="33539"/>
    <cellStyle name="Note 3 4 20 2 3" xfId="33540"/>
    <cellStyle name="Note 3 4 20 2 4" xfId="33541"/>
    <cellStyle name="Note 3 4 20 2 5" xfId="33542"/>
    <cellStyle name="Note 3 4 20 2 6" xfId="33543"/>
    <cellStyle name="Note 3 4 20 3" xfId="33544"/>
    <cellStyle name="Note 3 4 20 4" xfId="33545"/>
    <cellStyle name="Note 3 4 20 5" xfId="33546"/>
    <cellStyle name="Note 3 4 20 6" xfId="33547"/>
    <cellStyle name="Note 3 4 20 7" xfId="33548"/>
    <cellStyle name="Note 3 4 21" xfId="33549"/>
    <cellStyle name="Note 3 4 21 2" xfId="33550"/>
    <cellStyle name="Note 3 4 21 2 2" xfId="33551"/>
    <cellStyle name="Note 3 4 21 2 3" xfId="33552"/>
    <cellStyle name="Note 3 4 21 2 4" xfId="33553"/>
    <cellStyle name="Note 3 4 21 2 5" xfId="33554"/>
    <cellStyle name="Note 3 4 21 2 6" xfId="33555"/>
    <cellStyle name="Note 3 4 21 3" xfId="33556"/>
    <cellStyle name="Note 3 4 21 4" xfId="33557"/>
    <cellStyle name="Note 3 4 21 5" xfId="33558"/>
    <cellStyle name="Note 3 4 21 6" xfId="33559"/>
    <cellStyle name="Note 3 4 21 7" xfId="33560"/>
    <cellStyle name="Note 3 4 22" xfId="33561"/>
    <cellStyle name="Note 3 4 22 2" xfId="33562"/>
    <cellStyle name="Note 3 4 22 2 2" xfId="33563"/>
    <cellStyle name="Note 3 4 22 2 3" xfId="33564"/>
    <cellStyle name="Note 3 4 22 2 4" xfId="33565"/>
    <cellStyle name="Note 3 4 22 2 5" xfId="33566"/>
    <cellStyle name="Note 3 4 22 2 6" xfId="33567"/>
    <cellStyle name="Note 3 4 22 3" xfId="33568"/>
    <cellStyle name="Note 3 4 22 4" xfId="33569"/>
    <cellStyle name="Note 3 4 22 5" xfId="33570"/>
    <cellStyle name="Note 3 4 22 6" xfId="33571"/>
    <cellStyle name="Note 3 4 22 7" xfId="33572"/>
    <cellStyle name="Note 3 4 23" xfId="33573"/>
    <cellStyle name="Note 3 4 23 2" xfId="33574"/>
    <cellStyle name="Note 3 4 23 2 2" xfId="33575"/>
    <cellStyle name="Note 3 4 23 2 3" xfId="33576"/>
    <cellStyle name="Note 3 4 23 2 4" xfId="33577"/>
    <cellStyle name="Note 3 4 23 2 5" xfId="33578"/>
    <cellStyle name="Note 3 4 23 2 6" xfId="33579"/>
    <cellStyle name="Note 3 4 23 3" xfId="33580"/>
    <cellStyle name="Note 3 4 23 4" xfId="33581"/>
    <cellStyle name="Note 3 4 23 5" xfId="33582"/>
    <cellStyle name="Note 3 4 23 6" xfId="33583"/>
    <cellStyle name="Note 3 4 23 7" xfId="33584"/>
    <cellStyle name="Note 3 4 24" xfId="33585"/>
    <cellStyle name="Note 3 4 24 2" xfId="33586"/>
    <cellStyle name="Note 3 4 24 2 2" xfId="33587"/>
    <cellStyle name="Note 3 4 24 2 3" xfId="33588"/>
    <cellStyle name="Note 3 4 24 2 4" xfId="33589"/>
    <cellStyle name="Note 3 4 24 2 5" xfId="33590"/>
    <cellStyle name="Note 3 4 24 2 6" xfId="33591"/>
    <cellStyle name="Note 3 4 24 3" xfId="33592"/>
    <cellStyle name="Note 3 4 24 4" xfId="33593"/>
    <cellStyle name="Note 3 4 24 5" xfId="33594"/>
    <cellStyle name="Note 3 4 24 6" xfId="33595"/>
    <cellStyle name="Note 3 4 24 7" xfId="33596"/>
    <cellStyle name="Note 3 4 25" xfId="33597"/>
    <cellStyle name="Note 3 4 25 2" xfId="33598"/>
    <cellStyle name="Note 3 4 25 2 2" xfId="33599"/>
    <cellStyle name="Note 3 4 25 2 3" xfId="33600"/>
    <cellStyle name="Note 3 4 25 2 4" xfId="33601"/>
    <cellStyle name="Note 3 4 25 2 5" xfId="33602"/>
    <cellStyle name="Note 3 4 25 2 6" xfId="33603"/>
    <cellStyle name="Note 3 4 25 3" xfId="33604"/>
    <cellStyle name="Note 3 4 25 4" xfId="33605"/>
    <cellStyle name="Note 3 4 25 5" xfId="33606"/>
    <cellStyle name="Note 3 4 25 6" xfId="33607"/>
    <cellStyle name="Note 3 4 25 7" xfId="33608"/>
    <cellStyle name="Note 3 4 26" xfId="33609"/>
    <cellStyle name="Note 3 4 26 2" xfId="33610"/>
    <cellStyle name="Note 3 4 26 2 2" xfId="33611"/>
    <cellStyle name="Note 3 4 26 2 3" xfId="33612"/>
    <cellStyle name="Note 3 4 26 2 4" xfId="33613"/>
    <cellStyle name="Note 3 4 26 2 5" xfId="33614"/>
    <cellStyle name="Note 3 4 26 2 6" xfId="33615"/>
    <cellStyle name="Note 3 4 26 3" xfId="33616"/>
    <cellStyle name="Note 3 4 26 4" xfId="33617"/>
    <cellStyle name="Note 3 4 26 5" xfId="33618"/>
    <cellStyle name="Note 3 4 26 6" xfId="33619"/>
    <cellStyle name="Note 3 4 26 7" xfId="33620"/>
    <cellStyle name="Note 3 4 27" xfId="33621"/>
    <cellStyle name="Note 3 4 27 2" xfId="33622"/>
    <cellStyle name="Note 3 4 27 2 2" xfId="33623"/>
    <cellStyle name="Note 3 4 27 2 3" xfId="33624"/>
    <cellStyle name="Note 3 4 27 2 4" xfId="33625"/>
    <cellStyle name="Note 3 4 27 2 5" xfId="33626"/>
    <cellStyle name="Note 3 4 27 2 6" xfId="33627"/>
    <cellStyle name="Note 3 4 27 3" xfId="33628"/>
    <cellStyle name="Note 3 4 27 4" xfId="33629"/>
    <cellStyle name="Note 3 4 27 5" xfId="33630"/>
    <cellStyle name="Note 3 4 27 6" xfId="33631"/>
    <cellStyle name="Note 3 4 27 7" xfId="33632"/>
    <cellStyle name="Note 3 4 28" xfId="33633"/>
    <cellStyle name="Note 3 4 28 2" xfId="33634"/>
    <cellStyle name="Note 3 4 28 2 2" xfId="33635"/>
    <cellStyle name="Note 3 4 28 2 3" xfId="33636"/>
    <cellStyle name="Note 3 4 28 2 4" xfId="33637"/>
    <cellStyle name="Note 3 4 28 2 5" xfId="33638"/>
    <cellStyle name="Note 3 4 28 2 6" xfId="33639"/>
    <cellStyle name="Note 3 4 28 3" xfId="33640"/>
    <cellStyle name="Note 3 4 28 4" xfId="33641"/>
    <cellStyle name="Note 3 4 28 5" xfId="33642"/>
    <cellStyle name="Note 3 4 28 6" xfId="33643"/>
    <cellStyle name="Note 3 4 28 7" xfId="33644"/>
    <cellStyle name="Note 3 4 29" xfId="33645"/>
    <cellStyle name="Note 3 4 29 2" xfId="33646"/>
    <cellStyle name="Note 3 4 29 2 2" xfId="33647"/>
    <cellStyle name="Note 3 4 29 2 3" xfId="33648"/>
    <cellStyle name="Note 3 4 29 2 4" xfId="33649"/>
    <cellStyle name="Note 3 4 29 2 5" xfId="33650"/>
    <cellStyle name="Note 3 4 29 2 6" xfId="33651"/>
    <cellStyle name="Note 3 4 29 3" xfId="33652"/>
    <cellStyle name="Note 3 4 29 4" xfId="33653"/>
    <cellStyle name="Note 3 4 29 5" xfId="33654"/>
    <cellStyle name="Note 3 4 29 6" xfId="33655"/>
    <cellStyle name="Note 3 4 29 7" xfId="33656"/>
    <cellStyle name="Note 3 4 3" xfId="33657"/>
    <cellStyle name="Note 3 4 3 2" xfId="33658"/>
    <cellStyle name="Note 3 4 3 2 2" xfId="33659"/>
    <cellStyle name="Note 3 4 3 3" xfId="33660"/>
    <cellStyle name="Note 3 4 3 3 2" xfId="33661"/>
    <cellStyle name="Note 3 4 3 3 3" xfId="33662"/>
    <cellStyle name="Note 3 4 3 3 4" xfId="33663"/>
    <cellStyle name="Note 3 4 3 3 5" xfId="33664"/>
    <cellStyle name="Note 3 4 3 3 6" xfId="33665"/>
    <cellStyle name="Note 3 4 3 4" xfId="33666"/>
    <cellStyle name="Note 3 4 3 5" xfId="33667"/>
    <cellStyle name="Note 3 4 3 6" xfId="33668"/>
    <cellStyle name="Note 3 4 3 7" xfId="33669"/>
    <cellStyle name="Note 3 4 3 8" xfId="33670"/>
    <cellStyle name="Note 3 4 30" xfId="33671"/>
    <cellStyle name="Note 3 4 30 2" xfId="33672"/>
    <cellStyle name="Note 3 4 30 2 2" xfId="33673"/>
    <cellStyle name="Note 3 4 30 2 3" xfId="33674"/>
    <cellStyle name="Note 3 4 30 2 4" xfId="33675"/>
    <cellStyle name="Note 3 4 30 2 5" xfId="33676"/>
    <cellStyle name="Note 3 4 30 2 6" xfId="33677"/>
    <cellStyle name="Note 3 4 30 3" xfId="33678"/>
    <cellStyle name="Note 3 4 30 4" xfId="33679"/>
    <cellStyle name="Note 3 4 30 5" xfId="33680"/>
    <cellStyle name="Note 3 4 30 6" xfId="33681"/>
    <cellStyle name="Note 3 4 30 7" xfId="33682"/>
    <cellStyle name="Note 3 4 31" xfId="33683"/>
    <cellStyle name="Note 3 4 31 2" xfId="33684"/>
    <cellStyle name="Note 3 4 31 2 2" xfId="33685"/>
    <cellStyle name="Note 3 4 31 2 3" xfId="33686"/>
    <cellStyle name="Note 3 4 31 2 4" xfId="33687"/>
    <cellStyle name="Note 3 4 31 2 5" xfId="33688"/>
    <cellStyle name="Note 3 4 31 2 6" xfId="33689"/>
    <cellStyle name="Note 3 4 31 3" xfId="33690"/>
    <cellStyle name="Note 3 4 31 4" xfId="33691"/>
    <cellStyle name="Note 3 4 31 5" xfId="33692"/>
    <cellStyle name="Note 3 4 31 6" xfId="33693"/>
    <cellStyle name="Note 3 4 31 7" xfId="33694"/>
    <cellStyle name="Note 3 4 32" xfId="33695"/>
    <cellStyle name="Note 3 4 32 2" xfId="33696"/>
    <cellStyle name="Note 3 4 32 2 2" xfId="33697"/>
    <cellStyle name="Note 3 4 32 2 3" xfId="33698"/>
    <cellStyle name="Note 3 4 32 2 4" xfId="33699"/>
    <cellStyle name="Note 3 4 32 2 5" xfId="33700"/>
    <cellStyle name="Note 3 4 32 2 6" xfId="33701"/>
    <cellStyle name="Note 3 4 32 3" xfId="33702"/>
    <cellStyle name="Note 3 4 32 4" xfId="33703"/>
    <cellStyle name="Note 3 4 32 5" xfId="33704"/>
    <cellStyle name="Note 3 4 32 6" xfId="33705"/>
    <cellStyle name="Note 3 4 32 7" xfId="33706"/>
    <cellStyle name="Note 3 4 33" xfId="33707"/>
    <cellStyle name="Note 3 4 33 2" xfId="33708"/>
    <cellStyle name="Note 3 4 33 2 2" xfId="33709"/>
    <cellStyle name="Note 3 4 33 2 3" xfId="33710"/>
    <cellStyle name="Note 3 4 33 2 4" xfId="33711"/>
    <cellStyle name="Note 3 4 33 2 5" xfId="33712"/>
    <cellStyle name="Note 3 4 33 2 6" xfId="33713"/>
    <cellStyle name="Note 3 4 33 3" xfId="33714"/>
    <cellStyle name="Note 3 4 33 4" xfId="33715"/>
    <cellStyle name="Note 3 4 33 5" xfId="33716"/>
    <cellStyle name="Note 3 4 33 6" xfId="33717"/>
    <cellStyle name="Note 3 4 33 7" xfId="33718"/>
    <cellStyle name="Note 3 4 34" xfId="33719"/>
    <cellStyle name="Note 3 4 34 2" xfId="33720"/>
    <cellStyle name="Note 3 4 34 2 2" xfId="33721"/>
    <cellStyle name="Note 3 4 34 2 3" xfId="33722"/>
    <cellStyle name="Note 3 4 34 2 4" xfId="33723"/>
    <cellStyle name="Note 3 4 34 2 5" xfId="33724"/>
    <cellStyle name="Note 3 4 34 2 6" xfId="33725"/>
    <cellStyle name="Note 3 4 34 3" xfId="33726"/>
    <cellStyle name="Note 3 4 34 4" xfId="33727"/>
    <cellStyle name="Note 3 4 34 5" xfId="33728"/>
    <cellStyle name="Note 3 4 34 6" xfId="33729"/>
    <cellStyle name="Note 3 4 34 7" xfId="33730"/>
    <cellStyle name="Note 3 4 35" xfId="33731"/>
    <cellStyle name="Note 3 4 35 2" xfId="33732"/>
    <cellStyle name="Note 3 4 36" xfId="33733"/>
    <cellStyle name="Note 3 4 36 2" xfId="33734"/>
    <cellStyle name="Note 3 4 36 3" xfId="33735"/>
    <cellStyle name="Note 3 4 36 4" xfId="33736"/>
    <cellStyle name="Note 3 4 36 5" xfId="33737"/>
    <cellStyle name="Note 3 4 36 6" xfId="33738"/>
    <cellStyle name="Note 3 4 37" xfId="33739"/>
    <cellStyle name="Note 3 4 38" xfId="33740"/>
    <cellStyle name="Note 3 4 39" xfId="33741"/>
    <cellStyle name="Note 3 4 4" xfId="33742"/>
    <cellStyle name="Note 3 4 4 2" xfId="33743"/>
    <cellStyle name="Note 3 4 4 2 2" xfId="33744"/>
    <cellStyle name="Note 3 4 4 2 3" xfId="33745"/>
    <cellStyle name="Note 3 4 4 2 4" xfId="33746"/>
    <cellStyle name="Note 3 4 4 2 5" xfId="33747"/>
    <cellStyle name="Note 3 4 4 2 6" xfId="33748"/>
    <cellStyle name="Note 3 4 4 3" xfId="33749"/>
    <cellStyle name="Note 3 4 4 4" xfId="33750"/>
    <cellStyle name="Note 3 4 4 5" xfId="33751"/>
    <cellStyle name="Note 3 4 4 6" xfId="33752"/>
    <cellStyle name="Note 3 4 4 7" xfId="33753"/>
    <cellStyle name="Note 3 4 40" xfId="33754"/>
    <cellStyle name="Note 3 4 41" xfId="33755"/>
    <cellStyle name="Note 3 4 5" xfId="33756"/>
    <cellStyle name="Note 3 4 5 2" xfId="33757"/>
    <cellStyle name="Note 3 4 5 2 2" xfId="33758"/>
    <cellStyle name="Note 3 4 5 2 3" xfId="33759"/>
    <cellStyle name="Note 3 4 5 2 4" xfId="33760"/>
    <cellStyle name="Note 3 4 5 2 5" xfId="33761"/>
    <cellStyle name="Note 3 4 5 2 6" xfId="33762"/>
    <cellStyle name="Note 3 4 5 3" xfId="33763"/>
    <cellStyle name="Note 3 4 5 4" xfId="33764"/>
    <cellStyle name="Note 3 4 5 5" xfId="33765"/>
    <cellStyle name="Note 3 4 5 6" xfId="33766"/>
    <cellStyle name="Note 3 4 5 7" xfId="33767"/>
    <cellStyle name="Note 3 4 6" xfId="33768"/>
    <cellStyle name="Note 3 4 6 2" xfId="33769"/>
    <cellStyle name="Note 3 4 6 2 2" xfId="33770"/>
    <cellStyle name="Note 3 4 6 2 3" xfId="33771"/>
    <cellStyle name="Note 3 4 6 2 4" xfId="33772"/>
    <cellStyle name="Note 3 4 6 2 5" xfId="33773"/>
    <cellStyle name="Note 3 4 6 2 6" xfId="33774"/>
    <cellStyle name="Note 3 4 6 3" xfId="33775"/>
    <cellStyle name="Note 3 4 6 4" xfId="33776"/>
    <cellStyle name="Note 3 4 6 5" xfId="33777"/>
    <cellStyle name="Note 3 4 6 6" xfId="33778"/>
    <cellStyle name="Note 3 4 6 7" xfId="33779"/>
    <cellStyle name="Note 3 4 7" xfId="33780"/>
    <cellStyle name="Note 3 4 7 2" xfId="33781"/>
    <cellStyle name="Note 3 4 7 2 2" xfId="33782"/>
    <cellStyle name="Note 3 4 7 2 3" xfId="33783"/>
    <cellStyle name="Note 3 4 7 2 4" xfId="33784"/>
    <cellStyle name="Note 3 4 7 2 5" xfId="33785"/>
    <cellStyle name="Note 3 4 7 2 6" xfId="33786"/>
    <cellStyle name="Note 3 4 7 3" xfId="33787"/>
    <cellStyle name="Note 3 4 7 4" xfId="33788"/>
    <cellStyle name="Note 3 4 7 5" xfId="33789"/>
    <cellStyle name="Note 3 4 7 6" xfId="33790"/>
    <cellStyle name="Note 3 4 7 7" xfId="33791"/>
    <cellStyle name="Note 3 4 8" xfId="33792"/>
    <cellStyle name="Note 3 4 8 2" xfId="33793"/>
    <cellStyle name="Note 3 4 8 2 2" xfId="33794"/>
    <cellStyle name="Note 3 4 8 2 3" xfId="33795"/>
    <cellStyle name="Note 3 4 8 2 4" xfId="33796"/>
    <cellStyle name="Note 3 4 8 2 5" xfId="33797"/>
    <cellStyle name="Note 3 4 8 2 6" xfId="33798"/>
    <cellStyle name="Note 3 4 8 3" xfId="33799"/>
    <cellStyle name="Note 3 4 8 4" xfId="33800"/>
    <cellStyle name="Note 3 4 8 5" xfId="33801"/>
    <cellStyle name="Note 3 4 8 6" xfId="33802"/>
    <cellStyle name="Note 3 4 8 7" xfId="33803"/>
    <cellStyle name="Note 3 4 9" xfId="33804"/>
    <cellStyle name="Note 3 4 9 2" xfId="33805"/>
    <cellStyle name="Note 3 4 9 2 2" xfId="33806"/>
    <cellStyle name="Note 3 4 9 2 3" xfId="33807"/>
    <cellStyle name="Note 3 4 9 2 4" xfId="33808"/>
    <cellStyle name="Note 3 4 9 2 5" xfId="33809"/>
    <cellStyle name="Note 3 4 9 2 6" xfId="33810"/>
    <cellStyle name="Note 3 4 9 3" xfId="33811"/>
    <cellStyle name="Note 3 4 9 4" xfId="33812"/>
    <cellStyle name="Note 3 4 9 5" xfId="33813"/>
    <cellStyle name="Note 3 4 9 6" xfId="33814"/>
    <cellStyle name="Note 3 4 9 7" xfId="33815"/>
    <cellStyle name="Note 3 40" xfId="33816"/>
    <cellStyle name="Note 3 5" xfId="33817"/>
    <cellStyle name="Note 3 5 10" xfId="33818"/>
    <cellStyle name="Note 3 5 10 2" xfId="33819"/>
    <cellStyle name="Note 3 5 10 2 2" xfId="33820"/>
    <cellStyle name="Note 3 5 10 2 3" xfId="33821"/>
    <cellStyle name="Note 3 5 10 2 4" xfId="33822"/>
    <cellStyle name="Note 3 5 10 2 5" xfId="33823"/>
    <cellStyle name="Note 3 5 10 2 6" xfId="33824"/>
    <cellStyle name="Note 3 5 10 3" xfId="33825"/>
    <cellStyle name="Note 3 5 10 4" xfId="33826"/>
    <cellStyle name="Note 3 5 10 5" xfId="33827"/>
    <cellStyle name="Note 3 5 10 6" xfId="33828"/>
    <cellStyle name="Note 3 5 10 7" xfId="33829"/>
    <cellStyle name="Note 3 5 11" xfId="33830"/>
    <cellStyle name="Note 3 5 11 2" xfId="33831"/>
    <cellStyle name="Note 3 5 11 2 2" xfId="33832"/>
    <cellStyle name="Note 3 5 11 2 3" xfId="33833"/>
    <cellStyle name="Note 3 5 11 2 4" xfId="33834"/>
    <cellStyle name="Note 3 5 11 2 5" xfId="33835"/>
    <cellStyle name="Note 3 5 11 2 6" xfId="33836"/>
    <cellStyle name="Note 3 5 11 3" xfId="33837"/>
    <cellStyle name="Note 3 5 11 4" xfId="33838"/>
    <cellStyle name="Note 3 5 11 5" xfId="33839"/>
    <cellStyle name="Note 3 5 11 6" xfId="33840"/>
    <cellStyle name="Note 3 5 11 7" xfId="33841"/>
    <cellStyle name="Note 3 5 12" xfId="33842"/>
    <cellStyle name="Note 3 5 12 2" xfId="33843"/>
    <cellStyle name="Note 3 5 12 2 2" xfId="33844"/>
    <cellStyle name="Note 3 5 12 2 3" xfId="33845"/>
    <cellStyle name="Note 3 5 12 2 4" xfId="33846"/>
    <cellStyle name="Note 3 5 12 2 5" xfId="33847"/>
    <cellStyle name="Note 3 5 12 2 6" xfId="33848"/>
    <cellStyle name="Note 3 5 12 3" xfId="33849"/>
    <cellStyle name="Note 3 5 12 4" xfId="33850"/>
    <cellStyle name="Note 3 5 12 5" xfId="33851"/>
    <cellStyle name="Note 3 5 12 6" xfId="33852"/>
    <cellStyle name="Note 3 5 12 7" xfId="33853"/>
    <cellStyle name="Note 3 5 13" xfId="33854"/>
    <cellStyle name="Note 3 5 13 2" xfId="33855"/>
    <cellStyle name="Note 3 5 13 2 2" xfId="33856"/>
    <cellStyle name="Note 3 5 13 2 3" xfId="33857"/>
    <cellStyle name="Note 3 5 13 2 4" xfId="33858"/>
    <cellStyle name="Note 3 5 13 2 5" xfId="33859"/>
    <cellStyle name="Note 3 5 13 2 6" xfId="33860"/>
    <cellStyle name="Note 3 5 13 3" xfId="33861"/>
    <cellStyle name="Note 3 5 13 4" xfId="33862"/>
    <cellStyle name="Note 3 5 13 5" xfId="33863"/>
    <cellStyle name="Note 3 5 13 6" xfId="33864"/>
    <cellStyle name="Note 3 5 13 7" xfId="33865"/>
    <cellStyle name="Note 3 5 14" xfId="33866"/>
    <cellStyle name="Note 3 5 14 2" xfId="33867"/>
    <cellStyle name="Note 3 5 14 2 2" xfId="33868"/>
    <cellStyle name="Note 3 5 14 2 3" xfId="33869"/>
    <cellStyle name="Note 3 5 14 2 4" xfId="33870"/>
    <cellStyle name="Note 3 5 14 2 5" xfId="33871"/>
    <cellStyle name="Note 3 5 14 2 6" xfId="33872"/>
    <cellStyle name="Note 3 5 14 3" xfId="33873"/>
    <cellStyle name="Note 3 5 14 4" xfId="33874"/>
    <cellStyle name="Note 3 5 14 5" xfId="33875"/>
    <cellStyle name="Note 3 5 14 6" xfId="33876"/>
    <cellStyle name="Note 3 5 14 7" xfId="33877"/>
    <cellStyle name="Note 3 5 15" xfId="33878"/>
    <cellStyle name="Note 3 5 15 2" xfId="33879"/>
    <cellStyle name="Note 3 5 15 2 2" xfId="33880"/>
    <cellStyle name="Note 3 5 15 2 3" xfId="33881"/>
    <cellStyle name="Note 3 5 15 2 4" xfId="33882"/>
    <cellStyle name="Note 3 5 15 2 5" xfId="33883"/>
    <cellStyle name="Note 3 5 15 2 6" xfId="33884"/>
    <cellStyle name="Note 3 5 15 3" xfId="33885"/>
    <cellStyle name="Note 3 5 15 4" xfId="33886"/>
    <cellStyle name="Note 3 5 15 5" xfId="33887"/>
    <cellStyle name="Note 3 5 15 6" xfId="33888"/>
    <cellStyle name="Note 3 5 15 7" xfId="33889"/>
    <cellStyle name="Note 3 5 16" xfId="33890"/>
    <cellStyle name="Note 3 5 16 2" xfId="33891"/>
    <cellStyle name="Note 3 5 16 2 2" xfId="33892"/>
    <cellStyle name="Note 3 5 16 2 3" xfId="33893"/>
    <cellStyle name="Note 3 5 16 2 4" xfId="33894"/>
    <cellStyle name="Note 3 5 16 2 5" xfId="33895"/>
    <cellStyle name="Note 3 5 16 2 6" xfId="33896"/>
    <cellStyle name="Note 3 5 16 3" xfId="33897"/>
    <cellStyle name="Note 3 5 16 4" xfId="33898"/>
    <cellStyle name="Note 3 5 16 5" xfId="33899"/>
    <cellStyle name="Note 3 5 16 6" xfId="33900"/>
    <cellStyle name="Note 3 5 16 7" xfId="33901"/>
    <cellStyle name="Note 3 5 17" xfId="33902"/>
    <cellStyle name="Note 3 5 17 2" xfId="33903"/>
    <cellStyle name="Note 3 5 17 2 2" xfId="33904"/>
    <cellStyle name="Note 3 5 17 2 3" xfId="33905"/>
    <cellStyle name="Note 3 5 17 2 4" xfId="33906"/>
    <cellStyle name="Note 3 5 17 2 5" xfId="33907"/>
    <cellStyle name="Note 3 5 17 2 6" xfId="33908"/>
    <cellStyle name="Note 3 5 17 3" xfId="33909"/>
    <cellStyle name="Note 3 5 17 4" xfId="33910"/>
    <cellStyle name="Note 3 5 17 5" xfId="33911"/>
    <cellStyle name="Note 3 5 17 6" xfId="33912"/>
    <cellStyle name="Note 3 5 17 7" xfId="33913"/>
    <cellStyle name="Note 3 5 18" xfId="33914"/>
    <cellStyle name="Note 3 5 18 2" xfId="33915"/>
    <cellStyle name="Note 3 5 18 2 2" xfId="33916"/>
    <cellStyle name="Note 3 5 18 2 3" xfId="33917"/>
    <cellStyle name="Note 3 5 18 2 4" xfId="33918"/>
    <cellStyle name="Note 3 5 18 2 5" xfId="33919"/>
    <cellStyle name="Note 3 5 18 2 6" xfId="33920"/>
    <cellStyle name="Note 3 5 18 3" xfId="33921"/>
    <cellStyle name="Note 3 5 18 4" xfId="33922"/>
    <cellStyle name="Note 3 5 18 5" xfId="33923"/>
    <cellStyle name="Note 3 5 18 6" xfId="33924"/>
    <cellStyle name="Note 3 5 18 7" xfId="33925"/>
    <cellStyle name="Note 3 5 19" xfId="33926"/>
    <cellStyle name="Note 3 5 19 2" xfId="33927"/>
    <cellStyle name="Note 3 5 19 2 2" xfId="33928"/>
    <cellStyle name="Note 3 5 19 2 3" xfId="33929"/>
    <cellStyle name="Note 3 5 19 2 4" xfId="33930"/>
    <cellStyle name="Note 3 5 19 2 5" xfId="33931"/>
    <cellStyle name="Note 3 5 19 2 6" xfId="33932"/>
    <cellStyle name="Note 3 5 19 3" xfId="33933"/>
    <cellStyle name="Note 3 5 19 4" xfId="33934"/>
    <cellStyle name="Note 3 5 19 5" xfId="33935"/>
    <cellStyle name="Note 3 5 19 6" xfId="33936"/>
    <cellStyle name="Note 3 5 19 7" xfId="33937"/>
    <cellStyle name="Note 3 5 2" xfId="33938"/>
    <cellStyle name="Note 3 5 2 2" xfId="33939"/>
    <cellStyle name="Note 3 5 2 2 2" xfId="33940"/>
    <cellStyle name="Note 3 5 2 3" xfId="33941"/>
    <cellStyle name="Note 3 5 2 3 2" xfId="33942"/>
    <cellStyle name="Note 3 5 2 3 3" xfId="33943"/>
    <cellStyle name="Note 3 5 2 3 4" xfId="33944"/>
    <cellStyle name="Note 3 5 2 3 5" xfId="33945"/>
    <cellStyle name="Note 3 5 2 3 6" xfId="33946"/>
    <cellStyle name="Note 3 5 2 4" xfId="33947"/>
    <cellStyle name="Note 3 5 2 5" xfId="33948"/>
    <cellStyle name="Note 3 5 2 6" xfId="33949"/>
    <cellStyle name="Note 3 5 2 7" xfId="33950"/>
    <cellStyle name="Note 3 5 2 8" xfId="33951"/>
    <cellStyle name="Note 3 5 20" xfId="33952"/>
    <cellStyle name="Note 3 5 20 2" xfId="33953"/>
    <cellStyle name="Note 3 5 20 2 2" xfId="33954"/>
    <cellStyle name="Note 3 5 20 2 3" xfId="33955"/>
    <cellStyle name="Note 3 5 20 2 4" xfId="33956"/>
    <cellStyle name="Note 3 5 20 2 5" xfId="33957"/>
    <cellStyle name="Note 3 5 20 2 6" xfId="33958"/>
    <cellStyle name="Note 3 5 20 3" xfId="33959"/>
    <cellStyle name="Note 3 5 20 4" xfId="33960"/>
    <cellStyle name="Note 3 5 20 5" xfId="33961"/>
    <cellStyle name="Note 3 5 20 6" xfId="33962"/>
    <cellStyle name="Note 3 5 20 7" xfId="33963"/>
    <cellStyle name="Note 3 5 21" xfId="33964"/>
    <cellStyle name="Note 3 5 21 2" xfId="33965"/>
    <cellStyle name="Note 3 5 21 2 2" xfId="33966"/>
    <cellStyle name="Note 3 5 21 2 3" xfId="33967"/>
    <cellStyle name="Note 3 5 21 2 4" xfId="33968"/>
    <cellStyle name="Note 3 5 21 2 5" xfId="33969"/>
    <cellStyle name="Note 3 5 21 2 6" xfId="33970"/>
    <cellStyle name="Note 3 5 21 3" xfId="33971"/>
    <cellStyle name="Note 3 5 21 4" xfId="33972"/>
    <cellStyle name="Note 3 5 21 5" xfId="33973"/>
    <cellStyle name="Note 3 5 21 6" xfId="33974"/>
    <cellStyle name="Note 3 5 21 7" xfId="33975"/>
    <cellStyle name="Note 3 5 22" xfId="33976"/>
    <cellStyle name="Note 3 5 22 2" xfId="33977"/>
    <cellStyle name="Note 3 5 22 2 2" xfId="33978"/>
    <cellStyle name="Note 3 5 22 2 3" xfId="33979"/>
    <cellStyle name="Note 3 5 22 2 4" xfId="33980"/>
    <cellStyle name="Note 3 5 22 2 5" xfId="33981"/>
    <cellStyle name="Note 3 5 22 2 6" xfId="33982"/>
    <cellStyle name="Note 3 5 22 3" xfId="33983"/>
    <cellStyle name="Note 3 5 22 4" xfId="33984"/>
    <cellStyle name="Note 3 5 22 5" xfId="33985"/>
    <cellStyle name="Note 3 5 22 6" xfId="33986"/>
    <cellStyle name="Note 3 5 22 7" xfId="33987"/>
    <cellStyle name="Note 3 5 23" xfId="33988"/>
    <cellStyle name="Note 3 5 23 2" xfId="33989"/>
    <cellStyle name="Note 3 5 23 2 2" xfId="33990"/>
    <cellStyle name="Note 3 5 23 2 3" xfId="33991"/>
    <cellStyle name="Note 3 5 23 2 4" xfId="33992"/>
    <cellStyle name="Note 3 5 23 2 5" xfId="33993"/>
    <cellStyle name="Note 3 5 23 2 6" xfId="33994"/>
    <cellStyle name="Note 3 5 23 3" xfId="33995"/>
    <cellStyle name="Note 3 5 23 4" xfId="33996"/>
    <cellStyle name="Note 3 5 23 5" xfId="33997"/>
    <cellStyle name="Note 3 5 23 6" xfId="33998"/>
    <cellStyle name="Note 3 5 23 7" xfId="33999"/>
    <cellStyle name="Note 3 5 24" xfId="34000"/>
    <cellStyle name="Note 3 5 24 2" xfId="34001"/>
    <cellStyle name="Note 3 5 24 2 2" xfId="34002"/>
    <cellStyle name="Note 3 5 24 2 3" xfId="34003"/>
    <cellStyle name="Note 3 5 24 2 4" xfId="34004"/>
    <cellStyle name="Note 3 5 24 2 5" xfId="34005"/>
    <cellStyle name="Note 3 5 24 2 6" xfId="34006"/>
    <cellStyle name="Note 3 5 24 3" xfId="34007"/>
    <cellStyle name="Note 3 5 24 4" xfId="34008"/>
    <cellStyle name="Note 3 5 24 5" xfId="34009"/>
    <cellStyle name="Note 3 5 24 6" xfId="34010"/>
    <cellStyle name="Note 3 5 24 7" xfId="34011"/>
    <cellStyle name="Note 3 5 25" xfId="34012"/>
    <cellStyle name="Note 3 5 25 2" xfId="34013"/>
    <cellStyle name="Note 3 5 25 2 2" xfId="34014"/>
    <cellStyle name="Note 3 5 25 2 3" xfId="34015"/>
    <cellStyle name="Note 3 5 25 2 4" xfId="34016"/>
    <cellStyle name="Note 3 5 25 2 5" xfId="34017"/>
    <cellStyle name="Note 3 5 25 2 6" xfId="34018"/>
    <cellStyle name="Note 3 5 25 3" xfId="34019"/>
    <cellStyle name="Note 3 5 25 4" xfId="34020"/>
    <cellStyle name="Note 3 5 25 5" xfId="34021"/>
    <cellStyle name="Note 3 5 25 6" xfId="34022"/>
    <cellStyle name="Note 3 5 25 7" xfId="34023"/>
    <cellStyle name="Note 3 5 26" xfId="34024"/>
    <cellStyle name="Note 3 5 26 2" xfId="34025"/>
    <cellStyle name="Note 3 5 26 2 2" xfId="34026"/>
    <cellStyle name="Note 3 5 26 2 3" xfId="34027"/>
    <cellStyle name="Note 3 5 26 2 4" xfId="34028"/>
    <cellStyle name="Note 3 5 26 2 5" xfId="34029"/>
    <cellStyle name="Note 3 5 26 2 6" xfId="34030"/>
    <cellStyle name="Note 3 5 26 3" xfId="34031"/>
    <cellStyle name="Note 3 5 26 4" xfId="34032"/>
    <cellStyle name="Note 3 5 26 5" xfId="34033"/>
    <cellStyle name="Note 3 5 26 6" xfId="34034"/>
    <cellStyle name="Note 3 5 26 7" xfId="34035"/>
    <cellStyle name="Note 3 5 27" xfId="34036"/>
    <cellStyle name="Note 3 5 27 2" xfId="34037"/>
    <cellStyle name="Note 3 5 27 2 2" xfId="34038"/>
    <cellStyle name="Note 3 5 27 2 3" xfId="34039"/>
    <cellStyle name="Note 3 5 27 2 4" xfId="34040"/>
    <cellStyle name="Note 3 5 27 2 5" xfId="34041"/>
    <cellStyle name="Note 3 5 27 2 6" xfId="34042"/>
    <cellStyle name="Note 3 5 27 3" xfId="34043"/>
    <cellStyle name="Note 3 5 27 4" xfId="34044"/>
    <cellStyle name="Note 3 5 27 5" xfId="34045"/>
    <cellStyle name="Note 3 5 27 6" xfId="34046"/>
    <cellStyle name="Note 3 5 27 7" xfId="34047"/>
    <cellStyle name="Note 3 5 28" xfId="34048"/>
    <cellStyle name="Note 3 5 28 2" xfId="34049"/>
    <cellStyle name="Note 3 5 28 2 2" xfId="34050"/>
    <cellStyle name="Note 3 5 28 2 3" xfId="34051"/>
    <cellStyle name="Note 3 5 28 2 4" xfId="34052"/>
    <cellStyle name="Note 3 5 28 2 5" xfId="34053"/>
    <cellStyle name="Note 3 5 28 2 6" xfId="34054"/>
    <cellStyle name="Note 3 5 28 3" xfId="34055"/>
    <cellStyle name="Note 3 5 28 4" xfId="34056"/>
    <cellStyle name="Note 3 5 28 5" xfId="34057"/>
    <cellStyle name="Note 3 5 28 6" xfId="34058"/>
    <cellStyle name="Note 3 5 28 7" xfId="34059"/>
    <cellStyle name="Note 3 5 29" xfId="34060"/>
    <cellStyle name="Note 3 5 29 2" xfId="34061"/>
    <cellStyle name="Note 3 5 29 2 2" xfId="34062"/>
    <cellStyle name="Note 3 5 29 2 3" xfId="34063"/>
    <cellStyle name="Note 3 5 29 2 4" xfId="34064"/>
    <cellStyle name="Note 3 5 29 2 5" xfId="34065"/>
    <cellStyle name="Note 3 5 29 2 6" xfId="34066"/>
    <cellStyle name="Note 3 5 29 3" xfId="34067"/>
    <cellStyle name="Note 3 5 29 4" xfId="34068"/>
    <cellStyle name="Note 3 5 29 5" xfId="34069"/>
    <cellStyle name="Note 3 5 29 6" xfId="34070"/>
    <cellStyle name="Note 3 5 29 7" xfId="34071"/>
    <cellStyle name="Note 3 5 3" xfId="34072"/>
    <cellStyle name="Note 3 5 3 2" xfId="34073"/>
    <cellStyle name="Note 3 5 3 2 2" xfId="34074"/>
    <cellStyle name="Note 3 5 3 2 3" xfId="34075"/>
    <cellStyle name="Note 3 5 3 2 4" xfId="34076"/>
    <cellStyle name="Note 3 5 3 2 5" xfId="34077"/>
    <cellStyle name="Note 3 5 3 2 6" xfId="34078"/>
    <cellStyle name="Note 3 5 3 3" xfId="34079"/>
    <cellStyle name="Note 3 5 3 3 2" xfId="34080"/>
    <cellStyle name="Note 3 5 3 3 3" xfId="34081"/>
    <cellStyle name="Note 3 5 3 3 4" xfId="34082"/>
    <cellStyle name="Note 3 5 3 3 5" xfId="34083"/>
    <cellStyle name="Note 3 5 3 3 6" xfId="34084"/>
    <cellStyle name="Note 3 5 3 4" xfId="34085"/>
    <cellStyle name="Note 3 5 3 5" xfId="34086"/>
    <cellStyle name="Note 3 5 3 6" xfId="34087"/>
    <cellStyle name="Note 3 5 3 7" xfId="34088"/>
    <cellStyle name="Note 3 5 3 8" xfId="34089"/>
    <cellStyle name="Note 3 5 30" xfId="34090"/>
    <cellStyle name="Note 3 5 30 2" xfId="34091"/>
    <cellStyle name="Note 3 5 30 2 2" xfId="34092"/>
    <cellStyle name="Note 3 5 30 2 3" xfId="34093"/>
    <cellStyle name="Note 3 5 30 2 4" xfId="34094"/>
    <cellStyle name="Note 3 5 30 2 5" xfId="34095"/>
    <cellStyle name="Note 3 5 30 2 6" xfId="34096"/>
    <cellStyle name="Note 3 5 30 3" xfId="34097"/>
    <cellStyle name="Note 3 5 30 4" xfId="34098"/>
    <cellStyle name="Note 3 5 30 5" xfId="34099"/>
    <cellStyle name="Note 3 5 30 6" xfId="34100"/>
    <cellStyle name="Note 3 5 30 7" xfId="34101"/>
    <cellStyle name="Note 3 5 31" xfId="34102"/>
    <cellStyle name="Note 3 5 31 2" xfId="34103"/>
    <cellStyle name="Note 3 5 31 2 2" xfId="34104"/>
    <cellStyle name="Note 3 5 31 2 3" xfId="34105"/>
    <cellStyle name="Note 3 5 31 2 4" xfId="34106"/>
    <cellStyle name="Note 3 5 31 2 5" xfId="34107"/>
    <cellStyle name="Note 3 5 31 2 6" xfId="34108"/>
    <cellStyle name="Note 3 5 31 3" xfId="34109"/>
    <cellStyle name="Note 3 5 31 4" xfId="34110"/>
    <cellStyle name="Note 3 5 31 5" xfId="34111"/>
    <cellStyle name="Note 3 5 31 6" xfId="34112"/>
    <cellStyle name="Note 3 5 31 7" xfId="34113"/>
    <cellStyle name="Note 3 5 32" xfId="34114"/>
    <cellStyle name="Note 3 5 32 2" xfId="34115"/>
    <cellStyle name="Note 3 5 32 2 2" xfId="34116"/>
    <cellStyle name="Note 3 5 32 2 3" xfId="34117"/>
    <cellStyle name="Note 3 5 32 2 4" xfId="34118"/>
    <cellStyle name="Note 3 5 32 2 5" xfId="34119"/>
    <cellStyle name="Note 3 5 32 2 6" xfId="34120"/>
    <cellStyle name="Note 3 5 32 3" xfId="34121"/>
    <cellStyle name="Note 3 5 32 4" xfId="34122"/>
    <cellStyle name="Note 3 5 32 5" xfId="34123"/>
    <cellStyle name="Note 3 5 32 6" xfId="34124"/>
    <cellStyle name="Note 3 5 32 7" xfId="34125"/>
    <cellStyle name="Note 3 5 33" xfId="34126"/>
    <cellStyle name="Note 3 5 33 2" xfId="34127"/>
    <cellStyle name="Note 3 5 33 2 2" xfId="34128"/>
    <cellStyle name="Note 3 5 33 2 3" xfId="34129"/>
    <cellStyle name="Note 3 5 33 2 4" xfId="34130"/>
    <cellStyle name="Note 3 5 33 2 5" xfId="34131"/>
    <cellStyle name="Note 3 5 33 2 6" xfId="34132"/>
    <cellStyle name="Note 3 5 33 3" xfId="34133"/>
    <cellStyle name="Note 3 5 33 4" xfId="34134"/>
    <cellStyle name="Note 3 5 33 5" xfId="34135"/>
    <cellStyle name="Note 3 5 33 6" xfId="34136"/>
    <cellStyle name="Note 3 5 33 7" xfId="34137"/>
    <cellStyle name="Note 3 5 34" xfId="34138"/>
    <cellStyle name="Note 3 5 34 2" xfId="34139"/>
    <cellStyle name="Note 3 5 34 2 2" xfId="34140"/>
    <cellStyle name="Note 3 5 34 2 3" xfId="34141"/>
    <cellStyle name="Note 3 5 34 2 4" xfId="34142"/>
    <cellStyle name="Note 3 5 34 2 5" xfId="34143"/>
    <cellStyle name="Note 3 5 34 2 6" xfId="34144"/>
    <cellStyle name="Note 3 5 34 3" xfId="34145"/>
    <cellStyle name="Note 3 5 34 4" xfId="34146"/>
    <cellStyle name="Note 3 5 34 5" xfId="34147"/>
    <cellStyle name="Note 3 5 34 6" xfId="34148"/>
    <cellStyle name="Note 3 5 34 7" xfId="34149"/>
    <cellStyle name="Note 3 5 35" xfId="34150"/>
    <cellStyle name="Note 3 5 35 2" xfId="34151"/>
    <cellStyle name="Note 3 5 36" xfId="34152"/>
    <cellStyle name="Note 3 5 36 2" xfId="34153"/>
    <cellStyle name="Note 3 5 36 3" xfId="34154"/>
    <cellStyle name="Note 3 5 36 4" xfId="34155"/>
    <cellStyle name="Note 3 5 36 5" xfId="34156"/>
    <cellStyle name="Note 3 5 36 6" xfId="34157"/>
    <cellStyle name="Note 3 5 37" xfId="34158"/>
    <cellStyle name="Note 3 5 38" xfId="34159"/>
    <cellStyle name="Note 3 5 39" xfId="34160"/>
    <cellStyle name="Note 3 5 4" xfId="34161"/>
    <cellStyle name="Note 3 5 4 2" xfId="34162"/>
    <cellStyle name="Note 3 5 4 2 2" xfId="34163"/>
    <cellStyle name="Note 3 5 4 2 3" xfId="34164"/>
    <cellStyle name="Note 3 5 4 2 4" xfId="34165"/>
    <cellStyle name="Note 3 5 4 2 5" xfId="34166"/>
    <cellStyle name="Note 3 5 4 2 6" xfId="34167"/>
    <cellStyle name="Note 3 5 4 3" xfId="34168"/>
    <cellStyle name="Note 3 5 4 4" xfId="34169"/>
    <cellStyle name="Note 3 5 4 5" xfId="34170"/>
    <cellStyle name="Note 3 5 4 6" xfId="34171"/>
    <cellStyle name="Note 3 5 4 7" xfId="34172"/>
    <cellStyle name="Note 3 5 40" xfId="34173"/>
    <cellStyle name="Note 3 5 41" xfId="34174"/>
    <cellStyle name="Note 3 5 5" xfId="34175"/>
    <cellStyle name="Note 3 5 5 2" xfId="34176"/>
    <cellStyle name="Note 3 5 5 2 2" xfId="34177"/>
    <cellStyle name="Note 3 5 5 2 3" xfId="34178"/>
    <cellStyle name="Note 3 5 5 2 4" xfId="34179"/>
    <cellStyle name="Note 3 5 5 2 5" xfId="34180"/>
    <cellStyle name="Note 3 5 5 2 6" xfId="34181"/>
    <cellStyle name="Note 3 5 5 3" xfId="34182"/>
    <cellStyle name="Note 3 5 5 4" xfId="34183"/>
    <cellStyle name="Note 3 5 5 5" xfId="34184"/>
    <cellStyle name="Note 3 5 5 6" xfId="34185"/>
    <cellStyle name="Note 3 5 5 7" xfId="34186"/>
    <cellStyle name="Note 3 5 6" xfId="34187"/>
    <cellStyle name="Note 3 5 6 2" xfId="34188"/>
    <cellStyle name="Note 3 5 6 2 2" xfId="34189"/>
    <cellStyle name="Note 3 5 6 2 3" xfId="34190"/>
    <cellStyle name="Note 3 5 6 2 4" xfId="34191"/>
    <cellStyle name="Note 3 5 6 2 5" xfId="34192"/>
    <cellStyle name="Note 3 5 6 2 6" xfId="34193"/>
    <cellStyle name="Note 3 5 6 3" xfId="34194"/>
    <cellStyle name="Note 3 5 6 4" xfId="34195"/>
    <cellStyle name="Note 3 5 6 5" xfId="34196"/>
    <cellStyle name="Note 3 5 6 6" xfId="34197"/>
    <cellStyle name="Note 3 5 6 7" xfId="34198"/>
    <cellStyle name="Note 3 5 7" xfId="34199"/>
    <cellStyle name="Note 3 5 7 2" xfId="34200"/>
    <cellStyle name="Note 3 5 7 2 2" xfId="34201"/>
    <cellStyle name="Note 3 5 7 2 3" xfId="34202"/>
    <cellStyle name="Note 3 5 7 2 4" xfId="34203"/>
    <cellStyle name="Note 3 5 7 2 5" xfId="34204"/>
    <cellStyle name="Note 3 5 7 2 6" xfId="34205"/>
    <cellStyle name="Note 3 5 7 3" xfId="34206"/>
    <cellStyle name="Note 3 5 7 4" xfId="34207"/>
    <cellStyle name="Note 3 5 7 5" xfId="34208"/>
    <cellStyle name="Note 3 5 7 6" xfId="34209"/>
    <cellStyle name="Note 3 5 7 7" xfId="34210"/>
    <cellStyle name="Note 3 5 8" xfId="34211"/>
    <cellStyle name="Note 3 5 8 2" xfId="34212"/>
    <cellStyle name="Note 3 5 8 2 2" xfId="34213"/>
    <cellStyle name="Note 3 5 8 2 3" xfId="34214"/>
    <cellStyle name="Note 3 5 8 2 4" xfId="34215"/>
    <cellStyle name="Note 3 5 8 2 5" xfId="34216"/>
    <cellStyle name="Note 3 5 8 2 6" xfId="34217"/>
    <cellStyle name="Note 3 5 8 3" xfId="34218"/>
    <cellStyle name="Note 3 5 8 4" xfId="34219"/>
    <cellStyle name="Note 3 5 8 5" xfId="34220"/>
    <cellStyle name="Note 3 5 8 6" xfId="34221"/>
    <cellStyle name="Note 3 5 8 7" xfId="34222"/>
    <cellStyle name="Note 3 5 9" xfId="34223"/>
    <cellStyle name="Note 3 5 9 2" xfId="34224"/>
    <cellStyle name="Note 3 5 9 2 2" xfId="34225"/>
    <cellStyle name="Note 3 5 9 2 3" xfId="34226"/>
    <cellStyle name="Note 3 5 9 2 4" xfId="34227"/>
    <cellStyle name="Note 3 5 9 2 5" xfId="34228"/>
    <cellStyle name="Note 3 5 9 2 6" xfId="34229"/>
    <cellStyle name="Note 3 5 9 3" xfId="34230"/>
    <cellStyle name="Note 3 5 9 4" xfId="34231"/>
    <cellStyle name="Note 3 5 9 5" xfId="34232"/>
    <cellStyle name="Note 3 5 9 6" xfId="34233"/>
    <cellStyle name="Note 3 5 9 7" xfId="34234"/>
    <cellStyle name="Note 3 6" xfId="34235"/>
    <cellStyle name="Note 3 6 2" xfId="34236"/>
    <cellStyle name="Note 3 6 2 2" xfId="34237"/>
    <cellStyle name="Note 3 6 3" xfId="34238"/>
    <cellStyle name="Note 3 6 3 2" xfId="34239"/>
    <cellStyle name="Note 3 6 3 3" xfId="34240"/>
    <cellStyle name="Note 3 6 3 4" xfId="34241"/>
    <cellStyle name="Note 3 6 3 5" xfId="34242"/>
    <cellStyle name="Note 3 6 3 6" xfId="34243"/>
    <cellStyle name="Note 3 6 4" xfId="34244"/>
    <cellStyle name="Note 3 6 5" xfId="34245"/>
    <cellStyle name="Note 3 6 6" xfId="34246"/>
    <cellStyle name="Note 3 6 7" xfId="34247"/>
    <cellStyle name="Note 3 6 8" xfId="34248"/>
    <cellStyle name="Note 3 7" xfId="34249"/>
    <cellStyle name="Note 3 7 2" xfId="34250"/>
    <cellStyle name="Note 3 7 2 2" xfId="34251"/>
    <cellStyle name="Note 3 7 2 3" xfId="34252"/>
    <cellStyle name="Note 3 7 2 4" xfId="34253"/>
    <cellStyle name="Note 3 7 2 5" xfId="34254"/>
    <cellStyle name="Note 3 7 2 6" xfId="34255"/>
    <cellStyle name="Note 3 7 3" xfId="34256"/>
    <cellStyle name="Note 3 7 3 2" xfId="34257"/>
    <cellStyle name="Note 3 7 3 3" xfId="34258"/>
    <cellStyle name="Note 3 7 3 4" xfId="34259"/>
    <cellStyle name="Note 3 7 3 5" xfId="34260"/>
    <cellStyle name="Note 3 7 3 6" xfId="34261"/>
    <cellStyle name="Note 3 7 4" xfId="34262"/>
    <cellStyle name="Note 3 7 5" xfId="34263"/>
    <cellStyle name="Note 3 7 6" xfId="34264"/>
    <cellStyle name="Note 3 7 7" xfId="34265"/>
    <cellStyle name="Note 3 7 8" xfId="34266"/>
    <cellStyle name="Note 3 8" xfId="34267"/>
    <cellStyle name="Note 3 8 2" xfId="34268"/>
    <cellStyle name="Note 3 8 2 2" xfId="34269"/>
    <cellStyle name="Note 3 8 2 3" xfId="34270"/>
    <cellStyle name="Note 3 8 2 4" xfId="34271"/>
    <cellStyle name="Note 3 8 2 5" xfId="34272"/>
    <cellStyle name="Note 3 8 2 6" xfId="34273"/>
    <cellStyle name="Note 3 8 3" xfId="34274"/>
    <cellStyle name="Note 3 8 4" xfId="34275"/>
    <cellStyle name="Note 3 8 5" xfId="34276"/>
    <cellStyle name="Note 3 8 6" xfId="34277"/>
    <cellStyle name="Note 3 8 7" xfId="34278"/>
    <cellStyle name="Note 3 9" xfId="34279"/>
    <cellStyle name="Note 3 9 2" xfId="34280"/>
    <cellStyle name="Note 3 9 2 2" xfId="34281"/>
    <cellStyle name="Note 3 9 2 3" xfId="34282"/>
    <cellStyle name="Note 3 9 2 4" xfId="34283"/>
    <cellStyle name="Note 3 9 2 5" xfId="34284"/>
    <cellStyle name="Note 3 9 2 6" xfId="34285"/>
    <cellStyle name="Note 3 9 3" xfId="34286"/>
    <cellStyle name="Note 3 9 4" xfId="34287"/>
    <cellStyle name="Note 3 9 5" xfId="34288"/>
    <cellStyle name="Note 3 9 6" xfId="34289"/>
    <cellStyle name="Note 3 9 7" xfId="34290"/>
    <cellStyle name="Note 4" xfId="34291"/>
    <cellStyle name="Note 4 10" xfId="34292"/>
    <cellStyle name="Note 4 10 2" xfId="34293"/>
    <cellStyle name="Note 4 10 2 2" xfId="34294"/>
    <cellStyle name="Note 4 10 2 3" xfId="34295"/>
    <cellStyle name="Note 4 10 2 4" xfId="34296"/>
    <cellStyle name="Note 4 10 2 5" xfId="34297"/>
    <cellStyle name="Note 4 10 2 6" xfId="34298"/>
    <cellStyle name="Note 4 10 3" xfId="34299"/>
    <cellStyle name="Note 4 10 4" xfId="34300"/>
    <cellStyle name="Note 4 10 5" xfId="34301"/>
    <cellStyle name="Note 4 10 6" xfId="34302"/>
    <cellStyle name="Note 4 10 7" xfId="34303"/>
    <cellStyle name="Note 4 11" xfId="34304"/>
    <cellStyle name="Note 4 11 2" xfId="34305"/>
    <cellStyle name="Note 4 11 2 2" xfId="34306"/>
    <cellStyle name="Note 4 11 2 3" xfId="34307"/>
    <cellStyle name="Note 4 11 2 4" xfId="34308"/>
    <cellStyle name="Note 4 11 2 5" xfId="34309"/>
    <cellStyle name="Note 4 11 2 6" xfId="34310"/>
    <cellStyle name="Note 4 11 3" xfId="34311"/>
    <cellStyle name="Note 4 11 4" xfId="34312"/>
    <cellStyle name="Note 4 11 5" xfId="34313"/>
    <cellStyle name="Note 4 11 6" xfId="34314"/>
    <cellStyle name="Note 4 11 7" xfId="34315"/>
    <cellStyle name="Note 4 12" xfId="34316"/>
    <cellStyle name="Note 4 12 2" xfId="34317"/>
    <cellStyle name="Note 4 12 2 2" xfId="34318"/>
    <cellStyle name="Note 4 12 2 3" xfId="34319"/>
    <cellStyle name="Note 4 12 2 4" xfId="34320"/>
    <cellStyle name="Note 4 12 2 5" xfId="34321"/>
    <cellStyle name="Note 4 12 2 6" xfId="34322"/>
    <cellStyle name="Note 4 12 3" xfId="34323"/>
    <cellStyle name="Note 4 12 4" xfId="34324"/>
    <cellStyle name="Note 4 12 5" xfId="34325"/>
    <cellStyle name="Note 4 12 6" xfId="34326"/>
    <cellStyle name="Note 4 12 7" xfId="34327"/>
    <cellStyle name="Note 4 13" xfId="34328"/>
    <cellStyle name="Note 4 13 2" xfId="34329"/>
    <cellStyle name="Note 4 13 2 2" xfId="34330"/>
    <cellStyle name="Note 4 13 2 3" xfId="34331"/>
    <cellStyle name="Note 4 13 2 4" xfId="34332"/>
    <cellStyle name="Note 4 13 2 5" xfId="34333"/>
    <cellStyle name="Note 4 13 2 6" xfId="34334"/>
    <cellStyle name="Note 4 13 3" xfId="34335"/>
    <cellStyle name="Note 4 13 4" xfId="34336"/>
    <cellStyle name="Note 4 13 5" xfId="34337"/>
    <cellStyle name="Note 4 13 6" xfId="34338"/>
    <cellStyle name="Note 4 13 7" xfId="34339"/>
    <cellStyle name="Note 4 14" xfId="34340"/>
    <cellStyle name="Note 4 14 2" xfId="34341"/>
    <cellStyle name="Note 4 14 2 2" xfId="34342"/>
    <cellStyle name="Note 4 14 2 3" xfId="34343"/>
    <cellStyle name="Note 4 14 2 4" xfId="34344"/>
    <cellStyle name="Note 4 14 2 5" xfId="34345"/>
    <cellStyle name="Note 4 14 2 6" xfId="34346"/>
    <cellStyle name="Note 4 14 3" xfId="34347"/>
    <cellStyle name="Note 4 14 4" xfId="34348"/>
    <cellStyle name="Note 4 14 5" xfId="34349"/>
    <cellStyle name="Note 4 14 6" xfId="34350"/>
    <cellStyle name="Note 4 14 7" xfId="34351"/>
    <cellStyle name="Note 4 15" xfId="34352"/>
    <cellStyle name="Note 4 15 2" xfId="34353"/>
    <cellStyle name="Note 4 15 2 2" xfId="34354"/>
    <cellStyle name="Note 4 15 2 3" xfId="34355"/>
    <cellStyle name="Note 4 15 2 4" xfId="34356"/>
    <cellStyle name="Note 4 15 2 5" xfId="34357"/>
    <cellStyle name="Note 4 15 2 6" xfId="34358"/>
    <cellStyle name="Note 4 15 3" xfId="34359"/>
    <cellStyle name="Note 4 15 4" xfId="34360"/>
    <cellStyle name="Note 4 15 5" xfId="34361"/>
    <cellStyle name="Note 4 15 6" xfId="34362"/>
    <cellStyle name="Note 4 15 7" xfId="34363"/>
    <cellStyle name="Note 4 16" xfId="34364"/>
    <cellStyle name="Note 4 16 2" xfId="34365"/>
    <cellStyle name="Note 4 16 2 2" xfId="34366"/>
    <cellStyle name="Note 4 16 2 3" xfId="34367"/>
    <cellStyle name="Note 4 16 2 4" xfId="34368"/>
    <cellStyle name="Note 4 16 2 5" xfId="34369"/>
    <cellStyle name="Note 4 16 2 6" xfId="34370"/>
    <cellStyle name="Note 4 16 3" xfId="34371"/>
    <cellStyle name="Note 4 16 4" xfId="34372"/>
    <cellStyle name="Note 4 16 5" xfId="34373"/>
    <cellStyle name="Note 4 16 6" xfId="34374"/>
    <cellStyle name="Note 4 16 7" xfId="34375"/>
    <cellStyle name="Note 4 17" xfId="34376"/>
    <cellStyle name="Note 4 17 2" xfId="34377"/>
    <cellStyle name="Note 4 17 2 2" xfId="34378"/>
    <cellStyle name="Note 4 17 2 3" xfId="34379"/>
    <cellStyle name="Note 4 17 2 4" xfId="34380"/>
    <cellStyle name="Note 4 17 2 5" xfId="34381"/>
    <cellStyle name="Note 4 17 2 6" xfId="34382"/>
    <cellStyle name="Note 4 17 3" xfId="34383"/>
    <cellStyle name="Note 4 17 4" xfId="34384"/>
    <cellStyle name="Note 4 17 5" xfId="34385"/>
    <cellStyle name="Note 4 17 6" xfId="34386"/>
    <cellStyle name="Note 4 17 7" xfId="34387"/>
    <cellStyle name="Note 4 18" xfId="34388"/>
    <cellStyle name="Note 4 18 2" xfId="34389"/>
    <cellStyle name="Note 4 18 2 2" xfId="34390"/>
    <cellStyle name="Note 4 18 2 3" xfId="34391"/>
    <cellStyle name="Note 4 18 2 4" xfId="34392"/>
    <cellStyle name="Note 4 18 2 5" xfId="34393"/>
    <cellStyle name="Note 4 18 2 6" xfId="34394"/>
    <cellStyle name="Note 4 18 3" xfId="34395"/>
    <cellStyle name="Note 4 18 4" xfId="34396"/>
    <cellStyle name="Note 4 18 5" xfId="34397"/>
    <cellStyle name="Note 4 18 6" xfId="34398"/>
    <cellStyle name="Note 4 18 7" xfId="34399"/>
    <cellStyle name="Note 4 19" xfId="34400"/>
    <cellStyle name="Note 4 19 2" xfId="34401"/>
    <cellStyle name="Note 4 19 2 2" xfId="34402"/>
    <cellStyle name="Note 4 19 2 3" xfId="34403"/>
    <cellStyle name="Note 4 19 2 4" xfId="34404"/>
    <cellStyle name="Note 4 19 2 5" xfId="34405"/>
    <cellStyle name="Note 4 19 2 6" xfId="34406"/>
    <cellStyle name="Note 4 19 3" xfId="34407"/>
    <cellStyle name="Note 4 19 4" xfId="34408"/>
    <cellStyle name="Note 4 19 5" xfId="34409"/>
    <cellStyle name="Note 4 19 6" xfId="34410"/>
    <cellStyle name="Note 4 19 7" xfId="34411"/>
    <cellStyle name="Note 4 2" xfId="34412"/>
    <cellStyle name="Note 4 2 10" xfId="34413"/>
    <cellStyle name="Note 4 2 10 2" xfId="34414"/>
    <cellStyle name="Note 4 2 10 2 2" xfId="34415"/>
    <cellStyle name="Note 4 2 10 2 3" xfId="34416"/>
    <cellStyle name="Note 4 2 10 2 4" xfId="34417"/>
    <cellStyle name="Note 4 2 10 2 5" xfId="34418"/>
    <cellStyle name="Note 4 2 10 2 6" xfId="34419"/>
    <cellStyle name="Note 4 2 10 3" xfId="34420"/>
    <cellStyle name="Note 4 2 10 4" xfId="34421"/>
    <cellStyle name="Note 4 2 10 5" xfId="34422"/>
    <cellStyle name="Note 4 2 10 6" xfId="34423"/>
    <cellStyle name="Note 4 2 10 7" xfId="34424"/>
    <cellStyle name="Note 4 2 11" xfId="34425"/>
    <cellStyle name="Note 4 2 11 2" xfId="34426"/>
    <cellStyle name="Note 4 2 11 2 2" xfId="34427"/>
    <cellStyle name="Note 4 2 11 2 3" xfId="34428"/>
    <cellStyle name="Note 4 2 11 2 4" xfId="34429"/>
    <cellStyle name="Note 4 2 11 2 5" xfId="34430"/>
    <cellStyle name="Note 4 2 11 2 6" xfId="34431"/>
    <cellStyle name="Note 4 2 11 3" xfId="34432"/>
    <cellStyle name="Note 4 2 11 4" xfId="34433"/>
    <cellStyle name="Note 4 2 11 5" xfId="34434"/>
    <cellStyle name="Note 4 2 11 6" xfId="34435"/>
    <cellStyle name="Note 4 2 11 7" xfId="34436"/>
    <cellStyle name="Note 4 2 12" xfId="34437"/>
    <cellStyle name="Note 4 2 12 2" xfId="34438"/>
    <cellStyle name="Note 4 2 12 2 2" xfId="34439"/>
    <cellStyle name="Note 4 2 12 2 3" xfId="34440"/>
    <cellStyle name="Note 4 2 12 2 4" xfId="34441"/>
    <cellStyle name="Note 4 2 12 2 5" xfId="34442"/>
    <cellStyle name="Note 4 2 12 2 6" xfId="34443"/>
    <cellStyle name="Note 4 2 12 3" xfId="34444"/>
    <cellStyle name="Note 4 2 12 4" xfId="34445"/>
    <cellStyle name="Note 4 2 12 5" xfId="34446"/>
    <cellStyle name="Note 4 2 12 6" xfId="34447"/>
    <cellStyle name="Note 4 2 12 7" xfId="34448"/>
    <cellStyle name="Note 4 2 13" xfId="34449"/>
    <cellStyle name="Note 4 2 13 2" xfId="34450"/>
    <cellStyle name="Note 4 2 13 2 2" xfId="34451"/>
    <cellStyle name="Note 4 2 13 2 3" xfId="34452"/>
    <cellStyle name="Note 4 2 13 2 4" xfId="34453"/>
    <cellStyle name="Note 4 2 13 2 5" xfId="34454"/>
    <cellStyle name="Note 4 2 13 2 6" xfId="34455"/>
    <cellStyle name="Note 4 2 13 3" xfId="34456"/>
    <cellStyle name="Note 4 2 13 4" xfId="34457"/>
    <cellStyle name="Note 4 2 13 5" xfId="34458"/>
    <cellStyle name="Note 4 2 13 6" xfId="34459"/>
    <cellStyle name="Note 4 2 13 7" xfId="34460"/>
    <cellStyle name="Note 4 2 14" xfId="34461"/>
    <cellStyle name="Note 4 2 14 2" xfId="34462"/>
    <cellStyle name="Note 4 2 14 2 2" xfId="34463"/>
    <cellStyle name="Note 4 2 14 2 3" xfId="34464"/>
    <cellStyle name="Note 4 2 14 2 4" xfId="34465"/>
    <cellStyle name="Note 4 2 14 2 5" xfId="34466"/>
    <cellStyle name="Note 4 2 14 2 6" xfId="34467"/>
    <cellStyle name="Note 4 2 14 3" xfId="34468"/>
    <cellStyle name="Note 4 2 14 4" xfId="34469"/>
    <cellStyle name="Note 4 2 14 5" xfId="34470"/>
    <cellStyle name="Note 4 2 14 6" xfId="34471"/>
    <cellStyle name="Note 4 2 14 7" xfId="34472"/>
    <cellStyle name="Note 4 2 15" xfId="34473"/>
    <cellStyle name="Note 4 2 15 2" xfId="34474"/>
    <cellStyle name="Note 4 2 15 2 2" xfId="34475"/>
    <cellStyle name="Note 4 2 15 2 3" xfId="34476"/>
    <cellStyle name="Note 4 2 15 2 4" xfId="34477"/>
    <cellStyle name="Note 4 2 15 2 5" xfId="34478"/>
    <cellStyle name="Note 4 2 15 2 6" xfId="34479"/>
    <cellStyle name="Note 4 2 15 3" xfId="34480"/>
    <cellStyle name="Note 4 2 15 4" xfId="34481"/>
    <cellStyle name="Note 4 2 15 5" xfId="34482"/>
    <cellStyle name="Note 4 2 15 6" xfId="34483"/>
    <cellStyle name="Note 4 2 15 7" xfId="34484"/>
    <cellStyle name="Note 4 2 16" xfId="34485"/>
    <cellStyle name="Note 4 2 16 2" xfId="34486"/>
    <cellStyle name="Note 4 2 16 2 2" xfId="34487"/>
    <cellStyle name="Note 4 2 16 2 3" xfId="34488"/>
    <cellStyle name="Note 4 2 16 2 4" xfId="34489"/>
    <cellStyle name="Note 4 2 16 2 5" xfId="34490"/>
    <cellStyle name="Note 4 2 16 2 6" xfId="34491"/>
    <cellStyle name="Note 4 2 16 3" xfId="34492"/>
    <cellStyle name="Note 4 2 16 4" xfId="34493"/>
    <cellStyle name="Note 4 2 16 5" xfId="34494"/>
    <cellStyle name="Note 4 2 16 6" xfId="34495"/>
    <cellStyle name="Note 4 2 16 7" xfId="34496"/>
    <cellStyle name="Note 4 2 17" xfId="34497"/>
    <cellStyle name="Note 4 2 17 2" xfId="34498"/>
    <cellStyle name="Note 4 2 17 2 2" xfId="34499"/>
    <cellStyle name="Note 4 2 17 2 3" xfId="34500"/>
    <cellStyle name="Note 4 2 17 2 4" xfId="34501"/>
    <cellStyle name="Note 4 2 17 2 5" xfId="34502"/>
    <cellStyle name="Note 4 2 17 2 6" xfId="34503"/>
    <cellStyle name="Note 4 2 17 3" xfId="34504"/>
    <cellStyle name="Note 4 2 17 4" xfId="34505"/>
    <cellStyle name="Note 4 2 17 5" xfId="34506"/>
    <cellStyle name="Note 4 2 17 6" xfId="34507"/>
    <cellStyle name="Note 4 2 17 7" xfId="34508"/>
    <cellStyle name="Note 4 2 18" xfId="34509"/>
    <cellStyle name="Note 4 2 18 2" xfId="34510"/>
    <cellStyle name="Note 4 2 18 2 2" xfId="34511"/>
    <cellStyle name="Note 4 2 18 2 3" xfId="34512"/>
    <cellStyle name="Note 4 2 18 2 4" xfId="34513"/>
    <cellStyle name="Note 4 2 18 2 5" xfId="34514"/>
    <cellStyle name="Note 4 2 18 2 6" xfId="34515"/>
    <cellStyle name="Note 4 2 18 3" xfId="34516"/>
    <cellStyle name="Note 4 2 18 4" xfId="34517"/>
    <cellStyle name="Note 4 2 18 5" xfId="34518"/>
    <cellStyle name="Note 4 2 18 6" xfId="34519"/>
    <cellStyle name="Note 4 2 18 7" xfId="34520"/>
    <cellStyle name="Note 4 2 19" xfId="34521"/>
    <cellStyle name="Note 4 2 19 2" xfId="34522"/>
    <cellStyle name="Note 4 2 19 2 2" xfId="34523"/>
    <cellStyle name="Note 4 2 19 2 3" xfId="34524"/>
    <cellStyle name="Note 4 2 19 2 4" xfId="34525"/>
    <cellStyle name="Note 4 2 19 2 5" xfId="34526"/>
    <cellStyle name="Note 4 2 19 2 6" xfId="34527"/>
    <cellStyle name="Note 4 2 19 3" xfId="34528"/>
    <cellStyle name="Note 4 2 19 4" xfId="34529"/>
    <cellStyle name="Note 4 2 19 5" xfId="34530"/>
    <cellStyle name="Note 4 2 19 6" xfId="34531"/>
    <cellStyle name="Note 4 2 19 7" xfId="34532"/>
    <cellStyle name="Note 4 2 2" xfId="34533"/>
    <cellStyle name="Note 4 2 2 10" xfId="34534"/>
    <cellStyle name="Note 4 2 2 10 2" xfId="34535"/>
    <cellStyle name="Note 4 2 2 10 2 2" xfId="34536"/>
    <cellStyle name="Note 4 2 2 10 2 3" xfId="34537"/>
    <cellStyle name="Note 4 2 2 10 2 4" xfId="34538"/>
    <cellStyle name="Note 4 2 2 10 2 5" xfId="34539"/>
    <cellStyle name="Note 4 2 2 10 2 6" xfId="34540"/>
    <cellStyle name="Note 4 2 2 10 3" xfId="34541"/>
    <cellStyle name="Note 4 2 2 10 4" xfId="34542"/>
    <cellStyle name="Note 4 2 2 10 5" xfId="34543"/>
    <cellStyle name="Note 4 2 2 10 6" xfId="34544"/>
    <cellStyle name="Note 4 2 2 10 7" xfId="34545"/>
    <cellStyle name="Note 4 2 2 11" xfId="34546"/>
    <cellStyle name="Note 4 2 2 11 2" xfId="34547"/>
    <cellStyle name="Note 4 2 2 11 2 2" xfId="34548"/>
    <cellStyle name="Note 4 2 2 11 2 3" xfId="34549"/>
    <cellStyle name="Note 4 2 2 11 2 4" xfId="34550"/>
    <cellStyle name="Note 4 2 2 11 2 5" xfId="34551"/>
    <cellStyle name="Note 4 2 2 11 2 6" xfId="34552"/>
    <cellStyle name="Note 4 2 2 11 3" xfId="34553"/>
    <cellStyle name="Note 4 2 2 11 4" xfId="34554"/>
    <cellStyle name="Note 4 2 2 11 5" xfId="34555"/>
    <cellStyle name="Note 4 2 2 11 6" xfId="34556"/>
    <cellStyle name="Note 4 2 2 11 7" xfId="34557"/>
    <cellStyle name="Note 4 2 2 12" xfId="34558"/>
    <cellStyle name="Note 4 2 2 12 2" xfId="34559"/>
    <cellStyle name="Note 4 2 2 12 2 2" xfId="34560"/>
    <cellStyle name="Note 4 2 2 12 2 3" xfId="34561"/>
    <cellStyle name="Note 4 2 2 12 2 4" xfId="34562"/>
    <cellStyle name="Note 4 2 2 12 2 5" xfId="34563"/>
    <cellStyle name="Note 4 2 2 12 2 6" xfId="34564"/>
    <cellStyle name="Note 4 2 2 12 3" xfId="34565"/>
    <cellStyle name="Note 4 2 2 12 4" xfId="34566"/>
    <cellStyle name="Note 4 2 2 12 5" xfId="34567"/>
    <cellStyle name="Note 4 2 2 12 6" xfId="34568"/>
    <cellStyle name="Note 4 2 2 12 7" xfId="34569"/>
    <cellStyle name="Note 4 2 2 13" xfId="34570"/>
    <cellStyle name="Note 4 2 2 13 2" xfId="34571"/>
    <cellStyle name="Note 4 2 2 13 2 2" xfId="34572"/>
    <cellStyle name="Note 4 2 2 13 2 3" xfId="34573"/>
    <cellStyle name="Note 4 2 2 13 2 4" xfId="34574"/>
    <cellStyle name="Note 4 2 2 13 2 5" xfId="34575"/>
    <cellStyle name="Note 4 2 2 13 2 6" xfId="34576"/>
    <cellStyle name="Note 4 2 2 13 3" xfId="34577"/>
    <cellStyle name="Note 4 2 2 13 4" xfId="34578"/>
    <cellStyle name="Note 4 2 2 13 5" xfId="34579"/>
    <cellStyle name="Note 4 2 2 13 6" xfId="34580"/>
    <cellStyle name="Note 4 2 2 13 7" xfId="34581"/>
    <cellStyle name="Note 4 2 2 14" xfId="34582"/>
    <cellStyle name="Note 4 2 2 14 2" xfId="34583"/>
    <cellStyle name="Note 4 2 2 14 2 2" xfId="34584"/>
    <cellStyle name="Note 4 2 2 14 2 3" xfId="34585"/>
    <cellStyle name="Note 4 2 2 14 2 4" xfId="34586"/>
    <cellStyle name="Note 4 2 2 14 2 5" xfId="34587"/>
    <cellStyle name="Note 4 2 2 14 2 6" xfId="34588"/>
    <cellStyle name="Note 4 2 2 14 3" xfId="34589"/>
    <cellStyle name="Note 4 2 2 14 4" xfId="34590"/>
    <cellStyle name="Note 4 2 2 14 5" xfId="34591"/>
    <cellStyle name="Note 4 2 2 14 6" xfId="34592"/>
    <cellStyle name="Note 4 2 2 14 7" xfId="34593"/>
    <cellStyle name="Note 4 2 2 15" xfId="34594"/>
    <cellStyle name="Note 4 2 2 15 2" xfId="34595"/>
    <cellStyle name="Note 4 2 2 15 2 2" xfId="34596"/>
    <cellStyle name="Note 4 2 2 15 2 3" xfId="34597"/>
    <cellStyle name="Note 4 2 2 15 2 4" xfId="34598"/>
    <cellStyle name="Note 4 2 2 15 2 5" xfId="34599"/>
    <cellStyle name="Note 4 2 2 15 2 6" xfId="34600"/>
    <cellStyle name="Note 4 2 2 15 3" xfId="34601"/>
    <cellStyle name="Note 4 2 2 15 4" xfId="34602"/>
    <cellStyle name="Note 4 2 2 15 5" xfId="34603"/>
    <cellStyle name="Note 4 2 2 15 6" xfId="34604"/>
    <cellStyle name="Note 4 2 2 15 7" xfId="34605"/>
    <cellStyle name="Note 4 2 2 16" xfId="34606"/>
    <cellStyle name="Note 4 2 2 16 2" xfId="34607"/>
    <cellStyle name="Note 4 2 2 16 2 2" xfId="34608"/>
    <cellStyle name="Note 4 2 2 16 2 3" xfId="34609"/>
    <cellStyle name="Note 4 2 2 16 2 4" xfId="34610"/>
    <cellStyle name="Note 4 2 2 16 2 5" xfId="34611"/>
    <cellStyle name="Note 4 2 2 16 2 6" xfId="34612"/>
    <cellStyle name="Note 4 2 2 16 3" xfId="34613"/>
    <cellStyle name="Note 4 2 2 16 4" xfId="34614"/>
    <cellStyle name="Note 4 2 2 16 5" xfId="34615"/>
    <cellStyle name="Note 4 2 2 16 6" xfId="34616"/>
    <cellStyle name="Note 4 2 2 16 7" xfId="34617"/>
    <cellStyle name="Note 4 2 2 17" xfId="34618"/>
    <cellStyle name="Note 4 2 2 17 2" xfId="34619"/>
    <cellStyle name="Note 4 2 2 17 2 2" xfId="34620"/>
    <cellStyle name="Note 4 2 2 17 2 3" xfId="34621"/>
    <cellStyle name="Note 4 2 2 17 2 4" xfId="34622"/>
    <cellStyle name="Note 4 2 2 17 2 5" xfId="34623"/>
    <cellStyle name="Note 4 2 2 17 2 6" xfId="34624"/>
    <cellStyle name="Note 4 2 2 17 3" xfId="34625"/>
    <cellStyle name="Note 4 2 2 17 4" xfId="34626"/>
    <cellStyle name="Note 4 2 2 17 5" xfId="34627"/>
    <cellStyle name="Note 4 2 2 17 6" xfId="34628"/>
    <cellStyle name="Note 4 2 2 17 7" xfId="34629"/>
    <cellStyle name="Note 4 2 2 18" xfId="34630"/>
    <cellStyle name="Note 4 2 2 18 2" xfId="34631"/>
    <cellStyle name="Note 4 2 2 18 2 2" xfId="34632"/>
    <cellStyle name="Note 4 2 2 18 2 3" xfId="34633"/>
    <cellStyle name="Note 4 2 2 18 2 4" xfId="34634"/>
    <cellStyle name="Note 4 2 2 18 2 5" xfId="34635"/>
    <cellStyle name="Note 4 2 2 18 2 6" xfId="34636"/>
    <cellStyle name="Note 4 2 2 18 3" xfId="34637"/>
    <cellStyle name="Note 4 2 2 18 4" xfId="34638"/>
    <cellStyle name="Note 4 2 2 18 5" xfId="34639"/>
    <cellStyle name="Note 4 2 2 18 6" xfId="34640"/>
    <cellStyle name="Note 4 2 2 18 7" xfId="34641"/>
    <cellStyle name="Note 4 2 2 19" xfId="34642"/>
    <cellStyle name="Note 4 2 2 19 2" xfId="34643"/>
    <cellStyle name="Note 4 2 2 19 2 2" xfId="34644"/>
    <cellStyle name="Note 4 2 2 19 2 3" xfId="34645"/>
    <cellStyle name="Note 4 2 2 19 2 4" xfId="34646"/>
    <cellStyle name="Note 4 2 2 19 2 5" xfId="34647"/>
    <cellStyle name="Note 4 2 2 19 2 6" xfId="34648"/>
    <cellStyle name="Note 4 2 2 19 3" xfId="34649"/>
    <cellStyle name="Note 4 2 2 19 4" xfId="34650"/>
    <cellStyle name="Note 4 2 2 19 5" xfId="34651"/>
    <cellStyle name="Note 4 2 2 19 6" xfId="34652"/>
    <cellStyle name="Note 4 2 2 19 7" xfId="34653"/>
    <cellStyle name="Note 4 2 2 2" xfId="34654"/>
    <cellStyle name="Note 4 2 2 2 2" xfId="34655"/>
    <cellStyle name="Note 4 2 2 2 2 2" xfId="34656"/>
    <cellStyle name="Note 4 2 2 2 2 3" xfId="34657"/>
    <cellStyle name="Note 4 2 2 2 2 4" xfId="34658"/>
    <cellStyle name="Note 4 2 2 2 2 5" xfId="34659"/>
    <cellStyle name="Note 4 2 2 2 2 6" xfId="34660"/>
    <cellStyle name="Note 4 2 2 2 3" xfId="34661"/>
    <cellStyle name="Note 4 2 2 2 4" xfId="34662"/>
    <cellStyle name="Note 4 2 2 2 5" xfId="34663"/>
    <cellStyle name="Note 4 2 2 2 6" xfId="34664"/>
    <cellStyle name="Note 4 2 2 2 7" xfId="34665"/>
    <cellStyle name="Note 4 2 2 20" xfId="34666"/>
    <cellStyle name="Note 4 2 2 20 2" xfId="34667"/>
    <cellStyle name="Note 4 2 2 20 2 2" xfId="34668"/>
    <cellStyle name="Note 4 2 2 20 2 3" xfId="34669"/>
    <cellStyle name="Note 4 2 2 20 2 4" xfId="34670"/>
    <cellStyle name="Note 4 2 2 20 2 5" xfId="34671"/>
    <cellStyle name="Note 4 2 2 20 2 6" xfId="34672"/>
    <cellStyle name="Note 4 2 2 20 3" xfId="34673"/>
    <cellStyle name="Note 4 2 2 20 4" xfId="34674"/>
    <cellStyle name="Note 4 2 2 20 5" xfId="34675"/>
    <cellStyle name="Note 4 2 2 20 6" xfId="34676"/>
    <cellStyle name="Note 4 2 2 20 7" xfId="34677"/>
    <cellStyle name="Note 4 2 2 21" xfId="34678"/>
    <cellStyle name="Note 4 2 2 21 2" xfId="34679"/>
    <cellStyle name="Note 4 2 2 21 2 2" xfId="34680"/>
    <cellStyle name="Note 4 2 2 21 2 3" xfId="34681"/>
    <cellStyle name="Note 4 2 2 21 2 4" xfId="34682"/>
    <cellStyle name="Note 4 2 2 21 2 5" xfId="34683"/>
    <cellStyle name="Note 4 2 2 21 2 6" xfId="34684"/>
    <cellStyle name="Note 4 2 2 21 3" xfId="34685"/>
    <cellStyle name="Note 4 2 2 21 4" xfId="34686"/>
    <cellStyle name="Note 4 2 2 21 5" xfId="34687"/>
    <cellStyle name="Note 4 2 2 21 6" xfId="34688"/>
    <cellStyle name="Note 4 2 2 21 7" xfId="34689"/>
    <cellStyle name="Note 4 2 2 22" xfId="34690"/>
    <cellStyle name="Note 4 2 2 22 2" xfId="34691"/>
    <cellStyle name="Note 4 2 2 22 2 2" xfId="34692"/>
    <cellStyle name="Note 4 2 2 22 2 3" xfId="34693"/>
    <cellStyle name="Note 4 2 2 22 2 4" xfId="34694"/>
    <cellStyle name="Note 4 2 2 22 2 5" xfId="34695"/>
    <cellStyle name="Note 4 2 2 22 2 6" xfId="34696"/>
    <cellStyle name="Note 4 2 2 22 3" xfId="34697"/>
    <cellStyle name="Note 4 2 2 22 4" xfId="34698"/>
    <cellStyle name="Note 4 2 2 22 5" xfId="34699"/>
    <cellStyle name="Note 4 2 2 22 6" xfId="34700"/>
    <cellStyle name="Note 4 2 2 22 7" xfId="34701"/>
    <cellStyle name="Note 4 2 2 23" xfId="34702"/>
    <cellStyle name="Note 4 2 2 23 2" xfId="34703"/>
    <cellStyle name="Note 4 2 2 23 2 2" xfId="34704"/>
    <cellStyle name="Note 4 2 2 23 2 3" xfId="34705"/>
    <cellStyle name="Note 4 2 2 23 2 4" xfId="34706"/>
    <cellStyle name="Note 4 2 2 23 2 5" xfId="34707"/>
    <cellStyle name="Note 4 2 2 23 2 6" xfId="34708"/>
    <cellStyle name="Note 4 2 2 23 3" xfId="34709"/>
    <cellStyle name="Note 4 2 2 23 4" xfId="34710"/>
    <cellStyle name="Note 4 2 2 23 5" xfId="34711"/>
    <cellStyle name="Note 4 2 2 23 6" xfId="34712"/>
    <cellStyle name="Note 4 2 2 23 7" xfId="34713"/>
    <cellStyle name="Note 4 2 2 24" xfId="34714"/>
    <cellStyle name="Note 4 2 2 24 2" xfId="34715"/>
    <cellStyle name="Note 4 2 2 24 2 2" xfId="34716"/>
    <cellStyle name="Note 4 2 2 24 2 3" xfId="34717"/>
    <cellStyle name="Note 4 2 2 24 2 4" xfId="34718"/>
    <cellStyle name="Note 4 2 2 24 2 5" xfId="34719"/>
    <cellStyle name="Note 4 2 2 24 2 6" xfId="34720"/>
    <cellStyle name="Note 4 2 2 24 3" xfId="34721"/>
    <cellStyle name="Note 4 2 2 24 4" xfId="34722"/>
    <cellStyle name="Note 4 2 2 24 5" xfId="34723"/>
    <cellStyle name="Note 4 2 2 24 6" xfId="34724"/>
    <cellStyle name="Note 4 2 2 24 7" xfId="34725"/>
    <cellStyle name="Note 4 2 2 25" xfId="34726"/>
    <cellStyle name="Note 4 2 2 25 2" xfId="34727"/>
    <cellStyle name="Note 4 2 2 25 2 2" xfId="34728"/>
    <cellStyle name="Note 4 2 2 25 2 3" xfId="34729"/>
    <cellStyle name="Note 4 2 2 25 2 4" xfId="34730"/>
    <cellStyle name="Note 4 2 2 25 2 5" xfId="34731"/>
    <cellStyle name="Note 4 2 2 25 2 6" xfId="34732"/>
    <cellStyle name="Note 4 2 2 25 3" xfId="34733"/>
    <cellStyle name="Note 4 2 2 25 4" xfId="34734"/>
    <cellStyle name="Note 4 2 2 25 5" xfId="34735"/>
    <cellStyle name="Note 4 2 2 25 6" xfId="34736"/>
    <cellStyle name="Note 4 2 2 25 7" xfId="34737"/>
    <cellStyle name="Note 4 2 2 26" xfId="34738"/>
    <cellStyle name="Note 4 2 2 26 2" xfId="34739"/>
    <cellStyle name="Note 4 2 2 26 2 2" xfId="34740"/>
    <cellStyle name="Note 4 2 2 26 2 3" xfId="34741"/>
    <cellStyle name="Note 4 2 2 26 2 4" xfId="34742"/>
    <cellStyle name="Note 4 2 2 26 2 5" xfId="34743"/>
    <cellStyle name="Note 4 2 2 26 2 6" xfId="34744"/>
    <cellStyle name="Note 4 2 2 26 3" xfId="34745"/>
    <cellStyle name="Note 4 2 2 26 4" xfId="34746"/>
    <cellStyle name="Note 4 2 2 26 5" xfId="34747"/>
    <cellStyle name="Note 4 2 2 26 6" xfId="34748"/>
    <cellStyle name="Note 4 2 2 26 7" xfId="34749"/>
    <cellStyle name="Note 4 2 2 27" xfId="34750"/>
    <cellStyle name="Note 4 2 2 27 2" xfId="34751"/>
    <cellStyle name="Note 4 2 2 27 2 2" xfId="34752"/>
    <cellStyle name="Note 4 2 2 27 2 3" xfId="34753"/>
    <cellStyle name="Note 4 2 2 27 2 4" xfId="34754"/>
    <cellStyle name="Note 4 2 2 27 2 5" xfId="34755"/>
    <cellStyle name="Note 4 2 2 27 2 6" xfId="34756"/>
    <cellStyle name="Note 4 2 2 27 3" xfId="34757"/>
    <cellStyle name="Note 4 2 2 27 4" xfId="34758"/>
    <cellStyle name="Note 4 2 2 27 5" xfId="34759"/>
    <cellStyle name="Note 4 2 2 27 6" xfId="34760"/>
    <cellStyle name="Note 4 2 2 27 7" xfId="34761"/>
    <cellStyle name="Note 4 2 2 28" xfId="34762"/>
    <cellStyle name="Note 4 2 2 28 2" xfId="34763"/>
    <cellStyle name="Note 4 2 2 28 2 2" xfId="34764"/>
    <cellStyle name="Note 4 2 2 28 2 3" xfId="34765"/>
    <cellStyle name="Note 4 2 2 28 2 4" xfId="34766"/>
    <cellStyle name="Note 4 2 2 28 2 5" xfId="34767"/>
    <cellStyle name="Note 4 2 2 28 2 6" xfId="34768"/>
    <cellStyle name="Note 4 2 2 28 3" xfId="34769"/>
    <cellStyle name="Note 4 2 2 28 4" xfId="34770"/>
    <cellStyle name="Note 4 2 2 28 5" xfId="34771"/>
    <cellStyle name="Note 4 2 2 28 6" xfId="34772"/>
    <cellStyle name="Note 4 2 2 28 7" xfId="34773"/>
    <cellStyle name="Note 4 2 2 29" xfId="34774"/>
    <cellStyle name="Note 4 2 2 29 2" xfId="34775"/>
    <cellStyle name="Note 4 2 2 29 2 2" xfId="34776"/>
    <cellStyle name="Note 4 2 2 29 2 3" xfId="34777"/>
    <cellStyle name="Note 4 2 2 29 2 4" xfId="34778"/>
    <cellStyle name="Note 4 2 2 29 2 5" xfId="34779"/>
    <cellStyle name="Note 4 2 2 29 2 6" xfId="34780"/>
    <cellStyle name="Note 4 2 2 29 3" xfId="34781"/>
    <cellStyle name="Note 4 2 2 29 4" xfId="34782"/>
    <cellStyle name="Note 4 2 2 29 5" xfId="34783"/>
    <cellStyle name="Note 4 2 2 29 6" xfId="34784"/>
    <cellStyle name="Note 4 2 2 29 7" xfId="34785"/>
    <cellStyle name="Note 4 2 2 3" xfId="34786"/>
    <cellStyle name="Note 4 2 2 3 2" xfId="34787"/>
    <cellStyle name="Note 4 2 2 3 2 2" xfId="34788"/>
    <cellStyle name="Note 4 2 2 3 2 3" xfId="34789"/>
    <cellStyle name="Note 4 2 2 3 2 4" xfId="34790"/>
    <cellStyle name="Note 4 2 2 3 2 5" xfId="34791"/>
    <cellStyle name="Note 4 2 2 3 2 6" xfId="34792"/>
    <cellStyle name="Note 4 2 2 3 3" xfId="34793"/>
    <cellStyle name="Note 4 2 2 3 4" xfId="34794"/>
    <cellStyle name="Note 4 2 2 3 5" xfId="34795"/>
    <cellStyle name="Note 4 2 2 3 6" xfId="34796"/>
    <cellStyle name="Note 4 2 2 3 7" xfId="34797"/>
    <cellStyle name="Note 4 2 2 30" xfId="34798"/>
    <cellStyle name="Note 4 2 2 30 2" xfId="34799"/>
    <cellStyle name="Note 4 2 2 30 2 2" xfId="34800"/>
    <cellStyle name="Note 4 2 2 30 2 3" xfId="34801"/>
    <cellStyle name="Note 4 2 2 30 2 4" xfId="34802"/>
    <cellStyle name="Note 4 2 2 30 2 5" xfId="34803"/>
    <cellStyle name="Note 4 2 2 30 2 6" xfId="34804"/>
    <cellStyle name="Note 4 2 2 30 3" xfId="34805"/>
    <cellStyle name="Note 4 2 2 30 4" xfId="34806"/>
    <cellStyle name="Note 4 2 2 30 5" xfId="34807"/>
    <cellStyle name="Note 4 2 2 30 6" xfId="34808"/>
    <cellStyle name="Note 4 2 2 30 7" xfId="34809"/>
    <cellStyle name="Note 4 2 2 31" xfId="34810"/>
    <cellStyle name="Note 4 2 2 31 2" xfId="34811"/>
    <cellStyle name="Note 4 2 2 31 2 2" xfId="34812"/>
    <cellStyle name="Note 4 2 2 31 2 3" xfId="34813"/>
    <cellStyle name="Note 4 2 2 31 2 4" xfId="34814"/>
    <cellStyle name="Note 4 2 2 31 2 5" xfId="34815"/>
    <cellStyle name="Note 4 2 2 31 2 6" xfId="34816"/>
    <cellStyle name="Note 4 2 2 31 3" xfId="34817"/>
    <cellStyle name="Note 4 2 2 31 4" xfId="34818"/>
    <cellStyle name="Note 4 2 2 31 5" xfId="34819"/>
    <cellStyle name="Note 4 2 2 31 6" xfId="34820"/>
    <cellStyle name="Note 4 2 2 31 7" xfId="34821"/>
    <cellStyle name="Note 4 2 2 32" xfId="34822"/>
    <cellStyle name="Note 4 2 2 32 2" xfId="34823"/>
    <cellStyle name="Note 4 2 2 32 2 2" xfId="34824"/>
    <cellStyle name="Note 4 2 2 32 2 3" xfId="34825"/>
    <cellStyle name="Note 4 2 2 32 2 4" xfId="34826"/>
    <cellStyle name="Note 4 2 2 32 2 5" xfId="34827"/>
    <cellStyle name="Note 4 2 2 32 2 6" xfId="34828"/>
    <cellStyle name="Note 4 2 2 32 3" xfId="34829"/>
    <cellStyle name="Note 4 2 2 32 4" xfId="34830"/>
    <cellStyle name="Note 4 2 2 32 5" xfId="34831"/>
    <cellStyle name="Note 4 2 2 32 6" xfId="34832"/>
    <cellStyle name="Note 4 2 2 32 7" xfId="34833"/>
    <cellStyle name="Note 4 2 2 33" xfId="34834"/>
    <cellStyle name="Note 4 2 2 33 2" xfId="34835"/>
    <cellStyle name="Note 4 2 2 33 2 2" xfId="34836"/>
    <cellStyle name="Note 4 2 2 33 2 3" xfId="34837"/>
    <cellStyle name="Note 4 2 2 33 2 4" xfId="34838"/>
    <cellStyle name="Note 4 2 2 33 2 5" xfId="34839"/>
    <cellStyle name="Note 4 2 2 33 2 6" xfId="34840"/>
    <cellStyle name="Note 4 2 2 33 3" xfId="34841"/>
    <cellStyle name="Note 4 2 2 33 4" xfId="34842"/>
    <cellStyle name="Note 4 2 2 33 5" xfId="34843"/>
    <cellStyle name="Note 4 2 2 33 6" xfId="34844"/>
    <cellStyle name="Note 4 2 2 33 7" xfId="34845"/>
    <cellStyle name="Note 4 2 2 34" xfId="34846"/>
    <cellStyle name="Note 4 2 2 34 2" xfId="34847"/>
    <cellStyle name="Note 4 2 2 34 2 2" xfId="34848"/>
    <cellStyle name="Note 4 2 2 34 2 3" xfId="34849"/>
    <cellStyle name="Note 4 2 2 34 2 4" xfId="34850"/>
    <cellStyle name="Note 4 2 2 34 2 5" xfId="34851"/>
    <cellStyle name="Note 4 2 2 34 2 6" xfId="34852"/>
    <cellStyle name="Note 4 2 2 34 3" xfId="34853"/>
    <cellStyle name="Note 4 2 2 35" xfId="34854"/>
    <cellStyle name="Note 4 2 2 35 2" xfId="34855"/>
    <cellStyle name="Note 4 2 2 35 3" xfId="34856"/>
    <cellStyle name="Note 4 2 2 35 4" xfId="34857"/>
    <cellStyle name="Note 4 2 2 35 5" xfId="34858"/>
    <cellStyle name="Note 4 2 2 35 6" xfId="34859"/>
    <cellStyle name="Note 4 2 2 36" xfId="34860"/>
    <cellStyle name="Note 4 2 2 4" xfId="34861"/>
    <cellStyle name="Note 4 2 2 4 2" xfId="34862"/>
    <cellStyle name="Note 4 2 2 4 2 2" xfId="34863"/>
    <cellStyle name="Note 4 2 2 4 2 3" xfId="34864"/>
    <cellStyle name="Note 4 2 2 4 2 4" xfId="34865"/>
    <cellStyle name="Note 4 2 2 4 2 5" xfId="34866"/>
    <cellStyle name="Note 4 2 2 4 2 6" xfId="34867"/>
    <cellStyle name="Note 4 2 2 4 3" xfId="34868"/>
    <cellStyle name="Note 4 2 2 4 4" xfId="34869"/>
    <cellStyle name="Note 4 2 2 4 5" xfId="34870"/>
    <cellStyle name="Note 4 2 2 4 6" xfId="34871"/>
    <cellStyle name="Note 4 2 2 4 7" xfId="34872"/>
    <cellStyle name="Note 4 2 2 5" xfId="34873"/>
    <cellStyle name="Note 4 2 2 5 2" xfId="34874"/>
    <cellStyle name="Note 4 2 2 5 2 2" xfId="34875"/>
    <cellStyle name="Note 4 2 2 5 2 3" xfId="34876"/>
    <cellStyle name="Note 4 2 2 5 2 4" xfId="34877"/>
    <cellStyle name="Note 4 2 2 5 2 5" xfId="34878"/>
    <cellStyle name="Note 4 2 2 5 2 6" xfId="34879"/>
    <cellStyle name="Note 4 2 2 5 3" xfId="34880"/>
    <cellStyle name="Note 4 2 2 5 4" xfId="34881"/>
    <cellStyle name="Note 4 2 2 5 5" xfId="34882"/>
    <cellStyle name="Note 4 2 2 5 6" xfId="34883"/>
    <cellStyle name="Note 4 2 2 5 7" xfId="34884"/>
    <cellStyle name="Note 4 2 2 6" xfId="34885"/>
    <cellStyle name="Note 4 2 2 6 2" xfId="34886"/>
    <cellStyle name="Note 4 2 2 6 2 2" xfId="34887"/>
    <cellStyle name="Note 4 2 2 6 2 3" xfId="34888"/>
    <cellStyle name="Note 4 2 2 6 2 4" xfId="34889"/>
    <cellStyle name="Note 4 2 2 6 2 5" xfId="34890"/>
    <cellStyle name="Note 4 2 2 6 2 6" xfId="34891"/>
    <cellStyle name="Note 4 2 2 6 3" xfId="34892"/>
    <cellStyle name="Note 4 2 2 6 4" xfId="34893"/>
    <cellStyle name="Note 4 2 2 6 5" xfId="34894"/>
    <cellStyle name="Note 4 2 2 6 6" xfId="34895"/>
    <cellStyle name="Note 4 2 2 6 7" xfId="34896"/>
    <cellStyle name="Note 4 2 2 7" xfId="34897"/>
    <cellStyle name="Note 4 2 2 7 2" xfId="34898"/>
    <cellStyle name="Note 4 2 2 7 2 2" xfId="34899"/>
    <cellStyle name="Note 4 2 2 7 2 3" xfId="34900"/>
    <cellStyle name="Note 4 2 2 7 2 4" xfId="34901"/>
    <cellStyle name="Note 4 2 2 7 2 5" xfId="34902"/>
    <cellStyle name="Note 4 2 2 7 2 6" xfId="34903"/>
    <cellStyle name="Note 4 2 2 7 3" xfId="34904"/>
    <cellStyle name="Note 4 2 2 7 4" xfId="34905"/>
    <cellStyle name="Note 4 2 2 7 5" xfId="34906"/>
    <cellStyle name="Note 4 2 2 7 6" xfId="34907"/>
    <cellStyle name="Note 4 2 2 7 7" xfId="34908"/>
    <cellStyle name="Note 4 2 2 8" xfId="34909"/>
    <cellStyle name="Note 4 2 2 8 2" xfId="34910"/>
    <cellStyle name="Note 4 2 2 8 2 2" xfId="34911"/>
    <cellStyle name="Note 4 2 2 8 2 3" xfId="34912"/>
    <cellStyle name="Note 4 2 2 8 2 4" xfId="34913"/>
    <cellStyle name="Note 4 2 2 8 2 5" xfId="34914"/>
    <cellStyle name="Note 4 2 2 8 2 6" xfId="34915"/>
    <cellStyle name="Note 4 2 2 8 3" xfId="34916"/>
    <cellStyle name="Note 4 2 2 8 4" xfId="34917"/>
    <cellStyle name="Note 4 2 2 8 5" xfId="34918"/>
    <cellStyle name="Note 4 2 2 8 6" xfId="34919"/>
    <cellStyle name="Note 4 2 2 8 7" xfId="34920"/>
    <cellStyle name="Note 4 2 2 9" xfId="34921"/>
    <cellStyle name="Note 4 2 2 9 2" xfId="34922"/>
    <cellStyle name="Note 4 2 2 9 2 2" xfId="34923"/>
    <cellStyle name="Note 4 2 2 9 2 3" xfId="34924"/>
    <cellStyle name="Note 4 2 2 9 2 4" xfId="34925"/>
    <cellStyle name="Note 4 2 2 9 2 5" xfId="34926"/>
    <cellStyle name="Note 4 2 2 9 2 6" xfId="34927"/>
    <cellStyle name="Note 4 2 2 9 3" xfId="34928"/>
    <cellStyle name="Note 4 2 2 9 4" xfId="34929"/>
    <cellStyle name="Note 4 2 2 9 5" xfId="34930"/>
    <cellStyle name="Note 4 2 2 9 6" xfId="34931"/>
    <cellStyle name="Note 4 2 2 9 7" xfId="34932"/>
    <cellStyle name="Note 4 2 20" xfId="34933"/>
    <cellStyle name="Note 4 2 20 2" xfId="34934"/>
    <cellStyle name="Note 4 2 20 2 2" xfId="34935"/>
    <cellStyle name="Note 4 2 20 2 3" xfId="34936"/>
    <cellStyle name="Note 4 2 20 2 4" xfId="34937"/>
    <cellStyle name="Note 4 2 20 2 5" xfId="34938"/>
    <cellStyle name="Note 4 2 20 2 6" xfId="34939"/>
    <cellStyle name="Note 4 2 20 3" xfId="34940"/>
    <cellStyle name="Note 4 2 20 4" xfId="34941"/>
    <cellStyle name="Note 4 2 20 5" xfId="34942"/>
    <cellStyle name="Note 4 2 20 6" xfId="34943"/>
    <cellStyle name="Note 4 2 20 7" xfId="34944"/>
    <cellStyle name="Note 4 2 21" xfId="34945"/>
    <cellStyle name="Note 4 2 21 2" xfId="34946"/>
    <cellStyle name="Note 4 2 21 2 2" xfId="34947"/>
    <cellStyle name="Note 4 2 21 2 3" xfId="34948"/>
    <cellStyle name="Note 4 2 21 2 4" xfId="34949"/>
    <cellStyle name="Note 4 2 21 2 5" xfId="34950"/>
    <cellStyle name="Note 4 2 21 2 6" xfId="34951"/>
    <cellStyle name="Note 4 2 21 3" xfId="34952"/>
    <cellStyle name="Note 4 2 21 4" xfId="34953"/>
    <cellStyle name="Note 4 2 21 5" xfId="34954"/>
    <cellStyle name="Note 4 2 21 6" xfId="34955"/>
    <cellStyle name="Note 4 2 21 7" xfId="34956"/>
    <cellStyle name="Note 4 2 22" xfId="34957"/>
    <cellStyle name="Note 4 2 22 2" xfId="34958"/>
    <cellStyle name="Note 4 2 22 2 2" xfId="34959"/>
    <cellStyle name="Note 4 2 22 2 3" xfId="34960"/>
    <cellStyle name="Note 4 2 22 2 4" xfId="34961"/>
    <cellStyle name="Note 4 2 22 2 5" xfId="34962"/>
    <cellStyle name="Note 4 2 22 2 6" xfId="34963"/>
    <cellStyle name="Note 4 2 22 3" xfId="34964"/>
    <cellStyle name="Note 4 2 22 4" xfId="34965"/>
    <cellStyle name="Note 4 2 22 5" xfId="34966"/>
    <cellStyle name="Note 4 2 22 6" xfId="34967"/>
    <cellStyle name="Note 4 2 22 7" xfId="34968"/>
    <cellStyle name="Note 4 2 23" xfId="34969"/>
    <cellStyle name="Note 4 2 23 2" xfId="34970"/>
    <cellStyle name="Note 4 2 23 2 2" xfId="34971"/>
    <cellStyle name="Note 4 2 23 2 3" xfId="34972"/>
    <cellStyle name="Note 4 2 23 2 4" xfId="34973"/>
    <cellStyle name="Note 4 2 23 2 5" xfId="34974"/>
    <cellStyle name="Note 4 2 23 2 6" xfId="34975"/>
    <cellStyle name="Note 4 2 23 3" xfId="34976"/>
    <cellStyle name="Note 4 2 23 4" xfId="34977"/>
    <cellStyle name="Note 4 2 23 5" xfId="34978"/>
    <cellStyle name="Note 4 2 23 6" xfId="34979"/>
    <cellStyle name="Note 4 2 23 7" xfId="34980"/>
    <cellStyle name="Note 4 2 24" xfId="34981"/>
    <cellStyle name="Note 4 2 24 2" xfId="34982"/>
    <cellStyle name="Note 4 2 24 2 2" xfId="34983"/>
    <cellStyle name="Note 4 2 24 2 3" xfId="34984"/>
    <cellStyle name="Note 4 2 24 2 4" xfId="34985"/>
    <cellStyle name="Note 4 2 24 2 5" xfId="34986"/>
    <cellStyle name="Note 4 2 24 2 6" xfId="34987"/>
    <cellStyle name="Note 4 2 24 3" xfId="34988"/>
    <cellStyle name="Note 4 2 24 4" xfId="34989"/>
    <cellStyle name="Note 4 2 24 5" xfId="34990"/>
    <cellStyle name="Note 4 2 24 6" xfId="34991"/>
    <cellStyle name="Note 4 2 24 7" xfId="34992"/>
    <cellStyle name="Note 4 2 25" xfId="34993"/>
    <cellStyle name="Note 4 2 25 2" xfId="34994"/>
    <cellStyle name="Note 4 2 25 2 2" xfId="34995"/>
    <cellStyle name="Note 4 2 25 2 3" xfId="34996"/>
    <cellStyle name="Note 4 2 25 2 4" xfId="34997"/>
    <cellStyle name="Note 4 2 25 2 5" xfId="34998"/>
    <cellStyle name="Note 4 2 25 2 6" xfId="34999"/>
    <cellStyle name="Note 4 2 25 3" xfId="35000"/>
    <cellStyle name="Note 4 2 25 4" xfId="35001"/>
    <cellStyle name="Note 4 2 25 5" xfId="35002"/>
    <cellStyle name="Note 4 2 25 6" xfId="35003"/>
    <cellStyle name="Note 4 2 25 7" xfId="35004"/>
    <cellStyle name="Note 4 2 26" xfId="35005"/>
    <cellStyle name="Note 4 2 26 2" xfId="35006"/>
    <cellStyle name="Note 4 2 26 2 2" xfId="35007"/>
    <cellStyle name="Note 4 2 26 2 3" xfId="35008"/>
    <cellStyle name="Note 4 2 26 2 4" xfId="35009"/>
    <cellStyle name="Note 4 2 26 2 5" xfId="35010"/>
    <cellStyle name="Note 4 2 26 2 6" xfId="35011"/>
    <cellStyle name="Note 4 2 26 3" xfId="35012"/>
    <cellStyle name="Note 4 2 26 4" xfId="35013"/>
    <cellStyle name="Note 4 2 26 5" xfId="35014"/>
    <cellStyle name="Note 4 2 26 6" xfId="35015"/>
    <cellStyle name="Note 4 2 26 7" xfId="35016"/>
    <cellStyle name="Note 4 2 27" xfId="35017"/>
    <cellStyle name="Note 4 2 27 2" xfId="35018"/>
    <cellStyle name="Note 4 2 27 2 2" xfId="35019"/>
    <cellStyle name="Note 4 2 27 2 3" xfId="35020"/>
    <cellStyle name="Note 4 2 27 2 4" xfId="35021"/>
    <cellStyle name="Note 4 2 27 2 5" xfId="35022"/>
    <cellStyle name="Note 4 2 27 2 6" xfId="35023"/>
    <cellStyle name="Note 4 2 27 3" xfId="35024"/>
    <cellStyle name="Note 4 2 27 4" xfId="35025"/>
    <cellStyle name="Note 4 2 27 5" xfId="35026"/>
    <cellStyle name="Note 4 2 27 6" xfId="35027"/>
    <cellStyle name="Note 4 2 27 7" xfId="35028"/>
    <cellStyle name="Note 4 2 28" xfId="35029"/>
    <cellStyle name="Note 4 2 28 2" xfId="35030"/>
    <cellStyle name="Note 4 2 28 2 2" xfId="35031"/>
    <cellStyle name="Note 4 2 28 2 3" xfId="35032"/>
    <cellStyle name="Note 4 2 28 2 4" xfId="35033"/>
    <cellStyle name="Note 4 2 28 2 5" xfId="35034"/>
    <cellStyle name="Note 4 2 28 2 6" xfId="35035"/>
    <cellStyle name="Note 4 2 28 3" xfId="35036"/>
    <cellStyle name="Note 4 2 28 4" xfId="35037"/>
    <cellStyle name="Note 4 2 28 5" xfId="35038"/>
    <cellStyle name="Note 4 2 28 6" xfId="35039"/>
    <cellStyle name="Note 4 2 28 7" xfId="35040"/>
    <cellStyle name="Note 4 2 29" xfId="35041"/>
    <cellStyle name="Note 4 2 29 2" xfId="35042"/>
    <cellStyle name="Note 4 2 29 2 2" xfId="35043"/>
    <cellStyle name="Note 4 2 29 2 3" xfId="35044"/>
    <cellStyle name="Note 4 2 29 2 4" xfId="35045"/>
    <cellStyle name="Note 4 2 29 2 5" xfId="35046"/>
    <cellStyle name="Note 4 2 29 2 6" xfId="35047"/>
    <cellStyle name="Note 4 2 29 3" xfId="35048"/>
    <cellStyle name="Note 4 2 29 4" xfId="35049"/>
    <cellStyle name="Note 4 2 29 5" xfId="35050"/>
    <cellStyle name="Note 4 2 29 6" xfId="35051"/>
    <cellStyle name="Note 4 2 29 7" xfId="35052"/>
    <cellStyle name="Note 4 2 3" xfId="35053"/>
    <cellStyle name="Note 4 2 3 2" xfId="35054"/>
    <cellStyle name="Note 4 2 3 2 2" xfId="35055"/>
    <cellStyle name="Note 4 2 3 2 3" xfId="35056"/>
    <cellStyle name="Note 4 2 3 2 4" xfId="35057"/>
    <cellStyle name="Note 4 2 3 2 5" xfId="35058"/>
    <cellStyle name="Note 4 2 3 2 6" xfId="35059"/>
    <cellStyle name="Note 4 2 3 3" xfId="35060"/>
    <cellStyle name="Note 4 2 3 4" xfId="35061"/>
    <cellStyle name="Note 4 2 3 5" xfId="35062"/>
    <cellStyle name="Note 4 2 3 6" xfId="35063"/>
    <cellStyle name="Note 4 2 3 7" xfId="35064"/>
    <cellStyle name="Note 4 2 30" xfId="35065"/>
    <cellStyle name="Note 4 2 30 2" xfId="35066"/>
    <cellStyle name="Note 4 2 30 2 2" xfId="35067"/>
    <cellStyle name="Note 4 2 30 2 3" xfId="35068"/>
    <cellStyle name="Note 4 2 30 2 4" xfId="35069"/>
    <cellStyle name="Note 4 2 30 2 5" xfId="35070"/>
    <cellStyle name="Note 4 2 30 2 6" xfId="35071"/>
    <cellStyle name="Note 4 2 30 3" xfId="35072"/>
    <cellStyle name="Note 4 2 30 4" xfId="35073"/>
    <cellStyle name="Note 4 2 30 5" xfId="35074"/>
    <cellStyle name="Note 4 2 30 6" xfId="35075"/>
    <cellStyle name="Note 4 2 30 7" xfId="35076"/>
    <cellStyle name="Note 4 2 31" xfId="35077"/>
    <cellStyle name="Note 4 2 31 2" xfId="35078"/>
    <cellStyle name="Note 4 2 31 2 2" xfId="35079"/>
    <cellStyle name="Note 4 2 31 2 3" xfId="35080"/>
    <cellStyle name="Note 4 2 31 2 4" xfId="35081"/>
    <cellStyle name="Note 4 2 31 2 5" xfId="35082"/>
    <cellStyle name="Note 4 2 31 2 6" xfId="35083"/>
    <cellStyle name="Note 4 2 31 3" xfId="35084"/>
    <cellStyle name="Note 4 2 31 4" xfId="35085"/>
    <cellStyle name="Note 4 2 31 5" xfId="35086"/>
    <cellStyle name="Note 4 2 31 6" xfId="35087"/>
    <cellStyle name="Note 4 2 31 7" xfId="35088"/>
    <cellStyle name="Note 4 2 32" xfId="35089"/>
    <cellStyle name="Note 4 2 32 2" xfId="35090"/>
    <cellStyle name="Note 4 2 32 2 2" xfId="35091"/>
    <cellStyle name="Note 4 2 32 2 3" xfId="35092"/>
    <cellStyle name="Note 4 2 32 2 4" xfId="35093"/>
    <cellStyle name="Note 4 2 32 2 5" xfId="35094"/>
    <cellStyle name="Note 4 2 32 2 6" xfId="35095"/>
    <cellStyle name="Note 4 2 32 3" xfId="35096"/>
    <cellStyle name="Note 4 2 32 4" xfId="35097"/>
    <cellStyle name="Note 4 2 32 5" xfId="35098"/>
    <cellStyle name="Note 4 2 32 6" xfId="35099"/>
    <cellStyle name="Note 4 2 32 7" xfId="35100"/>
    <cellStyle name="Note 4 2 33" xfId="35101"/>
    <cellStyle name="Note 4 2 33 2" xfId="35102"/>
    <cellStyle name="Note 4 2 33 2 2" xfId="35103"/>
    <cellStyle name="Note 4 2 33 2 3" xfId="35104"/>
    <cellStyle name="Note 4 2 33 2 4" xfId="35105"/>
    <cellStyle name="Note 4 2 33 2 5" xfId="35106"/>
    <cellStyle name="Note 4 2 33 2 6" xfId="35107"/>
    <cellStyle name="Note 4 2 33 3" xfId="35108"/>
    <cellStyle name="Note 4 2 33 4" xfId="35109"/>
    <cellStyle name="Note 4 2 33 5" xfId="35110"/>
    <cellStyle name="Note 4 2 33 6" xfId="35111"/>
    <cellStyle name="Note 4 2 33 7" xfId="35112"/>
    <cellStyle name="Note 4 2 34" xfId="35113"/>
    <cellStyle name="Note 4 2 34 2" xfId="35114"/>
    <cellStyle name="Note 4 2 34 2 2" xfId="35115"/>
    <cellStyle name="Note 4 2 34 2 3" xfId="35116"/>
    <cellStyle name="Note 4 2 34 2 4" xfId="35117"/>
    <cellStyle name="Note 4 2 34 2 5" xfId="35118"/>
    <cellStyle name="Note 4 2 34 2 6" xfId="35119"/>
    <cellStyle name="Note 4 2 34 3" xfId="35120"/>
    <cellStyle name="Note 4 2 34 4" xfId="35121"/>
    <cellStyle name="Note 4 2 34 5" xfId="35122"/>
    <cellStyle name="Note 4 2 34 6" xfId="35123"/>
    <cellStyle name="Note 4 2 34 7" xfId="35124"/>
    <cellStyle name="Note 4 2 35" xfId="35125"/>
    <cellStyle name="Note 4 2 35 2" xfId="35126"/>
    <cellStyle name="Note 4 2 35 2 2" xfId="35127"/>
    <cellStyle name="Note 4 2 35 2 3" xfId="35128"/>
    <cellStyle name="Note 4 2 35 2 4" xfId="35129"/>
    <cellStyle name="Note 4 2 35 2 5" xfId="35130"/>
    <cellStyle name="Note 4 2 35 2 6" xfId="35131"/>
    <cellStyle name="Note 4 2 35 3" xfId="35132"/>
    <cellStyle name="Note 4 2 35 4" xfId="35133"/>
    <cellStyle name="Note 4 2 35 5" xfId="35134"/>
    <cellStyle name="Note 4 2 35 6" xfId="35135"/>
    <cellStyle name="Note 4 2 36" xfId="35136"/>
    <cellStyle name="Note 4 2 36 2" xfId="35137"/>
    <cellStyle name="Note 4 2 36 3" xfId="35138"/>
    <cellStyle name="Note 4 2 36 4" xfId="35139"/>
    <cellStyle name="Note 4 2 36 5" xfId="35140"/>
    <cellStyle name="Note 4 2 36 6" xfId="35141"/>
    <cellStyle name="Note 4 2 37" xfId="35142"/>
    <cellStyle name="Note 4 2 4" xfId="35143"/>
    <cellStyle name="Note 4 2 4 2" xfId="35144"/>
    <cellStyle name="Note 4 2 4 2 2" xfId="35145"/>
    <cellStyle name="Note 4 2 4 2 3" xfId="35146"/>
    <cellStyle name="Note 4 2 4 2 4" xfId="35147"/>
    <cellStyle name="Note 4 2 4 2 5" xfId="35148"/>
    <cellStyle name="Note 4 2 4 2 6" xfId="35149"/>
    <cellStyle name="Note 4 2 4 3" xfId="35150"/>
    <cellStyle name="Note 4 2 4 4" xfId="35151"/>
    <cellStyle name="Note 4 2 4 5" xfId="35152"/>
    <cellStyle name="Note 4 2 4 6" xfId="35153"/>
    <cellStyle name="Note 4 2 4 7" xfId="35154"/>
    <cellStyle name="Note 4 2 5" xfId="35155"/>
    <cellStyle name="Note 4 2 5 2" xfId="35156"/>
    <cellStyle name="Note 4 2 5 2 2" xfId="35157"/>
    <cellStyle name="Note 4 2 5 2 3" xfId="35158"/>
    <cellStyle name="Note 4 2 5 2 4" xfId="35159"/>
    <cellStyle name="Note 4 2 5 2 5" xfId="35160"/>
    <cellStyle name="Note 4 2 5 2 6" xfId="35161"/>
    <cellStyle name="Note 4 2 5 3" xfId="35162"/>
    <cellStyle name="Note 4 2 5 4" xfId="35163"/>
    <cellStyle name="Note 4 2 5 5" xfId="35164"/>
    <cellStyle name="Note 4 2 5 6" xfId="35165"/>
    <cellStyle name="Note 4 2 5 7" xfId="35166"/>
    <cellStyle name="Note 4 2 6" xfId="35167"/>
    <cellStyle name="Note 4 2 6 2" xfId="35168"/>
    <cellStyle name="Note 4 2 6 2 2" xfId="35169"/>
    <cellStyle name="Note 4 2 6 2 3" xfId="35170"/>
    <cellStyle name="Note 4 2 6 2 4" xfId="35171"/>
    <cellStyle name="Note 4 2 6 2 5" xfId="35172"/>
    <cellStyle name="Note 4 2 6 2 6" xfId="35173"/>
    <cellStyle name="Note 4 2 6 3" xfId="35174"/>
    <cellStyle name="Note 4 2 6 4" xfId="35175"/>
    <cellStyle name="Note 4 2 6 5" xfId="35176"/>
    <cellStyle name="Note 4 2 6 6" xfId="35177"/>
    <cellStyle name="Note 4 2 6 7" xfId="35178"/>
    <cellStyle name="Note 4 2 7" xfId="35179"/>
    <cellStyle name="Note 4 2 7 2" xfId="35180"/>
    <cellStyle name="Note 4 2 7 2 2" xfId="35181"/>
    <cellStyle name="Note 4 2 7 2 3" xfId="35182"/>
    <cellStyle name="Note 4 2 7 2 4" xfId="35183"/>
    <cellStyle name="Note 4 2 7 2 5" xfId="35184"/>
    <cellStyle name="Note 4 2 7 2 6" xfId="35185"/>
    <cellStyle name="Note 4 2 7 3" xfId="35186"/>
    <cellStyle name="Note 4 2 7 4" xfId="35187"/>
    <cellStyle name="Note 4 2 7 5" xfId="35188"/>
    <cellStyle name="Note 4 2 7 6" xfId="35189"/>
    <cellStyle name="Note 4 2 7 7" xfId="35190"/>
    <cellStyle name="Note 4 2 8" xfId="35191"/>
    <cellStyle name="Note 4 2 8 2" xfId="35192"/>
    <cellStyle name="Note 4 2 8 2 2" xfId="35193"/>
    <cellStyle name="Note 4 2 8 2 3" xfId="35194"/>
    <cellStyle name="Note 4 2 8 2 4" xfId="35195"/>
    <cellStyle name="Note 4 2 8 2 5" xfId="35196"/>
    <cellStyle name="Note 4 2 8 2 6" xfId="35197"/>
    <cellStyle name="Note 4 2 8 3" xfId="35198"/>
    <cellStyle name="Note 4 2 8 4" xfId="35199"/>
    <cellStyle name="Note 4 2 8 5" xfId="35200"/>
    <cellStyle name="Note 4 2 8 6" xfId="35201"/>
    <cellStyle name="Note 4 2 8 7" xfId="35202"/>
    <cellStyle name="Note 4 2 9" xfId="35203"/>
    <cellStyle name="Note 4 2 9 2" xfId="35204"/>
    <cellStyle name="Note 4 2 9 2 2" xfId="35205"/>
    <cellStyle name="Note 4 2 9 2 3" xfId="35206"/>
    <cellStyle name="Note 4 2 9 2 4" xfId="35207"/>
    <cellStyle name="Note 4 2 9 2 5" xfId="35208"/>
    <cellStyle name="Note 4 2 9 2 6" xfId="35209"/>
    <cellStyle name="Note 4 2 9 3" xfId="35210"/>
    <cellStyle name="Note 4 2 9 4" xfId="35211"/>
    <cellStyle name="Note 4 2 9 5" xfId="35212"/>
    <cellStyle name="Note 4 2 9 6" xfId="35213"/>
    <cellStyle name="Note 4 2 9 7" xfId="35214"/>
    <cellStyle name="Note 4 20" xfId="35215"/>
    <cellStyle name="Note 4 20 2" xfId="35216"/>
    <cellStyle name="Note 4 20 2 2" xfId="35217"/>
    <cellStyle name="Note 4 20 2 3" xfId="35218"/>
    <cellStyle name="Note 4 20 2 4" xfId="35219"/>
    <cellStyle name="Note 4 20 2 5" xfId="35220"/>
    <cellStyle name="Note 4 20 2 6" xfId="35221"/>
    <cellStyle name="Note 4 20 3" xfId="35222"/>
    <cellStyle name="Note 4 20 4" xfId="35223"/>
    <cellStyle name="Note 4 20 5" xfId="35224"/>
    <cellStyle name="Note 4 20 6" xfId="35225"/>
    <cellStyle name="Note 4 20 7" xfId="35226"/>
    <cellStyle name="Note 4 21" xfId="35227"/>
    <cellStyle name="Note 4 21 2" xfId="35228"/>
    <cellStyle name="Note 4 21 2 2" xfId="35229"/>
    <cellStyle name="Note 4 21 2 3" xfId="35230"/>
    <cellStyle name="Note 4 21 2 4" xfId="35231"/>
    <cellStyle name="Note 4 21 2 5" xfId="35232"/>
    <cellStyle name="Note 4 21 2 6" xfId="35233"/>
    <cellStyle name="Note 4 21 3" xfId="35234"/>
    <cellStyle name="Note 4 21 4" xfId="35235"/>
    <cellStyle name="Note 4 21 5" xfId="35236"/>
    <cellStyle name="Note 4 21 6" xfId="35237"/>
    <cellStyle name="Note 4 21 7" xfId="35238"/>
    <cellStyle name="Note 4 22" xfId="35239"/>
    <cellStyle name="Note 4 22 2" xfId="35240"/>
    <cellStyle name="Note 4 22 2 2" xfId="35241"/>
    <cellStyle name="Note 4 22 2 3" xfId="35242"/>
    <cellStyle name="Note 4 22 2 4" xfId="35243"/>
    <cellStyle name="Note 4 22 2 5" xfId="35244"/>
    <cellStyle name="Note 4 22 2 6" xfId="35245"/>
    <cellStyle name="Note 4 22 3" xfId="35246"/>
    <cellStyle name="Note 4 22 4" xfId="35247"/>
    <cellStyle name="Note 4 22 5" xfId="35248"/>
    <cellStyle name="Note 4 22 6" xfId="35249"/>
    <cellStyle name="Note 4 22 7" xfId="35250"/>
    <cellStyle name="Note 4 23" xfId="35251"/>
    <cellStyle name="Note 4 23 2" xfId="35252"/>
    <cellStyle name="Note 4 23 2 2" xfId="35253"/>
    <cellStyle name="Note 4 23 2 3" xfId="35254"/>
    <cellStyle name="Note 4 23 2 4" xfId="35255"/>
    <cellStyle name="Note 4 23 2 5" xfId="35256"/>
    <cellStyle name="Note 4 23 2 6" xfId="35257"/>
    <cellStyle name="Note 4 23 3" xfId="35258"/>
    <cellStyle name="Note 4 23 4" xfId="35259"/>
    <cellStyle name="Note 4 23 5" xfId="35260"/>
    <cellStyle name="Note 4 23 6" xfId="35261"/>
    <cellStyle name="Note 4 23 7" xfId="35262"/>
    <cellStyle name="Note 4 24" xfId="35263"/>
    <cellStyle name="Note 4 24 2" xfId="35264"/>
    <cellStyle name="Note 4 24 2 2" xfId="35265"/>
    <cellStyle name="Note 4 24 2 3" xfId="35266"/>
    <cellStyle name="Note 4 24 2 4" xfId="35267"/>
    <cellStyle name="Note 4 24 2 5" xfId="35268"/>
    <cellStyle name="Note 4 24 2 6" xfId="35269"/>
    <cellStyle name="Note 4 24 3" xfId="35270"/>
    <cellStyle name="Note 4 24 4" xfId="35271"/>
    <cellStyle name="Note 4 24 5" xfId="35272"/>
    <cellStyle name="Note 4 24 6" xfId="35273"/>
    <cellStyle name="Note 4 24 7" xfId="35274"/>
    <cellStyle name="Note 4 25" xfId="35275"/>
    <cellStyle name="Note 4 25 2" xfId="35276"/>
    <cellStyle name="Note 4 25 2 2" xfId="35277"/>
    <cellStyle name="Note 4 25 2 3" xfId="35278"/>
    <cellStyle name="Note 4 25 2 4" xfId="35279"/>
    <cellStyle name="Note 4 25 2 5" xfId="35280"/>
    <cellStyle name="Note 4 25 2 6" xfId="35281"/>
    <cellStyle name="Note 4 25 3" xfId="35282"/>
    <cellStyle name="Note 4 25 4" xfId="35283"/>
    <cellStyle name="Note 4 25 5" xfId="35284"/>
    <cellStyle name="Note 4 25 6" xfId="35285"/>
    <cellStyle name="Note 4 25 7" xfId="35286"/>
    <cellStyle name="Note 4 26" xfId="35287"/>
    <cellStyle name="Note 4 26 2" xfId="35288"/>
    <cellStyle name="Note 4 26 2 2" xfId="35289"/>
    <cellStyle name="Note 4 26 2 3" xfId="35290"/>
    <cellStyle name="Note 4 26 2 4" xfId="35291"/>
    <cellStyle name="Note 4 26 2 5" xfId="35292"/>
    <cellStyle name="Note 4 26 2 6" xfId="35293"/>
    <cellStyle name="Note 4 26 3" xfId="35294"/>
    <cellStyle name="Note 4 26 4" xfId="35295"/>
    <cellStyle name="Note 4 26 5" xfId="35296"/>
    <cellStyle name="Note 4 26 6" xfId="35297"/>
    <cellStyle name="Note 4 26 7" xfId="35298"/>
    <cellStyle name="Note 4 27" xfId="35299"/>
    <cellStyle name="Note 4 27 2" xfId="35300"/>
    <cellStyle name="Note 4 27 2 2" xfId="35301"/>
    <cellStyle name="Note 4 27 2 3" xfId="35302"/>
    <cellStyle name="Note 4 27 2 4" xfId="35303"/>
    <cellStyle name="Note 4 27 2 5" xfId="35304"/>
    <cellStyle name="Note 4 27 2 6" xfId="35305"/>
    <cellStyle name="Note 4 27 3" xfId="35306"/>
    <cellStyle name="Note 4 27 4" xfId="35307"/>
    <cellStyle name="Note 4 27 5" xfId="35308"/>
    <cellStyle name="Note 4 27 6" xfId="35309"/>
    <cellStyle name="Note 4 27 7" xfId="35310"/>
    <cellStyle name="Note 4 28" xfId="35311"/>
    <cellStyle name="Note 4 28 2" xfId="35312"/>
    <cellStyle name="Note 4 28 2 2" xfId="35313"/>
    <cellStyle name="Note 4 28 2 3" xfId="35314"/>
    <cellStyle name="Note 4 28 2 4" xfId="35315"/>
    <cellStyle name="Note 4 28 2 5" xfId="35316"/>
    <cellStyle name="Note 4 28 2 6" xfId="35317"/>
    <cellStyle name="Note 4 28 3" xfId="35318"/>
    <cellStyle name="Note 4 28 4" xfId="35319"/>
    <cellStyle name="Note 4 28 5" xfId="35320"/>
    <cellStyle name="Note 4 28 6" xfId="35321"/>
    <cellStyle name="Note 4 28 7" xfId="35322"/>
    <cellStyle name="Note 4 29" xfId="35323"/>
    <cellStyle name="Note 4 29 2" xfId="35324"/>
    <cellStyle name="Note 4 29 2 2" xfId="35325"/>
    <cellStyle name="Note 4 29 2 3" xfId="35326"/>
    <cellStyle name="Note 4 29 2 4" xfId="35327"/>
    <cellStyle name="Note 4 29 2 5" xfId="35328"/>
    <cellStyle name="Note 4 29 2 6" xfId="35329"/>
    <cellStyle name="Note 4 29 3" xfId="35330"/>
    <cellStyle name="Note 4 29 4" xfId="35331"/>
    <cellStyle name="Note 4 29 5" xfId="35332"/>
    <cellStyle name="Note 4 29 6" xfId="35333"/>
    <cellStyle name="Note 4 29 7" xfId="35334"/>
    <cellStyle name="Note 4 3" xfId="35335"/>
    <cellStyle name="Note 4 3 10" xfId="35336"/>
    <cellStyle name="Note 4 3 10 2" xfId="35337"/>
    <cellStyle name="Note 4 3 10 2 2" xfId="35338"/>
    <cellStyle name="Note 4 3 10 2 3" xfId="35339"/>
    <cellStyle name="Note 4 3 10 2 4" xfId="35340"/>
    <cellStyle name="Note 4 3 10 2 5" xfId="35341"/>
    <cellStyle name="Note 4 3 10 2 6" xfId="35342"/>
    <cellStyle name="Note 4 3 10 3" xfId="35343"/>
    <cellStyle name="Note 4 3 10 4" xfId="35344"/>
    <cellStyle name="Note 4 3 10 5" xfId="35345"/>
    <cellStyle name="Note 4 3 10 6" xfId="35346"/>
    <cellStyle name="Note 4 3 10 7" xfId="35347"/>
    <cellStyle name="Note 4 3 11" xfId="35348"/>
    <cellStyle name="Note 4 3 11 2" xfId="35349"/>
    <cellStyle name="Note 4 3 11 2 2" xfId="35350"/>
    <cellStyle name="Note 4 3 11 2 3" xfId="35351"/>
    <cellStyle name="Note 4 3 11 2 4" xfId="35352"/>
    <cellStyle name="Note 4 3 11 2 5" xfId="35353"/>
    <cellStyle name="Note 4 3 11 2 6" xfId="35354"/>
    <cellStyle name="Note 4 3 11 3" xfId="35355"/>
    <cellStyle name="Note 4 3 11 4" xfId="35356"/>
    <cellStyle name="Note 4 3 11 5" xfId="35357"/>
    <cellStyle name="Note 4 3 11 6" xfId="35358"/>
    <cellStyle name="Note 4 3 11 7" xfId="35359"/>
    <cellStyle name="Note 4 3 12" xfId="35360"/>
    <cellStyle name="Note 4 3 12 2" xfId="35361"/>
    <cellStyle name="Note 4 3 12 2 2" xfId="35362"/>
    <cellStyle name="Note 4 3 12 2 3" xfId="35363"/>
    <cellStyle name="Note 4 3 12 2 4" xfId="35364"/>
    <cellStyle name="Note 4 3 12 2 5" xfId="35365"/>
    <cellStyle name="Note 4 3 12 2 6" xfId="35366"/>
    <cellStyle name="Note 4 3 12 3" xfId="35367"/>
    <cellStyle name="Note 4 3 12 4" xfId="35368"/>
    <cellStyle name="Note 4 3 12 5" xfId="35369"/>
    <cellStyle name="Note 4 3 12 6" xfId="35370"/>
    <cellStyle name="Note 4 3 12 7" xfId="35371"/>
    <cellStyle name="Note 4 3 13" xfId="35372"/>
    <cellStyle name="Note 4 3 13 2" xfId="35373"/>
    <cellStyle name="Note 4 3 13 2 2" xfId="35374"/>
    <cellStyle name="Note 4 3 13 2 3" xfId="35375"/>
    <cellStyle name="Note 4 3 13 2 4" xfId="35376"/>
    <cellStyle name="Note 4 3 13 2 5" xfId="35377"/>
    <cellStyle name="Note 4 3 13 2 6" xfId="35378"/>
    <cellStyle name="Note 4 3 13 3" xfId="35379"/>
    <cellStyle name="Note 4 3 13 4" xfId="35380"/>
    <cellStyle name="Note 4 3 13 5" xfId="35381"/>
    <cellStyle name="Note 4 3 13 6" xfId="35382"/>
    <cellStyle name="Note 4 3 13 7" xfId="35383"/>
    <cellStyle name="Note 4 3 14" xfId="35384"/>
    <cellStyle name="Note 4 3 14 2" xfId="35385"/>
    <cellStyle name="Note 4 3 14 2 2" xfId="35386"/>
    <cellStyle name="Note 4 3 14 2 3" xfId="35387"/>
    <cellStyle name="Note 4 3 14 2 4" xfId="35388"/>
    <cellStyle name="Note 4 3 14 2 5" xfId="35389"/>
    <cellStyle name="Note 4 3 14 2 6" xfId="35390"/>
    <cellStyle name="Note 4 3 14 3" xfId="35391"/>
    <cellStyle name="Note 4 3 14 4" xfId="35392"/>
    <cellStyle name="Note 4 3 14 5" xfId="35393"/>
    <cellStyle name="Note 4 3 14 6" xfId="35394"/>
    <cellStyle name="Note 4 3 14 7" xfId="35395"/>
    <cellStyle name="Note 4 3 15" xfId="35396"/>
    <cellStyle name="Note 4 3 15 2" xfId="35397"/>
    <cellStyle name="Note 4 3 15 2 2" xfId="35398"/>
    <cellStyle name="Note 4 3 15 2 3" xfId="35399"/>
    <cellStyle name="Note 4 3 15 2 4" xfId="35400"/>
    <cellStyle name="Note 4 3 15 2 5" xfId="35401"/>
    <cellStyle name="Note 4 3 15 2 6" xfId="35402"/>
    <cellStyle name="Note 4 3 15 3" xfId="35403"/>
    <cellStyle name="Note 4 3 15 4" xfId="35404"/>
    <cellStyle name="Note 4 3 15 5" xfId="35405"/>
    <cellStyle name="Note 4 3 15 6" xfId="35406"/>
    <cellStyle name="Note 4 3 15 7" xfId="35407"/>
    <cellStyle name="Note 4 3 16" xfId="35408"/>
    <cellStyle name="Note 4 3 16 2" xfId="35409"/>
    <cellStyle name="Note 4 3 16 2 2" xfId="35410"/>
    <cellStyle name="Note 4 3 16 2 3" xfId="35411"/>
    <cellStyle name="Note 4 3 16 2 4" xfId="35412"/>
    <cellStyle name="Note 4 3 16 2 5" xfId="35413"/>
    <cellStyle name="Note 4 3 16 2 6" xfId="35414"/>
    <cellStyle name="Note 4 3 16 3" xfId="35415"/>
    <cellStyle name="Note 4 3 16 4" xfId="35416"/>
    <cellStyle name="Note 4 3 16 5" xfId="35417"/>
    <cellStyle name="Note 4 3 16 6" xfId="35418"/>
    <cellStyle name="Note 4 3 16 7" xfId="35419"/>
    <cellStyle name="Note 4 3 17" xfId="35420"/>
    <cellStyle name="Note 4 3 17 2" xfId="35421"/>
    <cellStyle name="Note 4 3 17 2 2" xfId="35422"/>
    <cellStyle name="Note 4 3 17 2 3" xfId="35423"/>
    <cellStyle name="Note 4 3 17 2 4" xfId="35424"/>
    <cellStyle name="Note 4 3 17 2 5" xfId="35425"/>
    <cellStyle name="Note 4 3 17 2 6" xfId="35426"/>
    <cellStyle name="Note 4 3 17 3" xfId="35427"/>
    <cellStyle name="Note 4 3 17 4" xfId="35428"/>
    <cellStyle name="Note 4 3 17 5" xfId="35429"/>
    <cellStyle name="Note 4 3 17 6" xfId="35430"/>
    <cellStyle name="Note 4 3 17 7" xfId="35431"/>
    <cellStyle name="Note 4 3 18" xfId="35432"/>
    <cellStyle name="Note 4 3 18 2" xfId="35433"/>
    <cellStyle name="Note 4 3 18 2 2" xfId="35434"/>
    <cellStyle name="Note 4 3 18 2 3" xfId="35435"/>
    <cellStyle name="Note 4 3 18 2 4" xfId="35436"/>
    <cellStyle name="Note 4 3 18 2 5" xfId="35437"/>
    <cellStyle name="Note 4 3 18 2 6" xfId="35438"/>
    <cellStyle name="Note 4 3 18 3" xfId="35439"/>
    <cellStyle name="Note 4 3 18 4" xfId="35440"/>
    <cellStyle name="Note 4 3 18 5" xfId="35441"/>
    <cellStyle name="Note 4 3 18 6" xfId="35442"/>
    <cellStyle name="Note 4 3 18 7" xfId="35443"/>
    <cellStyle name="Note 4 3 19" xfId="35444"/>
    <cellStyle name="Note 4 3 19 2" xfId="35445"/>
    <cellStyle name="Note 4 3 19 2 2" xfId="35446"/>
    <cellStyle name="Note 4 3 19 2 3" xfId="35447"/>
    <cellStyle name="Note 4 3 19 2 4" xfId="35448"/>
    <cellStyle name="Note 4 3 19 2 5" xfId="35449"/>
    <cellStyle name="Note 4 3 19 2 6" xfId="35450"/>
    <cellStyle name="Note 4 3 19 3" xfId="35451"/>
    <cellStyle name="Note 4 3 19 4" xfId="35452"/>
    <cellStyle name="Note 4 3 19 5" xfId="35453"/>
    <cellStyle name="Note 4 3 19 6" xfId="35454"/>
    <cellStyle name="Note 4 3 19 7" xfId="35455"/>
    <cellStyle name="Note 4 3 2" xfId="35456"/>
    <cellStyle name="Note 4 3 2 10" xfId="35457"/>
    <cellStyle name="Note 4 3 2 10 2" xfId="35458"/>
    <cellStyle name="Note 4 3 2 10 2 2" xfId="35459"/>
    <cellStyle name="Note 4 3 2 10 2 3" xfId="35460"/>
    <cellStyle name="Note 4 3 2 10 2 4" xfId="35461"/>
    <cellStyle name="Note 4 3 2 10 2 5" xfId="35462"/>
    <cellStyle name="Note 4 3 2 10 2 6" xfId="35463"/>
    <cellStyle name="Note 4 3 2 10 3" xfId="35464"/>
    <cellStyle name="Note 4 3 2 10 4" xfId="35465"/>
    <cellStyle name="Note 4 3 2 10 5" xfId="35466"/>
    <cellStyle name="Note 4 3 2 10 6" xfId="35467"/>
    <cellStyle name="Note 4 3 2 10 7" xfId="35468"/>
    <cellStyle name="Note 4 3 2 11" xfId="35469"/>
    <cellStyle name="Note 4 3 2 11 2" xfId="35470"/>
    <cellStyle name="Note 4 3 2 11 2 2" xfId="35471"/>
    <cellStyle name="Note 4 3 2 11 2 3" xfId="35472"/>
    <cellStyle name="Note 4 3 2 11 2 4" xfId="35473"/>
    <cellStyle name="Note 4 3 2 11 2 5" xfId="35474"/>
    <cellStyle name="Note 4 3 2 11 2 6" xfId="35475"/>
    <cellStyle name="Note 4 3 2 11 3" xfId="35476"/>
    <cellStyle name="Note 4 3 2 11 4" xfId="35477"/>
    <cellStyle name="Note 4 3 2 11 5" xfId="35478"/>
    <cellStyle name="Note 4 3 2 11 6" xfId="35479"/>
    <cellStyle name="Note 4 3 2 11 7" xfId="35480"/>
    <cellStyle name="Note 4 3 2 12" xfId="35481"/>
    <cellStyle name="Note 4 3 2 12 2" xfId="35482"/>
    <cellStyle name="Note 4 3 2 12 2 2" xfId="35483"/>
    <cellStyle name="Note 4 3 2 12 2 3" xfId="35484"/>
    <cellStyle name="Note 4 3 2 12 2 4" xfId="35485"/>
    <cellStyle name="Note 4 3 2 12 2 5" xfId="35486"/>
    <cellStyle name="Note 4 3 2 12 2 6" xfId="35487"/>
    <cellStyle name="Note 4 3 2 12 3" xfId="35488"/>
    <cellStyle name="Note 4 3 2 12 4" xfId="35489"/>
    <cellStyle name="Note 4 3 2 12 5" xfId="35490"/>
    <cellStyle name="Note 4 3 2 12 6" xfId="35491"/>
    <cellStyle name="Note 4 3 2 12 7" xfId="35492"/>
    <cellStyle name="Note 4 3 2 13" xfId="35493"/>
    <cellStyle name="Note 4 3 2 13 2" xfId="35494"/>
    <cellStyle name="Note 4 3 2 13 2 2" xfId="35495"/>
    <cellStyle name="Note 4 3 2 13 2 3" xfId="35496"/>
    <cellStyle name="Note 4 3 2 13 2 4" xfId="35497"/>
    <cellStyle name="Note 4 3 2 13 2 5" xfId="35498"/>
    <cellStyle name="Note 4 3 2 13 2 6" xfId="35499"/>
    <cellStyle name="Note 4 3 2 13 3" xfId="35500"/>
    <cellStyle name="Note 4 3 2 13 4" xfId="35501"/>
    <cellStyle name="Note 4 3 2 13 5" xfId="35502"/>
    <cellStyle name="Note 4 3 2 13 6" xfId="35503"/>
    <cellStyle name="Note 4 3 2 13 7" xfId="35504"/>
    <cellStyle name="Note 4 3 2 14" xfId="35505"/>
    <cellStyle name="Note 4 3 2 14 2" xfId="35506"/>
    <cellStyle name="Note 4 3 2 14 2 2" xfId="35507"/>
    <cellStyle name="Note 4 3 2 14 2 3" xfId="35508"/>
    <cellStyle name="Note 4 3 2 14 2 4" xfId="35509"/>
    <cellStyle name="Note 4 3 2 14 2 5" xfId="35510"/>
    <cellStyle name="Note 4 3 2 14 2 6" xfId="35511"/>
    <cellStyle name="Note 4 3 2 14 3" xfId="35512"/>
    <cellStyle name="Note 4 3 2 14 4" xfId="35513"/>
    <cellStyle name="Note 4 3 2 14 5" xfId="35514"/>
    <cellStyle name="Note 4 3 2 14 6" xfId="35515"/>
    <cellStyle name="Note 4 3 2 14 7" xfId="35516"/>
    <cellStyle name="Note 4 3 2 15" xfId="35517"/>
    <cellStyle name="Note 4 3 2 15 2" xfId="35518"/>
    <cellStyle name="Note 4 3 2 15 2 2" xfId="35519"/>
    <cellStyle name="Note 4 3 2 15 2 3" xfId="35520"/>
    <cellStyle name="Note 4 3 2 15 2 4" xfId="35521"/>
    <cellStyle name="Note 4 3 2 15 2 5" xfId="35522"/>
    <cellStyle name="Note 4 3 2 15 2 6" xfId="35523"/>
    <cellStyle name="Note 4 3 2 15 3" xfId="35524"/>
    <cellStyle name="Note 4 3 2 15 4" xfId="35525"/>
    <cellStyle name="Note 4 3 2 15 5" xfId="35526"/>
    <cellStyle name="Note 4 3 2 15 6" xfId="35527"/>
    <cellStyle name="Note 4 3 2 15 7" xfId="35528"/>
    <cellStyle name="Note 4 3 2 16" xfId="35529"/>
    <cellStyle name="Note 4 3 2 16 2" xfId="35530"/>
    <cellStyle name="Note 4 3 2 16 2 2" xfId="35531"/>
    <cellStyle name="Note 4 3 2 16 2 3" xfId="35532"/>
    <cellStyle name="Note 4 3 2 16 2 4" xfId="35533"/>
    <cellStyle name="Note 4 3 2 16 2 5" xfId="35534"/>
    <cellStyle name="Note 4 3 2 16 2 6" xfId="35535"/>
    <cellStyle name="Note 4 3 2 16 3" xfId="35536"/>
    <cellStyle name="Note 4 3 2 16 4" xfId="35537"/>
    <cellStyle name="Note 4 3 2 16 5" xfId="35538"/>
    <cellStyle name="Note 4 3 2 16 6" xfId="35539"/>
    <cellStyle name="Note 4 3 2 16 7" xfId="35540"/>
    <cellStyle name="Note 4 3 2 17" xfId="35541"/>
    <cellStyle name="Note 4 3 2 17 2" xfId="35542"/>
    <cellStyle name="Note 4 3 2 17 2 2" xfId="35543"/>
    <cellStyle name="Note 4 3 2 17 2 3" xfId="35544"/>
    <cellStyle name="Note 4 3 2 17 2 4" xfId="35545"/>
    <cellStyle name="Note 4 3 2 17 2 5" xfId="35546"/>
    <cellStyle name="Note 4 3 2 17 2 6" xfId="35547"/>
    <cellStyle name="Note 4 3 2 17 3" xfId="35548"/>
    <cellStyle name="Note 4 3 2 17 4" xfId="35549"/>
    <cellStyle name="Note 4 3 2 17 5" xfId="35550"/>
    <cellStyle name="Note 4 3 2 17 6" xfId="35551"/>
    <cellStyle name="Note 4 3 2 17 7" xfId="35552"/>
    <cellStyle name="Note 4 3 2 18" xfId="35553"/>
    <cellStyle name="Note 4 3 2 18 2" xfId="35554"/>
    <cellStyle name="Note 4 3 2 18 2 2" xfId="35555"/>
    <cellStyle name="Note 4 3 2 18 2 3" xfId="35556"/>
    <cellStyle name="Note 4 3 2 18 2 4" xfId="35557"/>
    <cellStyle name="Note 4 3 2 18 2 5" xfId="35558"/>
    <cellStyle name="Note 4 3 2 18 2 6" xfId="35559"/>
    <cellStyle name="Note 4 3 2 18 3" xfId="35560"/>
    <cellStyle name="Note 4 3 2 18 4" xfId="35561"/>
    <cellStyle name="Note 4 3 2 18 5" xfId="35562"/>
    <cellStyle name="Note 4 3 2 18 6" xfId="35563"/>
    <cellStyle name="Note 4 3 2 18 7" xfId="35564"/>
    <cellStyle name="Note 4 3 2 19" xfId="35565"/>
    <cellStyle name="Note 4 3 2 19 2" xfId="35566"/>
    <cellStyle name="Note 4 3 2 19 2 2" xfId="35567"/>
    <cellStyle name="Note 4 3 2 19 2 3" xfId="35568"/>
    <cellStyle name="Note 4 3 2 19 2 4" xfId="35569"/>
    <cellStyle name="Note 4 3 2 19 2 5" xfId="35570"/>
    <cellStyle name="Note 4 3 2 19 2 6" xfId="35571"/>
    <cellStyle name="Note 4 3 2 19 3" xfId="35572"/>
    <cellStyle name="Note 4 3 2 19 4" xfId="35573"/>
    <cellStyle name="Note 4 3 2 19 5" xfId="35574"/>
    <cellStyle name="Note 4 3 2 19 6" xfId="35575"/>
    <cellStyle name="Note 4 3 2 19 7" xfId="35576"/>
    <cellStyle name="Note 4 3 2 2" xfId="35577"/>
    <cellStyle name="Note 4 3 2 2 2" xfId="35578"/>
    <cellStyle name="Note 4 3 2 2 2 2" xfId="35579"/>
    <cellStyle name="Note 4 3 2 2 2 3" xfId="35580"/>
    <cellStyle name="Note 4 3 2 2 2 4" xfId="35581"/>
    <cellStyle name="Note 4 3 2 2 2 5" xfId="35582"/>
    <cellStyle name="Note 4 3 2 2 2 6" xfId="35583"/>
    <cellStyle name="Note 4 3 2 2 3" xfId="35584"/>
    <cellStyle name="Note 4 3 2 2 4" xfId="35585"/>
    <cellStyle name="Note 4 3 2 2 5" xfId="35586"/>
    <cellStyle name="Note 4 3 2 2 6" xfId="35587"/>
    <cellStyle name="Note 4 3 2 2 7" xfId="35588"/>
    <cellStyle name="Note 4 3 2 20" xfId="35589"/>
    <cellStyle name="Note 4 3 2 20 2" xfId="35590"/>
    <cellStyle name="Note 4 3 2 20 2 2" xfId="35591"/>
    <cellStyle name="Note 4 3 2 20 2 3" xfId="35592"/>
    <cellStyle name="Note 4 3 2 20 2 4" xfId="35593"/>
    <cellStyle name="Note 4 3 2 20 2 5" xfId="35594"/>
    <cellStyle name="Note 4 3 2 20 2 6" xfId="35595"/>
    <cellStyle name="Note 4 3 2 20 3" xfId="35596"/>
    <cellStyle name="Note 4 3 2 20 4" xfId="35597"/>
    <cellStyle name="Note 4 3 2 20 5" xfId="35598"/>
    <cellStyle name="Note 4 3 2 20 6" xfId="35599"/>
    <cellStyle name="Note 4 3 2 20 7" xfId="35600"/>
    <cellStyle name="Note 4 3 2 21" xfId="35601"/>
    <cellStyle name="Note 4 3 2 21 2" xfId="35602"/>
    <cellStyle name="Note 4 3 2 21 2 2" xfId="35603"/>
    <cellStyle name="Note 4 3 2 21 2 3" xfId="35604"/>
    <cellStyle name="Note 4 3 2 21 2 4" xfId="35605"/>
    <cellStyle name="Note 4 3 2 21 2 5" xfId="35606"/>
    <cellStyle name="Note 4 3 2 21 2 6" xfId="35607"/>
    <cellStyle name="Note 4 3 2 21 3" xfId="35608"/>
    <cellStyle name="Note 4 3 2 21 4" xfId="35609"/>
    <cellStyle name="Note 4 3 2 21 5" xfId="35610"/>
    <cellStyle name="Note 4 3 2 21 6" xfId="35611"/>
    <cellStyle name="Note 4 3 2 21 7" xfId="35612"/>
    <cellStyle name="Note 4 3 2 22" xfId="35613"/>
    <cellStyle name="Note 4 3 2 22 2" xfId="35614"/>
    <cellStyle name="Note 4 3 2 22 2 2" xfId="35615"/>
    <cellStyle name="Note 4 3 2 22 2 3" xfId="35616"/>
    <cellStyle name="Note 4 3 2 22 2 4" xfId="35617"/>
    <cellStyle name="Note 4 3 2 22 2 5" xfId="35618"/>
    <cellStyle name="Note 4 3 2 22 2 6" xfId="35619"/>
    <cellStyle name="Note 4 3 2 22 3" xfId="35620"/>
    <cellStyle name="Note 4 3 2 22 4" xfId="35621"/>
    <cellStyle name="Note 4 3 2 22 5" xfId="35622"/>
    <cellStyle name="Note 4 3 2 22 6" xfId="35623"/>
    <cellStyle name="Note 4 3 2 22 7" xfId="35624"/>
    <cellStyle name="Note 4 3 2 23" xfId="35625"/>
    <cellStyle name="Note 4 3 2 23 2" xfId="35626"/>
    <cellStyle name="Note 4 3 2 23 2 2" xfId="35627"/>
    <cellStyle name="Note 4 3 2 23 2 3" xfId="35628"/>
    <cellStyle name="Note 4 3 2 23 2 4" xfId="35629"/>
    <cellStyle name="Note 4 3 2 23 2 5" xfId="35630"/>
    <cellStyle name="Note 4 3 2 23 2 6" xfId="35631"/>
    <cellStyle name="Note 4 3 2 23 3" xfId="35632"/>
    <cellStyle name="Note 4 3 2 23 4" xfId="35633"/>
    <cellStyle name="Note 4 3 2 23 5" xfId="35634"/>
    <cellStyle name="Note 4 3 2 23 6" xfId="35635"/>
    <cellStyle name="Note 4 3 2 23 7" xfId="35636"/>
    <cellStyle name="Note 4 3 2 24" xfId="35637"/>
    <cellStyle name="Note 4 3 2 24 2" xfId="35638"/>
    <cellStyle name="Note 4 3 2 24 2 2" xfId="35639"/>
    <cellStyle name="Note 4 3 2 24 2 3" xfId="35640"/>
    <cellStyle name="Note 4 3 2 24 2 4" xfId="35641"/>
    <cellStyle name="Note 4 3 2 24 2 5" xfId="35642"/>
    <cellStyle name="Note 4 3 2 24 2 6" xfId="35643"/>
    <cellStyle name="Note 4 3 2 24 3" xfId="35644"/>
    <cellStyle name="Note 4 3 2 24 4" xfId="35645"/>
    <cellStyle name="Note 4 3 2 24 5" xfId="35646"/>
    <cellStyle name="Note 4 3 2 24 6" xfId="35647"/>
    <cellStyle name="Note 4 3 2 24 7" xfId="35648"/>
    <cellStyle name="Note 4 3 2 25" xfId="35649"/>
    <cellStyle name="Note 4 3 2 25 2" xfId="35650"/>
    <cellStyle name="Note 4 3 2 25 2 2" xfId="35651"/>
    <cellStyle name="Note 4 3 2 25 2 3" xfId="35652"/>
    <cellStyle name="Note 4 3 2 25 2 4" xfId="35653"/>
    <cellStyle name="Note 4 3 2 25 2 5" xfId="35654"/>
    <cellStyle name="Note 4 3 2 25 2 6" xfId="35655"/>
    <cellStyle name="Note 4 3 2 25 3" xfId="35656"/>
    <cellStyle name="Note 4 3 2 25 4" xfId="35657"/>
    <cellStyle name="Note 4 3 2 25 5" xfId="35658"/>
    <cellStyle name="Note 4 3 2 25 6" xfId="35659"/>
    <cellStyle name="Note 4 3 2 25 7" xfId="35660"/>
    <cellStyle name="Note 4 3 2 26" xfId="35661"/>
    <cellStyle name="Note 4 3 2 26 2" xfId="35662"/>
    <cellStyle name="Note 4 3 2 26 2 2" xfId="35663"/>
    <cellStyle name="Note 4 3 2 26 2 3" xfId="35664"/>
    <cellStyle name="Note 4 3 2 26 2 4" xfId="35665"/>
    <cellStyle name="Note 4 3 2 26 2 5" xfId="35666"/>
    <cellStyle name="Note 4 3 2 26 2 6" xfId="35667"/>
    <cellStyle name="Note 4 3 2 26 3" xfId="35668"/>
    <cellStyle name="Note 4 3 2 26 4" xfId="35669"/>
    <cellStyle name="Note 4 3 2 26 5" xfId="35670"/>
    <cellStyle name="Note 4 3 2 26 6" xfId="35671"/>
    <cellStyle name="Note 4 3 2 26 7" xfId="35672"/>
    <cellStyle name="Note 4 3 2 27" xfId="35673"/>
    <cellStyle name="Note 4 3 2 27 2" xfId="35674"/>
    <cellStyle name="Note 4 3 2 27 2 2" xfId="35675"/>
    <cellStyle name="Note 4 3 2 27 2 3" xfId="35676"/>
    <cellStyle name="Note 4 3 2 27 2 4" xfId="35677"/>
    <cellStyle name="Note 4 3 2 27 2 5" xfId="35678"/>
    <cellStyle name="Note 4 3 2 27 2 6" xfId="35679"/>
    <cellStyle name="Note 4 3 2 27 3" xfId="35680"/>
    <cellStyle name="Note 4 3 2 27 4" xfId="35681"/>
    <cellStyle name="Note 4 3 2 27 5" xfId="35682"/>
    <cellStyle name="Note 4 3 2 27 6" xfId="35683"/>
    <cellStyle name="Note 4 3 2 27 7" xfId="35684"/>
    <cellStyle name="Note 4 3 2 28" xfId="35685"/>
    <cellStyle name="Note 4 3 2 28 2" xfId="35686"/>
    <cellStyle name="Note 4 3 2 28 2 2" xfId="35687"/>
    <cellStyle name="Note 4 3 2 28 2 3" xfId="35688"/>
    <cellStyle name="Note 4 3 2 28 2 4" xfId="35689"/>
    <cellStyle name="Note 4 3 2 28 2 5" xfId="35690"/>
    <cellStyle name="Note 4 3 2 28 2 6" xfId="35691"/>
    <cellStyle name="Note 4 3 2 28 3" xfId="35692"/>
    <cellStyle name="Note 4 3 2 28 4" xfId="35693"/>
    <cellStyle name="Note 4 3 2 28 5" xfId="35694"/>
    <cellStyle name="Note 4 3 2 28 6" xfId="35695"/>
    <cellStyle name="Note 4 3 2 28 7" xfId="35696"/>
    <cellStyle name="Note 4 3 2 29" xfId="35697"/>
    <cellStyle name="Note 4 3 2 29 2" xfId="35698"/>
    <cellStyle name="Note 4 3 2 29 2 2" xfId="35699"/>
    <cellStyle name="Note 4 3 2 29 2 3" xfId="35700"/>
    <cellStyle name="Note 4 3 2 29 2 4" xfId="35701"/>
    <cellStyle name="Note 4 3 2 29 2 5" xfId="35702"/>
    <cellStyle name="Note 4 3 2 29 2 6" xfId="35703"/>
    <cellStyle name="Note 4 3 2 29 3" xfId="35704"/>
    <cellStyle name="Note 4 3 2 29 4" xfId="35705"/>
    <cellStyle name="Note 4 3 2 29 5" xfId="35706"/>
    <cellStyle name="Note 4 3 2 29 6" xfId="35707"/>
    <cellStyle name="Note 4 3 2 29 7" xfId="35708"/>
    <cellStyle name="Note 4 3 2 3" xfId="35709"/>
    <cellStyle name="Note 4 3 2 3 2" xfId="35710"/>
    <cellStyle name="Note 4 3 2 3 2 2" xfId="35711"/>
    <cellStyle name="Note 4 3 2 3 2 3" xfId="35712"/>
    <cellStyle name="Note 4 3 2 3 2 4" xfId="35713"/>
    <cellStyle name="Note 4 3 2 3 2 5" xfId="35714"/>
    <cellStyle name="Note 4 3 2 3 2 6" xfId="35715"/>
    <cellStyle name="Note 4 3 2 3 3" xfId="35716"/>
    <cellStyle name="Note 4 3 2 3 4" xfId="35717"/>
    <cellStyle name="Note 4 3 2 3 5" xfId="35718"/>
    <cellStyle name="Note 4 3 2 3 6" xfId="35719"/>
    <cellStyle name="Note 4 3 2 3 7" xfId="35720"/>
    <cellStyle name="Note 4 3 2 30" xfId="35721"/>
    <cellStyle name="Note 4 3 2 30 2" xfId="35722"/>
    <cellStyle name="Note 4 3 2 30 2 2" xfId="35723"/>
    <cellStyle name="Note 4 3 2 30 2 3" xfId="35724"/>
    <cellStyle name="Note 4 3 2 30 2 4" xfId="35725"/>
    <cellStyle name="Note 4 3 2 30 2 5" xfId="35726"/>
    <cellStyle name="Note 4 3 2 30 2 6" xfId="35727"/>
    <cellStyle name="Note 4 3 2 30 3" xfId="35728"/>
    <cellStyle name="Note 4 3 2 30 4" xfId="35729"/>
    <cellStyle name="Note 4 3 2 30 5" xfId="35730"/>
    <cellStyle name="Note 4 3 2 30 6" xfId="35731"/>
    <cellStyle name="Note 4 3 2 30 7" xfId="35732"/>
    <cellStyle name="Note 4 3 2 31" xfId="35733"/>
    <cellStyle name="Note 4 3 2 31 2" xfId="35734"/>
    <cellStyle name="Note 4 3 2 31 2 2" xfId="35735"/>
    <cellStyle name="Note 4 3 2 31 2 3" xfId="35736"/>
    <cellStyle name="Note 4 3 2 31 2 4" xfId="35737"/>
    <cellStyle name="Note 4 3 2 31 2 5" xfId="35738"/>
    <cellStyle name="Note 4 3 2 31 2 6" xfId="35739"/>
    <cellStyle name="Note 4 3 2 31 3" xfId="35740"/>
    <cellStyle name="Note 4 3 2 31 4" xfId="35741"/>
    <cellStyle name="Note 4 3 2 31 5" xfId="35742"/>
    <cellStyle name="Note 4 3 2 31 6" xfId="35743"/>
    <cellStyle name="Note 4 3 2 31 7" xfId="35744"/>
    <cellStyle name="Note 4 3 2 32" xfId="35745"/>
    <cellStyle name="Note 4 3 2 32 2" xfId="35746"/>
    <cellStyle name="Note 4 3 2 32 2 2" xfId="35747"/>
    <cellStyle name="Note 4 3 2 32 2 3" xfId="35748"/>
    <cellStyle name="Note 4 3 2 32 2 4" xfId="35749"/>
    <cellStyle name="Note 4 3 2 32 2 5" xfId="35750"/>
    <cellStyle name="Note 4 3 2 32 2 6" xfId="35751"/>
    <cellStyle name="Note 4 3 2 32 3" xfId="35752"/>
    <cellStyle name="Note 4 3 2 32 4" xfId="35753"/>
    <cellStyle name="Note 4 3 2 32 5" xfId="35754"/>
    <cellStyle name="Note 4 3 2 32 6" xfId="35755"/>
    <cellStyle name="Note 4 3 2 32 7" xfId="35756"/>
    <cellStyle name="Note 4 3 2 33" xfId="35757"/>
    <cellStyle name="Note 4 3 2 33 2" xfId="35758"/>
    <cellStyle name="Note 4 3 2 33 2 2" xfId="35759"/>
    <cellStyle name="Note 4 3 2 33 2 3" xfId="35760"/>
    <cellStyle name="Note 4 3 2 33 2 4" xfId="35761"/>
    <cellStyle name="Note 4 3 2 33 2 5" xfId="35762"/>
    <cellStyle name="Note 4 3 2 33 2 6" xfId="35763"/>
    <cellStyle name="Note 4 3 2 33 3" xfId="35764"/>
    <cellStyle name="Note 4 3 2 33 4" xfId="35765"/>
    <cellStyle name="Note 4 3 2 33 5" xfId="35766"/>
    <cellStyle name="Note 4 3 2 33 6" xfId="35767"/>
    <cellStyle name="Note 4 3 2 33 7" xfId="35768"/>
    <cellStyle name="Note 4 3 2 34" xfId="35769"/>
    <cellStyle name="Note 4 3 2 34 2" xfId="35770"/>
    <cellStyle name="Note 4 3 2 34 2 2" xfId="35771"/>
    <cellStyle name="Note 4 3 2 34 2 3" xfId="35772"/>
    <cellStyle name="Note 4 3 2 34 2 4" xfId="35773"/>
    <cellStyle name="Note 4 3 2 34 2 5" xfId="35774"/>
    <cellStyle name="Note 4 3 2 34 2 6" xfId="35775"/>
    <cellStyle name="Note 4 3 2 34 3" xfId="35776"/>
    <cellStyle name="Note 4 3 2 34 4" xfId="35777"/>
    <cellStyle name="Note 4 3 2 34 5" xfId="35778"/>
    <cellStyle name="Note 4 3 2 34 6" xfId="35779"/>
    <cellStyle name="Note 4 3 2 34 7" xfId="35780"/>
    <cellStyle name="Note 4 3 2 35" xfId="35781"/>
    <cellStyle name="Note 4 3 2 35 2" xfId="35782"/>
    <cellStyle name="Note 4 3 2 35 3" xfId="35783"/>
    <cellStyle name="Note 4 3 2 35 4" xfId="35784"/>
    <cellStyle name="Note 4 3 2 35 5" xfId="35785"/>
    <cellStyle name="Note 4 3 2 35 6" xfId="35786"/>
    <cellStyle name="Note 4 3 2 36" xfId="35787"/>
    <cellStyle name="Note 4 3 2 37" xfId="35788"/>
    <cellStyle name="Note 4 3 2 38" xfId="35789"/>
    <cellStyle name="Note 4 3 2 39" xfId="35790"/>
    <cellStyle name="Note 4 3 2 4" xfId="35791"/>
    <cellStyle name="Note 4 3 2 4 2" xfId="35792"/>
    <cellStyle name="Note 4 3 2 4 2 2" xfId="35793"/>
    <cellStyle name="Note 4 3 2 4 2 3" xfId="35794"/>
    <cellStyle name="Note 4 3 2 4 2 4" xfId="35795"/>
    <cellStyle name="Note 4 3 2 4 2 5" xfId="35796"/>
    <cellStyle name="Note 4 3 2 4 2 6" xfId="35797"/>
    <cellStyle name="Note 4 3 2 4 3" xfId="35798"/>
    <cellStyle name="Note 4 3 2 4 4" xfId="35799"/>
    <cellStyle name="Note 4 3 2 4 5" xfId="35800"/>
    <cellStyle name="Note 4 3 2 4 6" xfId="35801"/>
    <cellStyle name="Note 4 3 2 4 7" xfId="35802"/>
    <cellStyle name="Note 4 3 2 40" xfId="35803"/>
    <cellStyle name="Note 4 3 2 5" xfId="35804"/>
    <cellStyle name="Note 4 3 2 5 2" xfId="35805"/>
    <cellStyle name="Note 4 3 2 5 2 2" xfId="35806"/>
    <cellStyle name="Note 4 3 2 5 2 3" xfId="35807"/>
    <cellStyle name="Note 4 3 2 5 2 4" xfId="35808"/>
    <cellStyle name="Note 4 3 2 5 2 5" xfId="35809"/>
    <cellStyle name="Note 4 3 2 5 2 6" xfId="35810"/>
    <cellStyle name="Note 4 3 2 5 3" xfId="35811"/>
    <cellStyle name="Note 4 3 2 5 4" xfId="35812"/>
    <cellStyle name="Note 4 3 2 5 5" xfId="35813"/>
    <cellStyle name="Note 4 3 2 5 6" xfId="35814"/>
    <cellStyle name="Note 4 3 2 5 7" xfId="35815"/>
    <cellStyle name="Note 4 3 2 6" xfId="35816"/>
    <cellStyle name="Note 4 3 2 6 2" xfId="35817"/>
    <cellStyle name="Note 4 3 2 6 2 2" xfId="35818"/>
    <cellStyle name="Note 4 3 2 6 2 3" xfId="35819"/>
    <cellStyle name="Note 4 3 2 6 2 4" xfId="35820"/>
    <cellStyle name="Note 4 3 2 6 2 5" xfId="35821"/>
    <cellStyle name="Note 4 3 2 6 2 6" xfId="35822"/>
    <cellStyle name="Note 4 3 2 6 3" xfId="35823"/>
    <cellStyle name="Note 4 3 2 6 4" xfId="35824"/>
    <cellStyle name="Note 4 3 2 6 5" xfId="35825"/>
    <cellStyle name="Note 4 3 2 6 6" xfId="35826"/>
    <cellStyle name="Note 4 3 2 6 7" xfId="35827"/>
    <cellStyle name="Note 4 3 2 7" xfId="35828"/>
    <cellStyle name="Note 4 3 2 7 2" xfId="35829"/>
    <cellStyle name="Note 4 3 2 7 2 2" xfId="35830"/>
    <cellStyle name="Note 4 3 2 7 2 3" xfId="35831"/>
    <cellStyle name="Note 4 3 2 7 2 4" xfId="35832"/>
    <cellStyle name="Note 4 3 2 7 2 5" xfId="35833"/>
    <cellStyle name="Note 4 3 2 7 2 6" xfId="35834"/>
    <cellStyle name="Note 4 3 2 7 3" xfId="35835"/>
    <cellStyle name="Note 4 3 2 7 4" xfId="35836"/>
    <cellStyle name="Note 4 3 2 7 5" xfId="35837"/>
    <cellStyle name="Note 4 3 2 7 6" xfId="35838"/>
    <cellStyle name="Note 4 3 2 7 7" xfId="35839"/>
    <cellStyle name="Note 4 3 2 8" xfId="35840"/>
    <cellStyle name="Note 4 3 2 8 2" xfId="35841"/>
    <cellStyle name="Note 4 3 2 8 2 2" xfId="35842"/>
    <cellStyle name="Note 4 3 2 8 2 3" xfId="35843"/>
    <cellStyle name="Note 4 3 2 8 2 4" xfId="35844"/>
    <cellStyle name="Note 4 3 2 8 2 5" xfId="35845"/>
    <cellStyle name="Note 4 3 2 8 2 6" xfId="35846"/>
    <cellStyle name="Note 4 3 2 8 3" xfId="35847"/>
    <cellStyle name="Note 4 3 2 8 4" xfId="35848"/>
    <cellStyle name="Note 4 3 2 8 5" xfId="35849"/>
    <cellStyle name="Note 4 3 2 8 6" xfId="35850"/>
    <cellStyle name="Note 4 3 2 8 7" xfId="35851"/>
    <cellStyle name="Note 4 3 2 9" xfId="35852"/>
    <cellStyle name="Note 4 3 2 9 2" xfId="35853"/>
    <cellStyle name="Note 4 3 2 9 2 2" xfId="35854"/>
    <cellStyle name="Note 4 3 2 9 2 3" xfId="35855"/>
    <cellStyle name="Note 4 3 2 9 2 4" xfId="35856"/>
    <cellStyle name="Note 4 3 2 9 2 5" xfId="35857"/>
    <cellStyle name="Note 4 3 2 9 2 6" xfId="35858"/>
    <cellStyle name="Note 4 3 2 9 3" xfId="35859"/>
    <cellStyle name="Note 4 3 2 9 4" xfId="35860"/>
    <cellStyle name="Note 4 3 2 9 5" xfId="35861"/>
    <cellStyle name="Note 4 3 2 9 6" xfId="35862"/>
    <cellStyle name="Note 4 3 2 9 7" xfId="35863"/>
    <cellStyle name="Note 4 3 20" xfId="35864"/>
    <cellStyle name="Note 4 3 20 2" xfId="35865"/>
    <cellStyle name="Note 4 3 20 2 2" xfId="35866"/>
    <cellStyle name="Note 4 3 20 2 3" xfId="35867"/>
    <cellStyle name="Note 4 3 20 2 4" xfId="35868"/>
    <cellStyle name="Note 4 3 20 2 5" xfId="35869"/>
    <cellStyle name="Note 4 3 20 2 6" xfId="35870"/>
    <cellStyle name="Note 4 3 20 3" xfId="35871"/>
    <cellStyle name="Note 4 3 20 4" xfId="35872"/>
    <cellStyle name="Note 4 3 20 5" xfId="35873"/>
    <cellStyle name="Note 4 3 20 6" xfId="35874"/>
    <cellStyle name="Note 4 3 20 7" xfId="35875"/>
    <cellStyle name="Note 4 3 21" xfId="35876"/>
    <cellStyle name="Note 4 3 21 2" xfId="35877"/>
    <cellStyle name="Note 4 3 21 2 2" xfId="35878"/>
    <cellStyle name="Note 4 3 21 2 3" xfId="35879"/>
    <cellStyle name="Note 4 3 21 2 4" xfId="35880"/>
    <cellStyle name="Note 4 3 21 2 5" xfId="35881"/>
    <cellStyle name="Note 4 3 21 2 6" xfId="35882"/>
    <cellStyle name="Note 4 3 21 3" xfId="35883"/>
    <cellStyle name="Note 4 3 21 4" xfId="35884"/>
    <cellStyle name="Note 4 3 21 5" xfId="35885"/>
    <cellStyle name="Note 4 3 21 6" xfId="35886"/>
    <cellStyle name="Note 4 3 21 7" xfId="35887"/>
    <cellStyle name="Note 4 3 22" xfId="35888"/>
    <cellStyle name="Note 4 3 22 2" xfId="35889"/>
    <cellStyle name="Note 4 3 22 2 2" xfId="35890"/>
    <cellStyle name="Note 4 3 22 2 3" xfId="35891"/>
    <cellStyle name="Note 4 3 22 2 4" xfId="35892"/>
    <cellStyle name="Note 4 3 22 2 5" xfId="35893"/>
    <cellStyle name="Note 4 3 22 2 6" xfId="35894"/>
    <cellStyle name="Note 4 3 22 3" xfId="35895"/>
    <cellStyle name="Note 4 3 22 4" xfId="35896"/>
    <cellStyle name="Note 4 3 22 5" xfId="35897"/>
    <cellStyle name="Note 4 3 22 6" xfId="35898"/>
    <cellStyle name="Note 4 3 22 7" xfId="35899"/>
    <cellStyle name="Note 4 3 23" xfId="35900"/>
    <cellStyle name="Note 4 3 23 2" xfId="35901"/>
    <cellStyle name="Note 4 3 23 2 2" xfId="35902"/>
    <cellStyle name="Note 4 3 23 2 3" xfId="35903"/>
    <cellStyle name="Note 4 3 23 2 4" xfId="35904"/>
    <cellStyle name="Note 4 3 23 2 5" xfId="35905"/>
    <cellStyle name="Note 4 3 23 2 6" xfId="35906"/>
    <cellStyle name="Note 4 3 23 3" xfId="35907"/>
    <cellStyle name="Note 4 3 23 4" xfId="35908"/>
    <cellStyle name="Note 4 3 23 5" xfId="35909"/>
    <cellStyle name="Note 4 3 23 6" xfId="35910"/>
    <cellStyle name="Note 4 3 23 7" xfId="35911"/>
    <cellStyle name="Note 4 3 24" xfId="35912"/>
    <cellStyle name="Note 4 3 24 2" xfId="35913"/>
    <cellStyle name="Note 4 3 24 2 2" xfId="35914"/>
    <cellStyle name="Note 4 3 24 2 3" xfId="35915"/>
    <cellStyle name="Note 4 3 24 2 4" xfId="35916"/>
    <cellStyle name="Note 4 3 24 2 5" xfId="35917"/>
    <cellStyle name="Note 4 3 24 2 6" xfId="35918"/>
    <cellStyle name="Note 4 3 24 3" xfId="35919"/>
    <cellStyle name="Note 4 3 24 4" xfId="35920"/>
    <cellStyle name="Note 4 3 24 5" xfId="35921"/>
    <cellStyle name="Note 4 3 24 6" xfId="35922"/>
    <cellStyle name="Note 4 3 24 7" xfId="35923"/>
    <cellStyle name="Note 4 3 25" xfId="35924"/>
    <cellStyle name="Note 4 3 25 2" xfId="35925"/>
    <cellStyle name="Note 4 3 25 2 2" xfId="35926"/>
    <cellStyle name="Note 4 3 25 2 3" xfId="35927"/>
    <cellStyle name="Note 4 3 25 2 4" xfId="35928"/>
    <cellStyle name="Note 4 3 25 2 5" xfId="35929"/>
    <cellStyle name="Note 4 3 25 2 6" xfId="35930"/>
    <cellStyle name="Note 4 3 25 3" xfId="35931"/>
    <cellStyle name="Note 4 3 25 4" xfId="35932"/>
    <cellStyle name="Note 4 3 25 5" xfId="35933"/>
    <cellStyle name="Note 4 3 25 6" xfId="35934"/>
    <cellStyle name="Note 4 3 25 7" xfId="35935"/>
    <cellStyle name="Note 4 3 26" xfId="35936"/>
    <cellStyle name="Note 4 3 26 2" xfId="35937"/>
    <cellStyle name="Note 4 3 26 2 2" xfId="35938"/>
    <cellStyle name="Note 4 3 26 2 3" xfId="35939"/>
    <cellStyle name="Note 4 3 26 2 4" xfId="35940"/>
    <cellStyle name="Note 4 3 26 2 5" xfId="35941"/>
    <cellStyle name="Note 4 3 26 2 6" xfId="35942"/>
    <cellStyle name="Note 4 3 26 3" xfId="35943"/>
    <cellStyle name="Note 4 3 26 4" xfId="35944"/>
    <cellStyle name="Note 4 3 26 5" xfId="35945"/>
    <cellStyle name="Note 4 3 26 6" xfId="35946"/>
    <cellStyle name="Note 4 3 26 7" xfId="35947"/>
    <cellStyle name="Note 4 3 27" xfId="35948"/>
    <cellStyle name="Note 4 3 27 2" xfId="35949"/>
    <cellStyle name="Note 4 3 27 2 2" xfId="35950"/>
    <cellStyle name="Note 4 3 27 2 3" xfId="35951"/>
    <cellStyle name="Note 4 3 27 2 4" xfId="35952"/>
    <cellStyle name="Note 4 3 27 2 5" xfId="35953"/>
    <cellStyle name="Note 4 3 27 2 6" xfId="35954"/>
    <cellStyle name="Note 4 3 27 3" xfId="35955"/>
    <cellStyle name="Note 4 3 27 4" xfId="35956"/>
    <cellStyle name="Note 4 3 27 5" xfId="35957"/>
    <cellStyle name="Note 4 3 27 6" xfId="35958"/>
    <cellStyle name="Note 4 3 27 7" xfId="35959"/>
    <cellStyle name="Note 4 3 28" xfId="35960"/>
    <cellStyle name="Note 4 3 28 2" xfId="35961"/>
    <cellStyle name="Note 4 3 28 2 2" xfId="35962"/>
    <cellStyle name="Note 4 3 28 2 3" xfId="35963"/>
    <cellStyle name="Note 4 3 28 2 4" xfId="35964"/>
    <cellStyle name="Note 4 3 28 2 5" xfId="35965"/>
    <cellStyle name="Note 4 3 28 2 6" xfId="35966"/>
    <cellStyle name="Note 4 3 28 3" xfId="35967"/>
    <cellStyle name="Note 4 3 28 4" xfId="35968"/>
    <cellStyle name="Note 4 3 28 5" xfId="35969"/>
    <cellStyle name="Note 4 3 28 6" xfId="35970"/>
    <cellStyle name="Note 4 3 28 7" xfId="35971"/>
    <cellStyle name="Note 4 3 29" xfId="35972"/>
    <cellStyle name="Note 4 3 29 2" xfId="35973"/>
    <cellStyle name="Note 4 3 29 2 2" xfId="35974"/>
    <cellStyle name="Note 4 3 29 2 3" xfId="35975"/>
    <cellStyle name="Note 4 3 29 2 4" xfId="35976"/>
    <cellStyle name="Note 4 3 29 2 5" xfId="35977"/>
    <cellStyle name="Note 4 3 29 2 6" xfId="35978"/>
    <cellStyle name="Note 4 3 29 3" xfId="35979"/>
    <cellStyle name="Note 4 3 29 4" xfId="35980"/>
    <cellStyle name="Note 4 3 29 5" xfId="35981"/>
    <cellStyle name="Note 4 3 29 6" xfId="35982"/>
    <cellStyle name="Note 4 3 29 7" xfId="35983"/>
    <cellStyle name="Note 4 3 3" xfId="35984"/>
    <cellStyle name="Note 4 3 3 2" xfId="35985"/>
    <cellStyle name="Note 4 3 3 2 2" xfId="35986"/>
    <cellStyle name="Note 4 3 3 2 3" xfId="35987"/>
    <cellStyle name="Note 4 3 3 2 4" xfId="35988"/>
    <cellStyle name="Note 4 3 3 2 5" xfId="35989"/>
    <cellStyle name="Note 4 3 3 2 6" xfId="35990"/>
    <cellStyle name="Note 4 3 3 3" xfId="35991"/>
    <cellStyle name="Note 4 3 3 4" xfId="35992"/>
    <cellStyle name="Note 4 3 3 5" xfId="35993"/>
    <cellStyle name="Note 4 3 3 6" xfId="35994"/>
    <cellStyle name="Note 4 3 3 7" xfId="35995"/>
    <cellStyle name="Note 4 3 30" xfId="35996"/>
    <cellStyle name="Note 4 3 30 2" xfId="35997"/>
    <cellStyle name="Note 4 3 30 2 2" xfId="35998"/>
    <cellStyle name="Note 4 3 30 2 3" xfId="35999"/>
    <cellStyle name="Note 4 3 30 2 4" xfId="36000"/>
    <cellStyle name="Note 4 3 30 2 5" xfId="36001"/>
    <cellStyle name="Note 4 3 30 2 6" xfId="36002"/>
    <cellStyle name="Note 4 3 30 3" xfId="36003"/>
    <cellStyle name="Note 4 3 30 4" xfId="36004"/>
    <cellStyle name="Note 4 3 30 5" xfId="36005"/>
    <cellStyle name="Note 4 3 30 6" xfId="36006"/>
    <cellStyle name="Note 4 3 30 7" xfId="36007"/>
    <cellStyle name="Note 4 3 31" xfId="36008"/>
    <cellStyle name="Note 4 3 31 2" xfId="36009"/>
    <cellStyle name="Note 4 3 31 2 2" xfId="36010"/>
    <cellStyle name="Note 4 3 31 2 3" xfId="36011"/>
    <cellStyle name="Note 4 3 31 2 4" xfId="36012"/>
    <cellStyle name="Note 4 3 31 2 5" xfId="36013"/>
    <cellStyle name="Note 4 3 31 2 6" xfId="36014"/>
    <cellStyle name="Note 4 3 31 3" xfId="36015"/>
    <cellStyle name="Note 4 3 31 4" xfId="36016"/>
    <cellStyle name="Note 4 3 31 5" xfId="36017"/>
    <cellStyle name="Note 4 3 31 6" xfId="36018"/>
    <cellStyle name="Note 4 3 31 7" xfId="36019"/>
    <cellStyle name="Note 4 3 32" xfId="36020"/>
    <cellStyle name="Note 4 3 32 2" xfId="36021"/>
    <cellStyle name="Note 4 3 32 2 2" xfId="36022"/>
    <cellStyle name="Note 4 3 32 2 3" xfId="36023"/>
    <cellStyle name="Note 4 3 32 2 4" xfId="36024"/>
    <cellStyle name="Note 4 3 32 2 5" xfId="36025"/>
    <cellStyle name="Note 4 3 32 2 6" xfId="36026"/>
    <cellStyle name="Note 4 3 32 3" xfId="36027"/>
    <cellStyle name="Note 4 3 32 4" xfId="36028"/>
    <cellStyle name="Note 4 3 32 5" xfId="36029"/>
    <cellStyle name="Note 4 3 32 6" xfId="36030"/>
    <cellStyle name="Note 4 3 32 7" xfId="36031"/>
    <cellStyle name="Note 4 3 33" xfId="36032"/>
    <cellStyle name="Note 4 3 33 2" xfId="36033"/>
    <cellStyle name="Note 4 3 33 2 2" xfId="36034"/>
    <cellStyle name="Note 4 3 33 2 3" xfId="36035"/>
    <cellStyle name="Note 4 3 33 2 4" xfId="36036"/>
    <cellStyle name="Note 4 3 33 2 5" xfId="36037"/>
    <cellStyle name="Note 4 3 33 2 6" xfId="36038"/>
    <cellStyle name="Note 4 3 33 3" xfId="36039"/>
    <cellStyle name="Note 4 3 33 4" xfId="36040"/>
    <cellStyle name="Note 4 3 33 5" xfId="36041"/>
    <cellStyle name="Note 4 3 33 6" xfId="36042"/>
    <cellStyle name="Note 4 3 33 7" xfId="36043"/>
    <cellStyle name="Note 4 3 34" xfId="36044"/>
    <cellStyle name="Note 4 3 34 2" xfId="36045"/>
    <cellStyle name="Note 4 3 34 2 2" xfId="36046"/>
    <cellStyle name="Note 4 3 34 2 3" xfId="36047"/>
    <cellStyle name="Note 4 3 34 2 4" xfId="36048"/>
    <cellStyle name="Note 4 3 34 2 5" xfId="36049"/>
    <cellStyle name="Note 4 3 34 2 6" xfId="36050"/>
    <cellStyle name="Note 4 3 34 3" xfId="36051"/>
    <cellStyle name="Note 4 3 34 4" xfId="36052"/>
    <cellStyle name="Note 4 3 34 5" xfId="36053"/>
    <cellStyle name="Note 4 3 34 6" xfId="36054"/>
    <cellStyle name="Note 4 3 34 7" xfId="36055"/>
    <cellStyle name="Note 4 3 35" xfId="36056"/>
    <cellStyle name="Note 4 3 35 2" xfId="36057"/>
    <cellStyle name="Note 4 3 35 2 2" xfId="36058"/>
    <cellStyle name="Note 4 3 35 2 3" xfId="36059"/>
    <cellStyle name="Note 4 3 35 2 4" xfId="36060"/>
    <cellStyle name="Note 4 3 35 2 5" xfId="36061"/>
    <cellStyle name="Note 4 3 35 2 6" xfId="36062"/>
    <cellStyle name="Note 4 3 35 3" xfId="36063"/>
    <cellStyle name="Note 4 3 35 4" xfId="36064"/>
    <cellStyle name="Note 4 3 35 5" xfId="36065"/>
    <cellStyle name="Note 4 3 35 6" xfId="36066"/>
    <cellStyle name="Note 4 3 35 7" xfId="36067"/>
    <cellStyle name="Note 4 3 36" xfId="36068"/>
    <cellStyle name="Note 4 3 36 2" xfId="36069"/>
    <cellStyle name="Note 4 3 36 3" xfId="36070"/>
    <cellStyle name="Note 4 3 36 4" xfId="36071"/>
    <cellStyle name="Note 4 3 36 5" xfId="36072"/>
    <cellStyle name="Note 4 3 36 6" xfId="36073"/>
    <cellStyle name="Note 4 3 37" xfId="36074"/>
    <cellStyle name="Note 4 3 38" xfId="36075"/>
    <cellStyle name="Note 4 3 39" xfId="36076"/>
    <cellStyle name="Note 4 3 4" xfId="36077"/>
    <cellStyle name="Note 4 3 4 2" xfId="36078"/>
    <cellStyle name="Note 4 3 4 2 2" xfId="36079"/>
    <cellStyle name="Note 4 3 4 2 3" xfId="36080"/>
    <cellStyle name="Note 4 3 4 2 4" xfId="36081"/>
    <cellStyle name="Note 4 3 4 2 5" xfId="36082"/>
    <cellStyle name="Note 4 3 4 2 6" xfId="36083"/>
    <cellStyle name="Note 4 3 4 3" xfId="36084"/>
    <cellStyle name="Note 4 3 4 4" xfId="36085"/>
    <cellStyle name="Note 4 3 4 5" xfId="36086"/>
    <cellStyle name="Note 4 3 4 6" xfId="36087"/>
    <cellStyle name="Note 4 3 4 7" xfId="36088"/>
    <cellStyle name="Note 4 3 40" xfId="36089"/>
    <cellStyle name="Note 4 3 41" xfId="36090"/>
    <cellStyle name="Note 4 3 5" xfId="36091"/>
    <cellStyle name="Note 4 3 5 2" xfId="36092"/>
    <cellStyle name="Note 4 3 5 2 2" xfId="36093"/>
    <cellStyle name="Note 4 3 5 2 3" xfId="36094"/>
    <cellStyle name="Note 4 3 5 2 4" xfId="36095"/>
    <cellStyle name="Note 4 3 5 2 5" xfId="36096"/>
    <cellStyle name="Note 4 3 5 2 6" xfId="36097"/>
    <cellStyle name="Note 4 3 5 3" xfId="36098"/>
    <cellStyle name="Note 4 3 5 4" xfId="36099"/>
    <cellStyle name="Note 4 3 5 5" xfId="36100"/>
    <cellStyle name="Note 4 3 5 6" xfId="36101"/>
    <cellStyle name="Note 4 3 5 7" xfId="36102"/>
    <cellStyle name="Note 4 3 6" xfId="36103"/>
    <cellStyle name="Note 4 3 6 2" xfId="36104"/>
    <cellStyle name="Note 4 3 6 2 2" xfId="36105"/>
    <cellStyle name="Note 4 3 6 2 3" xfId="36106"/>
    <cellStyle name="Note 4 3 6 2 4" xfId="36107"/>
    <cellStyle name="Note 4 3 6 2 5" xfId="36108"/>
    <cellStyle name="Note 4 3 6 2 6" xfId="36109"/>
    <cellStyle name="Note 4 3 6 3" xfId="36110"/>
    <cellStyle name="Note 4 3 6 4" xfId="36111"/>
    <cellStyle name="Note 4 3 6 5" xfId="36112"/>
    <cellStyle name="Note 4 3 6 6" xfId="36113"/>
    <cellStyle name="Note 4 3 6 7" xfId="36114"/>
    <cellStyle name="Note 4 3 7" xfId="36115"/>
    <cellStyle name="Note 4 3 7 2" xfId="36116"/>
    <cellStyle name="Note 4 3 7 2 2" xfId="36117"/>
    <cellStyle name="Note 4 3 7 2 3" xfId="36118"/>
    <cellStyle name="Note 4 3 7 2 4" xfId="36119"/>
    <cellStyle name="Note 4 3 7 2 5" xfId="36120"/>
    <cellStyle name="Note 4 3 7 2 6" xfId="36121"/>
    <cellStyle name="Note 4 3 7 3" xfId="36122"/>
    <cellStyle name="Note 4 3 7 4" xfId="36123"/>
    <cellStyle name="Note 4 3 7 5" xfId="36124"/>
    <cellStyle name="Note 4 3 7 6" xfId="36125"/>
    <cellStyle name="Note 4 3 7 7" xfId="36126"/>
    <cellStyle name="Note 4 3 8" xfId="36127"/>
    <cellStyle name="Note 4 3 8 2" xfId="36128"/>
    <cellStyle name="Note 4 3 8 2 2" xfId="36129"/>
    <cellStyle name="Note 4 3 8 2 3" xfId="36130"/>
    <cellStyle name="Note 4 3 8 2 4" xfId="36131"/>
    <cellStyle name="Note 4 3 8 2 5" xfId="36132"/>
    <cellStyle name="Note 4 3 8 2 6" xfId="36133"/>
    <cellStyle name="Note 4 3 8 3" xfId="36134"/>
    <cellStyle name="Note 4 3 8 4" xfId="36135"/>
    <cellStyle name="Note 4 3 8 5" xfId="36136"/>
    <cellStyle name="Note 4 3 8 6" xfId="36137"/>
    <cellStyle name="Note 4 3 8 7" xfId="36138"/>
    <cellStyle name="Note 4 3 9" xfId="36139"/>
    <cellStyle name="Note 4 3 9 2" xfId="36140"/>
    <cellStyle name="Note 4 3 9 2 2" xfId="36141"/>
    <cellStyle name="Note 4 3 9 2 3" xfId="36142"/>
    <cellStyle name="Note 4 3 9 2 4" xfId="36143"/>
    <cellStyle name="Note 4 3 9 2 5" xfId="36144"/>
    <cellStyle name="Note 4 3 9 2 6" xfId="36145"/>
    <cellStyle name="Note 4 3 9 3" xfId="36146"/>
    <cellStyle name="Note 4 3 9 4" xfId="36147"/>
    <cellStyle name="Note 4 3 9 5" xfId="36148"/>
    <cellStyle name="Note 4 3 9 6" xfId="36149"/>
    <cellStyle name="Note 4 3 9 7" xfId="36150"/>
    <cellStyle name="Note 4 30" xfId="36151"/>
    <cellStyle name="Note 4 30 2" xfId="36152"/>
    <cellStyle name="Note 4 30 2 2" xfId="36153"/>
    <cellStyle name="Note 4 30 2 3" xfId="36154"/>
    <cellStyle name="Note 4 30 2 4" xfId="36155"/>
    <cellStyle name="Note 4 30 2 5" xfId="36156"/>
    <cellStyle name="Note 4 30 2 6" xfId="36157"/>
    <cellStyle name="Note 4 30 3" xfId="36158"/>
    <cellStyle name="Note 4 30 4" xfId="36159"/>
    <cellStyle name="Note 4 30 5" xfId="36160"/>
    <cellStyle name="Note 4 30 6" xfId="36161"/>
    <cellStyle name="Note 4 30 7" xfId="36162"/>
    <cellStyle name="Note 4 31" xfId="36163"/>
    <cellStyle name="Note 4 31 2" xfId="36164"/>
    <cellStyle name="Note 4 31 2 2" xfId="36165"/>
    <cellStyle name="Note 4 31 2 3" xfId="36166"/>
    <cellStyle name="Note 4 31 2 4" xfId="36167"/>
    <cellStyle name="Note 4 31 2 5" xfId="36168"/>
    <cellStyle name="Note 4 31 2 6" xfId="36169"/>
    <cellStyle name="Note 4 31 3" xfId="36170"/>
    <cellStyle name="Note 4 31 4" xfId="36171"/>
    <cellStyle name="Note 4 31 5" xfId="36172"/>
    <cellStyle name="Note 4 31 6" xfId="36173"/>
    <cellStyle name="Note 4 31 7" xfId="36174"/>
    <cellStyle name="Note 4 32" xfId="36175"/>
    <cellStyle name="Note 4 32 2" xfId="36176"/>
    <cellStyle name="Note 4 32 2 2" xfId="36177"/>
    <cellStyle name="Note 4 32 2 3" xfId="36178"/>
    <cellStyle name="Note 4 32 2 4" xfId="36179"/>
    <cellStyle name="Note 4 32 2 5" xfId="36180"/>
    <cellStyle name="Note 4 32 2 6" xfId="36181"/>
    <cellStyle name="Note 4 32 3" xfId="36182"/>
    <cellStyle name="Note 4 32 4" xfId="36183"/>
    <cellStyle name="Note 4 32 5" xfId="36184"/>
    <cellStyle name="Note 4 32 6" xfId="36185"/>
    <cellStyle name="Note 4 32 7" xfId="36186"/>
    <cellStyle name="Note 4 33" xfId="36187"/>
    <cellStyle name="Note 4 33 2" xfId="36188"/>
    <cellStyle name="Note 4 33 2 2" xfId="36189"/>
    <cellStyle name="Note 4 33 2 3" xfId="36190"/>
    <cellStyle name="Note 4 33 2 4" xfId="36191"/>
    <cellStyle name="Note 4 33 2 5" xfId="36192"/>
    <cellStyle name="Note 4 33 2 6" xfId="36193"/>
    <cellStyle name="Note 4 33 3" xfId="36194"/>
    <cellStyle name="Note 4 33 4" xfId="36195"/>
    <cellStyle name="Note 4 33 5" xfId="36196"/>
    <cellStyle name="Note 4 33 6" xfId="36197"/>
    <cellStyle name="Note 4 33 7" xfId="36198"/>
    <cellStyle name="Note 4 34" xfId="36199"/>
    <cellStyle name="Note 4 34 2" xfId="36200"/>
    <cellStyle name="Note 4 34 2 2" xfId="36201"/>
    <cellStyle name="Note 4 34 2 3" xfId="36202"/>
    <cellStyle name="Note 4 34 2 4" xfId="36203"/>
    <cellStyle name="Note 4 34 2 5" xfId="36204"/>
    <cellStyle name="Note 4 34 2 6" xfId="36205"/>
    <cellStyle name="Note 4 34 3" xfId="36206"/>
    <cellStyle name="Note 4 34 4" xfId="36207"/>
    <cellStyle name="Note 4 34 5" xfId="36208"/>
    <cellStyle name="Note 4 34 6" xfId="36209"/>
    <cellStyle name="Note 4 34 7" xfId="36210"/>
    <cellStyle name="Note 4 35" xfId="36211"/>
    <cellStyle name="Note 4 35 2" xfId="36212"/>
    <cellStyle name="Note 4 35 2 2" xfId="36213"/>
    <cellStyle name="Note 4 35 2 3" xfId="36214"/>
    <cellStyle name="Note 4 35 2 4" xfId="36215"/>
    <cellStyle name="Note 4 35 2 5" xfId="36216"/>
    <cellStyle name="Note 4 35 2 6" xfId="36217"/>
    <cellStyle name="Note 4 35 3" xfId="36218"/>
    <cellStyle name="Note 4 35 4" xfId="36219"/>
    <cellStyle name="Note 4 35 5" xfId="36220"/>
    <cellStyle name="Note 4 35 6" xfId="36221"/>
    <cellStyle name="Note 4 35 7" xfId="36222"/>
    <cellStyle name="Note 4 36" xfId="36223"/>
    <cellStyle name="Note 4 36 2" xfId="36224"/>
    <cellStyle name="Note 4 36 2 2" xfId="36225"/>
    <cellStyle name="Note 4 36 2 3" xfId="36226"/>
    <cellStyle name="Note 4 36 2 4" xfId="36227"/>
    <cellStyle name="Note 4 36 2 5" xfId="36228"/>
    <cellStyle name="Note 4 36 2 6" xfId="36229"/>
    <cellStyle name="Note 4 36 3" xfId="36230"/>
    <cellStyle name="Note 4 36 4" xfId="36231"/>
    <cellStyle name="Note 4 36 5" xfId="36232"/>
    <cellStyle name="Note 4 36 6" xfId="36233"/>
    <cellStyle name="Note 4 36 7" xfId="36234"/>
    <cellStyle name="Note 4 37" xfId="36235"/>
    <cellStyle name="Note 4 38" xfId="36236"/>
    <cellStyle name="Note 4 38 2" xfId="36237"/>
    <cellStyle name="Note 4 38 3" xfId="36238"/>
    <cellStyle name="Note 4 38 4" xfId="36239"/>
    <cellStyle name="Note 4 38 5" xfId="36240"/>
    <cellStyle name="Note 4 38 6" xfId="36241"/>
    <cellStyle name="Note 4 39" xfId="36242"/>
    <cellStyle name="Note 4 4" xfId="36243"/>
    <cellStyle name="Note 4 4 10" xfId="36244"/>
    <cellStyle name="Note 4 4 10 2" xfId="36245"/>
    <cellStyle name="Note 4 4 10 2 2" xfId="36246"/>
    <cellStyle name="Note 4 4 10 2 3" xfId="36247"/>
    <cellStyle name="Note 4 4 10 2 4" xfId="36248"/>
    <cellStyle name="Note 4 4 10 2 5" xfId="36249"/>
    <cellStyle name="Note 4 4 10 2 6" xfId="36250"/>
    <cellStyle name="Note 4 4 10 3" xfId="36251"/>
    <cellStyle name="Note 4 4 10 4" xfId="36252"/>
    <cellStyle name="Note 4 4 10 5" xfId="36253"/>
    <cellStyle name="Note 4 4 10 6" xfId="36254"/>
    <cellStyle name="Note 4 4 10 7" xfId="36255"/>
    <cellStyle name="Note 4 4 11" xfId="36256"/>
    <cellStyle name="Note 4 4 11 2" xfId="36257"/>
    <cellStyle name="Note 4 4 11 2 2" xfId="36258"/>
    <cellStyle name="Note 4 4 11 2 3" xfId="36259"/>
    <cellStyle name="Note 4 4 11 2 4" xfId="36260"/>
    <cellStyle name="Note 4 4 11 2 5" xfId="36261"/>
    <cellStyle name="Note 4 4 11 2 6" xfId="36262"/>
    <cellStyle name="Note 4 4 11 3" xfId="36263"/>
    <cellStyle name="Note 4 4 11 4" xfId="36264"/>
    <cellStyle name="Note 4 4 11 5" xfId="36265"/>
    <cellStyle name="Note 4 4 11 6" xfId="36266"/>
    <cellStyle name="Note 4 4 11 7" xfId="36267"/>
    <cellStyle name="Note 4 4 12" xfId="36268"/>
    <cellStyle name="Note 4 4 12 2" xfId="36269"/>
    <cellStyle name="Note 4 4 12 2 2" xfId="36270"/>
    <cellStyle name="Note 4 4 12 2 3" xfId="36271"/>
    <cellStyle name="Note 4 4 12 2 4" xfId="36272"/>
    <cellStyle name="Note 4 4 12 2 5" xfId="36273"/>
    <cellStyle name="Note 4 4 12 2 6" xfId="36274"/>
    <cellStyle name="Note 4 4 12 3" xfId="36275"/>
    <cellStyle name="Note 4 4 12 4" xfId="36276"/>
    <cellStyle name="Note 4 4 12 5" xfId="36277"/>
    <cellStyle name="Note 4 4 12 6" xfId="36278"/>
    <cellStyle name="Note 4 4 12 7" xfId="36279"/>
    <cellStyle name="Note 4 4 13" xfId="36280"/>
    <cellStyle name="Note 4 4 13 2" xfId="36281"/>
    <cellStyle name="Note 4 4 13 2 2" xfId="36282"/>
    <cellStyle name="Note 4 4 13 2 3" xfId="36283"/>
    <cellStyle name="Note 4 4 13 2 4" xfId="36284"/>
    <cellStyle name="Note 4 4 13 2 5" xfId="36285"/>
    <cellStyle name="Note 4 4 13 2 6" xfId="36286"/>
    <cellStyle name="Note 4 4 13 3" xfId="36287"/>
    <cellStyle name="Note 4 4 13 4" xfId="36288"/>
    <cellStyle name="Note 4 4 13 5" xfId="36289"/>
    <cellStyle name="Note 4 4 13 6" xfId="36290"/>
    <cellStyle name="Note 4 4 13 7" xfId="36291"/>
    <cellStyle name="Note 4 4 14" xfId="36292"/>
    <cellStyle name="Note 4 4 14 2" xfId="36293"/>
    <cellStyle name="Note 4 4 14 2 2" xfId="36294"/>
    <cellStyle name="Note 4 4 14 2 3" xfId="36295"/>
    <cellStyle name="Note 4 4 14 2 4" xfId="36296"/>
    <cellStyle name="Note 4 4 14 2 5" xfId="36297"/>
    <cellStyle name="Note 4 4 14 2 6" xfId="36298"/>
    <cellStyle name="Note 4 4 14 3" xfId="36299"/>
    <cellStyle name="Note 4 4 14 4" xfId="36300"/>
    <cellStyle name="Note 4 4 14 5" xfId="36301"/>
    <cellStyle name="Note 4 4 14 6" xfId="36302"/>
    <cellStyle name="Note 4 4 14 7" xfId="36303"/>
    <cellStyle name="Note 4 4 15" xfId="36304"/>
    <cellStyle name="Note 4 4 15 2" xfId="36305"/>
    <cellStyle name="Note 4 4 15 2 2" xfId="36306"/>
    <cellStyle name="Note 4 4 15 2 3" xfId="36307"/>
    <cellStyle name="Note 4 4 15 2 4" xfId="36308"/>
    <cellStyle name="Note 4 4 15 2 5" xfId="36309"/>
    <cellStyle name="Note 4 4 15 2 6" xfId="36310"/>
    <cellStyle name="Note 4 4 15 3" xfId="36311"/>
    <cellStyle name="Note 4 4 15 4" xfId="36312"/>
    <cellStyle name="Note 4 4 15 5" xfId="36313"/>
    <cellStyle name="Note 4 4 15 6" xfId="36314"/>
    <cellStyle name="Note 4 4 15 7" xfId="36315"/>
    <cellStyle name="Note 4 4 16" xfId="36316"/>
    <cellStyle name="Note 4 4 16 2" xfId="36317"/>
    <cellStyle name="Note 4 4 16 2 2" xfId="36318"/>
    <cellStyle name="Note 4 4 16 2 3" xfId="36319"/>
    <cellStyle name="Note 4 4 16 2 4" xfId="36320"/>
    <cellStyle name="Note 4 4 16 2 5" xfId="36321"/>
    <cellStyle name="Note 4 4 16 2 6" xfId="36322"/>
    <cellStyle name="Note 4 4 16 3" xfId="36323"/>
    <cellStyle name="Note 4 4 16 4" xfId="36324"/>
    <cellStyle name="Note 4 4 16 5" xfId="36325"/>
    <cellStyle name="Note 4 4 16 6" xfId="36326"/>
    <cellStyle name="Note 4 4 16 7" xfId="36327"/>
    <cellStyle name="Note 4 4 17" xfId="36328"/>
    <cellStyle name="Note 4 4 17 2" xfId="36329"/>
    <cellStyle name="Note 4 4 17 2 2" xfId="36330"/>
    <cellStyle name="Note 4 4 17 2 3" xfId="36331"/>
    <cellStyle name="Note 4 4 17 2 4" xfId="36332"/>
    <cellStyle name="Note 4 4 17 2 5" xfId="36333"/>
    <cellStyle name="Note 4 4 17 2 6" xfId="36334"/>
    <cellStyle name="Note 4 4 17 3" xfId="36335"/>
    <cellStyle name="Note 4 4 17 4" xfId="36336"/>
    <cellStyle name="Note 4 4 17 5" xfId="36337"/>
    <cellStyle name="Note 4 4 17 6" xfId="36338"/>
    <cellStyle name="Note 4 4 17 7" xfId="36339"/>
    <cellStyle name="Note 4 4 18" xfId="36340"/>
    <cellStyle name="Note 4 4 18 2" xfId="36341"/>
    <cellStyle name="Note 4 4 18 2 2" xfId="36342"/>
    <cellStyle name="Note 4 4 18 2 3" xfId="36343"/>
    <cellStyle name="Note 4 4 18 2 4" xfId="36344"/>
    <cellStyle name="Note 4 4 18 2 5" xfId="36345"/>
    <cellStyle name="Note 4 4 18 2 6" xfId="36346"/>
    <cellStyle name="Note 4 4 18 3" xfId="36347"/>
    <cellStyle name="Note 4 4 18 4" xfId="36348"/>
    <cellStyle name="Note 4 4 18 5" xfId="36349"/>
    <cellStyle name="Note 4 4 18 6" xfId="36350"/>
    <cellStyle name="Note 4 4 18 7" xfId="36351"/>
    <cellStyle name="Note 4 4 19" xfId="36352"/>
    <cellStyle name="Note 4 4 19 2" xfId="36353"/>
    <cellStyle name="Note 4 4 19 2 2" xfId="36354"/>
    <cellStyle name="Note 4 4 19 2 3" xfId="36355"/>
    <cellStyle name="Note 4 4 19 2 4" xfId="36356"/>
    <cellStyle name="Note 4 4 19 2 5" xfId="36357"/>
    <cellStyle name="Note 4 4 19 2 6" xfId="36358"/>
    <cellStyle name="Note 4 4 19 3" xfId="36359"/>
    <cellStyle name="Note 4 4 19 4" xfId="36360"/>
    <cellStyle name="Note 4 4 19 5" xfId="36361"/>
    <cellStyle name="Note 4 4 19 6" xfId="36362"/>
    <cellStyle name="Note 4 4 19 7" xfId="36363"/>
    <cellStyle name="Note 4 4 2" xfId="36364"/>
    <cellStyle name="Note 4 4 2 2" xfId="36365"/>
    <cellStyle name="Note 4 4 2 2 2" xfId="36366"/>
    <cellStyle name="Note 4 4 2 2 3" xfId="36367"/>
    <cellStyle name="Note 4 4 2 2 4" xfId="36368"/>
    <cellStyle name="Note 4 4 2 2 5" xfId="36369"/>
    <cellStyle name="Note 4 4 2 2 6" xfId="36370"/>
    <cellStyle name="Note 4 4 2 3" xfId="36371"/>
    <cellStyle name="Note 4 4 2 4" xfId="36372"/>
    <cellStyle name="Note 4 4 2 5" xfId="36373"/>
    <cellStyle name="Note 4 4 2 6" xfId="36374"/>
    <cellStyle name="Note 4 4 2 7" xfId="36375"/>
    <cellStyle name="Note 4 4 20" xfId="36376"/>
    <cellStyle name="Note 4 4 20 2" xfId="36377"/>
    <cellStyle name="Note 4 4 20 2 2" xfId="36378"/>
    <cellStyle name="Note 4 4 20 2 3" xfId="36379"/>
    <cellStyle name="Note 4 4 20 2 4" xfId="36380"/>
    <cellStyle name="Note 4 4 20 2 5" xfId="36381"/>
    <cellStyle name="Note 4 4 20 2 6" xfId="36382"/>
    <cellStyle name="Note 4 4 20 3" xfId="36383"/>
    <cellStyle name="Note 4 4 20 4" xfId="36384"/>
    <cellStyle name="Note 4 4 20 5" xfId="36385"/>
    <cellStyle name="Note 4 4 20 6" xfId="36386"/>
    <cellStyle name="Note 4 4 20 7" xfId="36387"/>
    <cellStyle name="Note 4 4 21" xfId="36388"/>
    <cellStyle name="Note 4 4 21 2" xfId="36389"/>
    <cellStyle name="Note 4 4 21 2 2" xfId="36390"/>
    <cellStyle name="Note 4 4 21 2 3" xfId="36391"/>
    <cellStyle name="Note 4 4 21 2 4" xfId="36392"/>
    <cellStyle name="Note 4 4 21 2 5" xfId="36393"/>
    <cellStyle name="Note 4 4 21 2 6" xfId="36394"/>
    <cellStyle name="Note 4 4 21 3" xfId="36395"/>
    <cellStyle name="Note 4 4 21 4" xfId="36396"/>
    <cellStyle name="Note 4 4 21 5" xfId="36397"/>
    <cellStyle name="Note 4 4 21 6" xfId="36398"/>
    <cellStyle name="Note 4 4 21 7" xfId="36399"/>
    <cellStyle name="Note 4 4 22" xfId="36400"/>
    <cellStyle name="Note 4 4 22 2" xfId="36401"/>
    <cellStyle name="Note 4 4 22 2 2" xfId="36402"/>
    <cellStyle name="Note 4 4 22 2 3" xfId="36403"/>
    <cellStyle name="Note 4 4 22 2 4" xfId="36404"/>
    <cellStyle name="Note 4 4 22 2 5" xfId="36405"/>
    <cellStyle name="Note 4 4 22 2 6" xfId="36406"/>
    <cellStyle name="Note 4 4 22 3" xfId="36407"/>
    <cellStyle name="Note 4 4 22 4" xfId="36408"/>
    <cellStyle name="Note 4 4 22 5" xfId="36409"/>
    <cellStyle name="Note 4 4 22 6" xfId="36410"/>
    <cellStyle name="Note 4 4 22 7" xfId="36411"/>
    <cellStyle name="Note 4 4 23" xfId="36412"/>
    <cellStyle name="Note 4 4 23 2" xfId="36413"/>
    <cellStyle name="Note 4 4 23 2 2" xfId="36414"/>
    <cellStyle name="Note 4 4 23 2 3" xfId="36415"/>
    <cellStyle name="Note 4 4 23 2 4" xfId="36416"/>
    <cellStyle name="Note 4 4 23 2 5" xfId="36417"/>
    <cellStyle name="Note 4 4 23 2 6" xfId="36418"/>
    <cellStyle name="Note 4 4 23 3" xfId="36419"/>
    <cellStyle name="Note 4 4 23 4" xfId="36420"/>
    <cellStyle name="Note 4 4 23 5" xfId="36421"/>
    <cellStyle name="Note 4 4 23 6" xfId="36422"/>
    <cellStyle name="Note 4 4 23 7" xfId="36423"/>
    <cellStyle name="Note 4 4 24" xfId="36424"/>
    <cellStyle name="Note 4 4 24 2" xfId="36425"/>
    <cellStyle name="Note 4 4 24 2 2" xfId="36426"/>
    <cellStyle name="Note 4 4 24 2 3" xfId="36427"/>
    <cellStyle name="Note 4 4 24 2 4" xfId="36428"/>
    <cellStyle name="Note 4 4 24 2 5" xfId="36429"/>
    <cellStyle name="Note 4 4 24 2 6" xfId="36430"/>
    <cellStyle name="Note 4 4 24 3" xfId="36431"/>
    <cellStyle name="Note 4 4 24 4" xfId="36432"/>
    <cellStyle name="Note 4 4 24 5" xfId="36433"/>
    <cellStyle name="Note 4 4 24 6" xfId="36434"/>
    <cellStyle name="Note 4 4 24 7" xfId="36435"/>
    <cellStyle name="Note 4 4 25" xfId="36436"/>
    <cellStyle name="Note 4 4 25 2" xfId="36437"/>
    <cellStyle name="Note 4 4 25 2 2" xfId="36438"/>
    <cellStyle name="Note 4 4 25 2 3" xfId="36439"/>
    <cellStyle name="Note 4 4 25 2 4" xfId="36440"/>
    <cellStyle name="Note 4 4 25 2 5" xfId="36441"/>
    <cellStyle name="Note 4 4 25 2 6" xfId="36442"/>
    <cellStyle name="Note 4 4 25 3" xfId="36443"/>
    <cellStyle name="Note 4 4 25 4" xfId="36444"/>
    <cellStyle name="Note 4 4 25 5" xfId="36445"/>
    <cellStyle name="Note 4 4 25 6" xfId="36446"/>
    <cellStyle name="Note 4 4 25 7" xfId="36447"/>
    <cellStyle name="Note 4 4 26" xfId="36448"/>
    <cellStyle name="Note 4 4 26 2" xfId="36449"/>
    <cellStyle name="Note 4 4 26 2 2" xfId="36450"/>
    <cellStyle name="Note 4 4 26 2 3" xfId="36451"/>
    <cellStyle name="Note 4 4 26 2 4" xfId="36452"/>
    <cellStyle name="Note 4 4 26 2 5" xfId="36453"/>
    <cellStyle name="Note 4 4 26 2 6" xfId="36454"/>
    <cellStyle name="Note 4 4 26 3" xfId="36455"/>
    <cellStyle name="Note 4 4 26 4" xfId="36456"/>
    <cellStyle name="Note 4 4 26 5" xfId="36457"/>
    <cellStyle name="Note 4 4 26 6" xfId="36458"/>
    <cellStyle name="Note 4 4 26 7" xfId="36459"/>
    <cellStyle name="Note 4 4 27" xfId="36460"/>
    <cellStyle name="Note 4 4 27 2" xfId="36461"/>
    <cellStyle name="Note 4 4 27 2 2" xfId="36462"/>
    <cellStyle name="Note 4 4 27 2 3" xfId="36463"/>
    <cellStyle name="Note 4 4 27 2 4" xfId="36464"/>
    <cellStyle name="Note 4 4 27 2 5" xfId="36465"/>
    <cellStyle name="Note 4 4 27 2 6" xfId="36466"/>
    <cellStyle name="Note 4 4 27 3" xfId="36467"/>
    <cellStyle name="Note 4 4 27 4" xfId="36468"/>
    <cellStyle name="Note 4 4 27 5" xfId="36469"/>
    <cellStyle name="Note 4 4 27 6" xfId="36470"/>
    <cellStyle name="Note 4 4 27 7" xfId="36471"/>
    <cellStyle name="Note 4 4 28" xfId="36472"/>
    <cellStyle name="Note 4 4 28 2" xfId="36473"/>
    <cellStyle name="Note 4 4 28 2 2" xfId="36474"/>
    <cellStyle name="Note 4 4 28 2 3" xfId="36475"/>
    <cellStyle name="Note 4 4 28 2 4" xfId="36476"/>
    <cellStyle name="Note 4 4 28 2 5" xfId="36477"/>
    <cellStyle name="Note 4 4 28 2 6" xfId="36478"/>
    <cellStyle name="Note 4 4 28 3" xfId="36479"/>
    <cellStyle name="Note 4 4 28 4" xfId="36480"/>
    <cellStyle name="Note 4 4 28 5" xfId="36481"/>
    <cellStyle name="Note 4 4 28 6" xfId="36482"/>
    <cellStyle name="Note 4 4 28 7" xfId="36483"/>
    <cellStyle name="Note 4 4 29" xfId="36484"/>
    <cellStyle name="Note 4 4 29 2" xfId="36485"/>
    <cellStyle name="Note 4 4 29 2 2" xfId="36486"/>
    <cellStyle name="Note 4 4 29 2 3" xfId="36487"/>
    <cellStyle name="Note 4 4 29 2 4" xfId="36488"/>
    <cellStyle name="Note 4 4 29 2 5" xfId="36489"/>
    <cellStyle name="Note 4 4 29 2 6" xfId="36490"/>
    <cellStyle name="Note 4 4 29 3" xfId="36491"/>
    <cellStyle name="Note 4 4 29 4" xfId="36492"/>
    <cellStyle name="Note 4 4 29 5" xfId="36493"/>
    <cellStyle name="Note 4 4 29 6" xfId="36494"/>
    <cellStyle name="Note 4 4 29 7" xfId="36495"/>
    <cellStyle name="Note 4 4 3" xfId="36496"/>
    <cellStyle name="Note 4 4 3 2" xfId="36497"/>
    <cellStyle name="Note 4 4 3 2 2" xfId="36498"/>
    <cellStyle name="Note 4 4 3 2 3" xfId="36499"/>
    <cellStyle name="Note 4 4 3 2 4" xfId="36500"/>
    <cellStyle name="Note 4 4 3 2 5" xfId="36501"/>
    <cellStyle name="Note 4 4 3 2 6" xfId="36502"/>
    <cellStyle name="Note 4 4 3 3" xfId="36503"/>
    <cellStyle name="Note 4 4 3 4" xfId="36504"/>
    <cellStyle name="Note 4 4 3 5" xfId="36505"/>
    <cellStyle name="Note 4 4 3 6" xfId="36506"/>
    <cellStyle name="Note 4 4 3 7" xfId="36507"/>
    <cellStyle name="Note 4 4 30" xfId="36508"/>
    <cellStyle name="Note 4 4 30 2" xfId="36509"/>
    <cellStyle name="Note 4 4 30 2 2" xfId="36510"/>
    <cellStyle name="Note 4 4 30 2 3" xfId="36511"/>
    <cellStyle name="Note 4 4 30 2 4" xfId="36512"/>
    <cellStyle name="Note 4 4 30 2 5" xfId="36513"/>
    <cellStyle name="Note 4 4 30 2 6" xfId="36514"/>
    <cellStyle name="Note 4 4 30 3" xfId="36515"/>
    <cellStyle name="Note 4 4 30 4" xfId="36516"/>
    <cellStyle name="Note 4 4 30 5" xfId="36517"/>
    <cellStyle name="Note 4 4 30 6" xfId="36518"/>
    <cellStyle name="Note 4 4 30 7" xfId="36519"/>
    <cellStyle name="Note 4 4 31" xfId="36520"/>
    <cellStyle name="Note 4 4 31 2" xfId="36521"/>
    <cellStyle name="Note 4 4 31 2 2" xfId="36522"/>
    <cellStyle name="Note 4 4 31 2 3" xfId="36523"/>
    <cellStyle name="Note 4 4 31 2 4" xfId="36524"/>
    <cellStyle name="Note 4 4 31 2 5" xfId="36525"/>
    <cellStyle name="Note 4 4 31 2 6" xfId="36526"/>
    <cellStyle name="Note 4 4 31 3" xfId="36527"/>
    <cellStyle name="Note 4 4 31 4" xfId="36528"/>
    <cellStyle name="Note 4 4 31 5" xfId="36529"/>
    <cellStyle name="Note 4 4 31 6" xfId="36530"/>
    <cellStyle name="Note 4 4 31 7" xfId="36531"/>
    <cellStyle name="Note 4 4 32" xfId="36532"/>
    <cellStyle name="Note 4 4 32 2" xfId="36533"/>
    <cellStyle name="Note 4 4 32 2 2" xfId="36534"/>
    <cellStyle name="Note 4 4 32 2 3" xfId="36535"/>
    <cellStyle name="Note 4 4 32 2 4" xfId="36536"/>
    <cellStyle name="Note 4 4 32 2 5" xfId="36537"/>
    <cellStyle name="Note 4 4 32 2 6" xfId="36538"/>
    <cellStyle name="Note 4 4 32 3" xfId="36539"/>
    <cellStyle name="Note 4 4 32 4" xfId="36540"/>
    <cellStyle name="Note 4 4 32 5" xfId="36541"/>
    <cellStyle name="Note 4 4 32 6" xfId="36542"/>
    <cellStyle name="Note 4 4 32 7" xfId="36543"/>
    <cellStyle name="Note 4 4 33" xfId="36544"/>
    <cellStyle name="Note 4 4 33 2" xfId="36545"/>
    <cellStyle name="Note 4 4 33 2 2" xfId="36546"/>
    <cellStyle name="Note 4 4 33 2 3" xfId="36547"/>
    <cellStyle name="Note 4 4 33 2 4" xfId="36548"/>
    <cellStyle name="Note 4 4 33 2 5" xfId="36549"/>
    <cellStyle name="Note 4 4 33 2 6" xfId="36550"/>
    <cellStyle name="Note 4 4 33 3" xfId="36551"/>
    <cellStyle name="Note 4 4 33 4" xfId="36552"/>
    <cellStyle name="Note 4 4 33 5" xfId="36553"/>
    <cellStyle name="Note 4 4 33 6" xfId="36554"/>
    <cellStyle name="Note 4 4 33 7" xfId="36555"/>
    <cellStyle name="Note 4 4 34" xfId="36556"/>
    <cellStyle name="Note 4 4 34 2" xfId="36557"/>
    <cellStyle name="Note 4 4 34 2 2" xfId="36558"/>
    <cellStyle name="Note 4 4 34 2 3" xfId="36559"/>
    <cellStyle name="Note 4 4 34 2 4" xfId="36560"/>
    <cellStyle name="Note 4 4 34 2 5" xfId="36561"/>
    <cellStyle name="Note 4 4 34 2 6" xfId="36562"/>
    <cellStyle name="Note 4 4 34 3" xfId="36563"/>
    <cellStyle name="Note 4 4 34 4" xfId="36564"/>
    <cellStyle name="Note 4 4 34 5" xfId="36565"/>
    <cellStyle name="Note 4 4 34 6" xfId="36566"/>
    <cellStyle name="Note 4 4 34 7" xfId="36567"/>
    <cellStyle name="Note 4 4 35" xfId="36568"/>
    <cellStyle name="Note 4 4 35 2" xfId="36569"/>
    <cellStyle name="Note 4 4 35 3" xfId="36570"/>
    <cellStyle name="Note 4 4 35 4" xfId="36571"/>
    <cellStyle name="Note 4 4 35 5" xfId="36572"/>
    <cellStyle name="Note 4 4 35 6" xfId="36573"/>
    <cellStyle name="Note 4 4 36" xfId="36574"/>
    <cellStyle name="Note 4 4 37" xfId="36575"/>
    <cellStyle name="Note 4 4 38" xfId="36576"/>
    <cellStyle name="Note 4 4 39" xfId="36577"/>
    <cellStyle name="Note 4 4 4" xfId="36578"/>
    <cellStyle name="Note 4 4 4 2" xfId="36579"/>
    <cellStyle name="Note 4 4 4 2 2" xfId="36580"/>
    <cellStyle name="Note 4 4 4 2 3" xfId="36581"/>
    <cellStyle name="Note 4 4 4 2 4" xfId="36582"/>
    <cellStyle name="Note 4 4 4 2 5" xfId="36583"/>
    <cellStyle name="Note 4 4 4 2 6" xfId="36584"/>
    <cellStyle name="Note 4 4 4 3" xfId="36585"/>
    <cellStyle name="Note 4 4 4 4" xfId="36586"/>
    <cellStyle name="Note 4 4 4 5" xfId="36587"/>
    <cellStyle name="Note 4 4 4 6" xfId="36588"/>
    <cellStyle name="Note 4 4 4 7" xfId="36589"/>
    <cellStyle name="Note 4 4 40" xfId="36590"/>
    <cellStyle name="Note 4 4 5" xfId="36591"/>
    <cellStyle name="Note 4 4 5 2" xfId="36592"/>
    <cellStyle name="Note 4 4 5 2 2" xfId="36593"/>
    <cellStyle name="Note 4 4 5 2 3" xfId="36594"/>
    <cellStyle name="Note 4 4 5 2 4" xfId="36595"/>
    <cellStyle name="Note 4 4 5 2 5" xfId="36596"/>
    <cellStyle name="Note 4 4 5 2 6" xfId="36597"/>
    <cellStyle name="Note 4 4 5 3" xfId="36598"/>
    <cellStyle name="Note 4 4 5 4" xfId="36599"/>
    <cellStyle name="Note 4 4 5 5" xfId="36600"/>
    <cellStyle name="Note 4 4 5 6" xfId="36601"/>
    <cellStyle name="Note 4 4 5 7" xfId="36602"/>
    <cellStyle name="Note 4 4 6" xfId="36603"/>
    <cellStyle name="Note 4 4 6 2" xfId="36604"/>
    <cellStyle name="Note 4 4 6 2 2" xfId="36605"/>
    <cellStyle name="Note 4 4 6 2 3" xfId="36606"/>
    <cellStyle name="Note 4 4 6 2 4" xfId="36607"/>
    <cellStyle name="Note 4 4 6 2 5" xfId="36608"/>
    <cellStyle name="Note 4 4 6 2 6" xfId="36609"/>
    <cellStyle name="Note 4 4 6 3" xfId="36610"/>
    <cellStyle name="Note 4 4 6 4" xfId="36611"/>
    <cellStyle name="Note 4 4 6 5" xfId="36612"/>
    <cellStyle name="Note 4 4 6 6" xfId="36613"/>
    <cellStyle name="Note 4 4 6 7" xfId="36614"/>
    <cellStyle name="Note 4 4 7" xfId="36615"/>
    <cellStyle name="Note 4 4 7 2" xfId="36616"/>
    <cellStyle name="Note 4 4 7 2 2" xfId="36617"/>
    <cellStyle name="Note 4 4 7 2 3" xfId="36618"/>
    <cellStyle name="Note 4 4 7 2 4" xfId="36619"/>
    <cellStyle name="Note 4 4 7 2 5" xfId="36620"/>
    <cellStyle name="Note 4 4 7 2 6" xfId="36621"/>
    <cellStyle name="Note 4 4 7 3" xfId="36622"/>
    <cellStyle name="Note 4 4 7 4" xfId="36623"/>
    <cellStyle name="Note 4 4 7 5" xfId="36624"/>
    <cellStyle name="Note 4 4 7 6" xfId="36625"/>
    <cellStyle name="Note 4 4 7 7" xfId="36626"/>
    <cellStyle name="Note 4 4 8" xfId="36627"/>
    <cellStyle name="Note 4 4 8 2" xfId="36628"/>
    <cellStyle name="Note 4 4 8 2 2" xfId="36629"/>
    <cellStyle name="Note 4 4 8 2 3" xfId="36630"/>
    <cellStyle name="Note 4 4 8 2 4" xfId="36631"/>
    <cellStyle name="Note 4 4 8 2 5" xfId="36632"/>
    <cellStyle name="Note 4 4 8 2 6" xfId="36633"/>
    <cellStyle name="Note 4 4 8 3" xfId="36634"/>
    <cellStyle name="Note 4 4 8 4" xfId="36635"/>
    <cellStyle name="Note 4 4 8 5" xfId="36636"/>
    <cellStyle name="Note 4 4 8 6" xfId="36637"/>
    <cellStyle name="Note 4 4 8 7" xfId="36638"/>
    <cellStyle name="Note 4 4 9" xfId="36639"/>
    <cellStyle name="Note 4 4 9 2" xfId="36640"/>
    <cellStyle name="Note 4 4 9 2 2" xfId="36641"/>
    <cellStyle name="Note 4 4 9 2 3" xfId="36642"/>
    <cellStyle name="Note 4 4 9 2 4" xfId="36643"/>
    <cellStyle name="Note 4 4 9 2 5" xfId="36644"/>
    <cellStyle name="Note 4 4 9 2 6" xfId="36645"/>
    <cellStyle name="Note 4 4 9 3" xfId="36646"/>
    <cellStyle name="Note 4 4 9 4" xfId="36647"/>
    <cellStyle name="Note 4 4 9 5" xfId="36648"/>
    <cellStyle name="Note 4 4 9 6" xfId="36649"/>
    <cellStyle name="Note 4 4 9 7" xfId="36650"/>
    <cellStyle name="Note 4 40" xfId="36651"/>
    <cellStyle name="Note 4 5" xfId="36652"/>
    <cellStyle name="Note 4 5 10" xfId="36653"/>
    <cellStyle name="Note 4 5 10 2" xfId="36654"/>
    <cellStyle name="Note 4 5 10 2 2" xfId="36655"/>
    <cellStyle name="Note 4 5 10 2 3" xfId="36656"/>
    <cellStyle name="Note 4 5 10 2 4" xfId="36657"/>
    <cellStyle name="Note 4 5 10 2 5" xfId="36658"/>
    <cellStyle name="Note 4 5 10 2 6" xfId="36659"/>
    <cellStyle name="Note 4 5 10 3" xfId="36660"/>
    <cellStyle name="Note 4 5 10 4" xfId="36661"/>
    <cellStyle name="Note 4 5 10 5" xfId="36662"/>
    <cellStyle name="Note 4 5 10 6" xfId="36663"/>
    <cellStyle name="Note 4 5 10 7" xfId="36664"/>
    <cellStyle name="Note 4 5 11" xfId="36665"/>
    <cellStyle name="Note 4 5 11 2" xfId="36666"/>
    <cellStyle name="Note 4 5 11 2 2" xfId="36667"/>
    <cellStyle name="Note 4 5 11 2 3" xfId="36668"/>
    <cellStyle name="Note 4 5 11 2 4" xfId="36669"/>
    <cellStyle name="Note 4 5 11 2 5" xfId="36670"/>
    <cellStyle name="Note 4 5 11 2 6" xfId="36671"/>
    <cellStyle name="Note 4 5 11 3" xfId="36672"/>
    <cellStyle name="Note 4 5 11 4" xfId="36673"/>
    <cellStyle name="Note 4 5 11 5" xfId="36674"/>
    <cellStyle name="Note 4 5 11 6" xfId="36675"/>
    <cellStyle name="Note 4 5 11 7" xfId="36676"/>
    <cellStyle name="Note 4 5 12" xfId="36677"/>
    <cellStyle name="Note 4 5 12 2" xfId="36678"/>
    <cellStyle name="Note 4 5 12 2 2" xfId="36679"/>
    <cellStyle name="Note 4 5 12 2 3" xfId="36680"/>
    <cellStyle name="Note 4 5 12 2 4" xfId="36681"/>
    <cellStyle name="Note 4 5 12 2 5" xfId="36682"/>
    <cellStyle name="Note 4 5 12 2 6" xfId="36683"/>
    <cellStyle name="Note 4 5 12 3" xfId="36684"/>
    <cellStyle name="Note 4 5 12 4" xfId="36685"/>
    <cellStyle name="Note 4 5 12 5" xfId="36686"/>
    <cellStyle name="Note 4 5 12 6" xfId="36687"/>
    <cellStyle name="Note 4 5 12 7" xfId="36688"/>
    <cellStyle name="Note 4 5 13" xfId="36689"/>
    <cellStyle name="Note 4 5 13 2" xfId="36690"/>
    <cellStyle name="Note 4 5 13 2 2" xfId="36691"/>
    <cellStyle name="Note 4 5 13 2 3" xfId="36692"/>
    <cellStyle name="Note 4 5 13 2 4" xfId="36693"/>
    <cellStyle name="Note 4 5 13 2 5" xfId="36694"/>
    <cellStyle name="Note 4 5 13 2 6" xfId="36695"/>
    <cellStyle name="Note 4 5 13 3" xfId="36696"/>
    <cellStyle name="Note 4 5 13 4" xfId="36697"/>
    <cellStyle name="Note 4 5 13 5" xfId="36698"/>
    <cellStyle name="Note 4 5 13 6" xfId="36699"/>
    <cellStyle name="Note 4 5 13 7" xfId="36700"/>
    <cellStyle name="Note 4 5 14" xfId="36701"/>
    <cellStyle name="Note 4 5 14 2" xfId="36702"/>
    <cellStyle name="Note 4 5 14 2 2" xfId="36703"/>
    <cellStyle name="Note 4 5 14 2 3" xfId="36704"/>
    <cellStyle name="Note 4 5 14 2 4" xfId="36705"/>
    <cellStyle name="Note 4 5 14 2 5" xfId="36706"/>
    <cellStyle name="Note 4 5 14 2 6" xfId="36707"/>
    <cellStyle name="Note 4 5 14 3" xfId="36708"/>
    <cellStyle name="Note 4 5 14 4" xfId="36709"/>
    <cellStyle name="Note 4 5 14 5" xfId="36710"/>
    <cellStyle name="Note 4 5 14 6" xfId="36711"/>
    <cellStyle name="Note 4 5 14 7" xfId="36712"/>
    <cellStyle name="Note 4 5 15" xfId="36713"/>
    <cellStyle name="Note 4 5 15 2" xfId="36714"/>
    <cellStyle name="Note 4 5 15 2 2" xfId="36715"/>
    <cellStyle name="Note 4 5 15 2 3" xfId="36716"/>
    <cellStyle name="Note 4 5 15 2 4" xfId="36717"/>
    <cellStyle name="Note 4 5 15 2 5" xfId="36718"/>
    <cellStyle name="Note 4 5 15 2 6" xfId="36719"/>
    <cellStyle name="Note 4 5 15 3" xfId="36720"/>
    <cellStyle name="Note 4 5 15 4" xfId="36721"/>
    <cellStyle name="Note 4 5 15 5" xfId="36722"/>
    <cellStyle name="Note 4 5 15 6" xfId="36723"/>
    <cellStyle name="Note 4 5 15 7" xfId="36724"/>
    <cellStyle name="Note 4 5 16" xfId="36725"/>
    <cellStyle name="Note 4 5 16 2" xfId="36726"/>
    <cellStyle name="Note 4 5 16 2 2" xfId="36727"/>
    <cellStyle name="Note 4 5 16 2 3" xfId="36728"/>
    <cellStyle name="Note 4 5 16 2 4" xfId="36729"/>
    <cellStyle name="Note 4 5 16 2 5" xfId="36730"/>
    <cellStyle name="Note 4 5 16 2 6" xfId="36731"/>
    <cellStyle name="Note 4 5 16 3" xfId="36732"/>
    <cellStyle name="Note 4 5 16 4" xfId="36733"/>
    <cellStyle name="Note 4 5 16 5" xfId="36734"/>
    <cellStyle name="Note 4 5 16 6" xfId="36735"/>
    <cellStyle name="Note 4 5 16 7" xfId="36736"/>
    <cellStyle name="Note 4 5 17" xfId="36737"/>
    <cellStyle name="Note 4 5 17 2" xfId="36738"/>
    <cellStyle name="Note 4 5 17 2 2" xfId="36739"/>
    <cellStyle name="Note 4 5 17 2 3" xfId="36740"/>
    <cellStyle name="Note 4 5 17 2 4" xfId="36741"/>
    <cellStyle name="Note 4 5 17 2 5" xfId="36742"/>
    <cellStyle name="Note 4 5 17 2 6" xfId="36743"/>
    <cellStyle name="Note 4 5 17 3" xfId="36744"/>
    <cellStyle name="Note 4 5 17 4" xfId="36745"/>
    <cellStyle name="Note 4 5 17 5" xfId="36746"/>
    <cellStyle name="Note 4 5 17 6" xfId="36747"/>
    <cellStyle name="Note 4 5 17 7" xfId="36748"/>
    <cellStyle name="Note 4 5 18" xfId="36749"/>
    <cellStyle name="Note 4 5 18 2" xfId="36750"/>
    <cellStyle name="Note 4 5 18 2 2" xfId="36751"/>
    <cellStyle name="Note 4 5 18 2 3" xfId="36752"/>
    <cellStyle name="Note 4 5 18 2 4" xfId="36753"/>
    <cellStyle name="Note 4 5 18 2 5" xfId="36754"/>
    <cellStyle name="Note 4 5 18 2 6" xfId="36755"/>
    <cellStyle name="Note 4 5 18 3" xfId="36756"/>
    <cellStyle name="Note 4 5 18 4" xfId="36757"/>
    <cellStyle name="Note 4 5 18 5" xfId="36758"/>
    <cellStyle name="Note 4 5 18 6" xfId="36759"/>
    <cellStyle name="Note 4 5 18 7" xfId="36760"/>
    <cellStyle name="Note 4 5 19" xfId="36761"/>
    <cellStyle name="Note 4 5 19 2" xfId="36762"/>
    <cellStyle name="Note 4 5 19 2 2" xfId="36763"/>
    <cellStyle name="Note 4 5 19 2 3" xfId="36764"/>
    <cellStyle name="Note 4 5 19 2 4" xfId="36765"/>
    <cellStyle name="Note 4 5 19 2 5" xfId="36766"/>
    <cellStyle name="Note 4 5 19 2 6" xfId="36767"/>
    <cellStyle name="Note 4 5 19 3" xfId="36768"/>
    <cellStyle name="Note 4 5 19 4" xfId="36769"/>
    <cellStyle name="Note 4 5 19 5" xfId="36770"/>
    <cellStyle name="Note 4 5 19 6" xfId="36771"/>
    <cellStyle name="Note 4 5 19 7" xfId="36772"/>
    <cellStyle name="Note 4 5 2" xfId="36773"/>
    <cellStyle name="Note 4 5 2 2" xfId="36774"/>
    <cellStyle name="Note 4 5 2 2 2" xfId="36775"/>
    <cellStyle name="Note 4 5 2 2 3" xfId="36776"/>
    <cellStyle name="Note 4 5 2 2 4" xfId="36777"/>
    <cellStyle name="Note 4 5 2 2 5" xfId="36778"/>
    <cellStyle name="Note 4 5 2 2 6" xfId="36779"/>
    <cellStyle name="Note 4 5 2 3" xfId="36780"/>
    <cellStyle name="Note 4 5 2 4" xfId="36781"/>
    <cellStyle name="Note 4 5 2 5" xfId="36782"/>
    <cellStyle name="Note 4 5 2 6" xfId="36783"/>
    <cellStyle name="Note 4 5 2 7" xfId="36784"/>
    <cellStyle name="Note 4 5 20" xfId="36785"/>
    <cellStyle name="Note 4 5 20 2" xfId="36786"/>
    <cellStyle name="Note 4 5 20 2 2" xfId="36787"/>
    <cellStyle name="Note 4 5 20 2 3" xfId="36788"/>
    <cellStyle name="Note 4 5 20 2 4" xfId="36789"/>
    <cellStyle name="Note 4 5 20 2 5" xfId="36790"/>
    <cellStyle name="Note 4 5 20 2 6" xfId="36791"/>
    <cellStyle name="Note 4 5 20 3" xfId="36792"/>
    <cellStyle name="Note 4 5 20 4" xfId="36793"/>
    <cellStyle name="Note 4 5 20 5" xfId="36794"/>
    <cellStyle name="Note 4 5 20 6" xfId="36795"/>
    <cellStyle name="Note 4 5 20 7" xfId="36796"/>
    <cellStyle name="Note 4 5 21" xfId="36797"/>
    <cellStyle name="Note 4 5 21 2" xfId="36798"/>
    <cellStyle name="Note 4 5 21 2 2" xfId="36799"/>
    <cellStyle name="Note 4 5 21 2 3" xfId="36800"/>
    <cellStyle name="Note 4 5 21 2 4" xfId="36801"/>
    <cellStyle name="Note 4 5 21 2 5" xfId="36802"/>
    <cellStyle name="Note 4 5 21 2 6" xfId="36803"/>
    <cellStyle name="Note 4 5 21 3" xfId="36804"/>
    <cellStyle name="Note 4 5 21 4" xfId="36805"/>
    <cellStyle name="Note 4 5 21 5" xfId="36806"/>
    <cellStyle name="Note 4 5 21 6" xfId="36807"/>
    <cellStyle name="Note 4 5 21 7" xfId="36808"/>
    <cellStyle name="Note 4 5 22" xfId="36809"/>
    <cellStyle name="Note 4 5 22 2" xfId="36810"/>
    <cellStyle name="Note 4 5 22 2 2" xfId="36811"/>
    <cellStyle name="Note 4 5 22 2 3" xfId="36812"/>
    <cellStyle name="Note 4 5 22 2 4" xfId="36813"/>
    <cellStyle name="Note 4 5 22 2 5" xfId="36814"/>
    <cellStyle name="Note 4 5 22 2 6" xfId="36815"/>
    <cellStyle name="Note 4 5 22 3" xfId="36816"/>
    <cellStyle name="Note 4 5 22 4" xfId="36817"/>
    <cellStyle name="Note 4 5 22 5" xfId="36818"/>
    <cellStyle name="Note 4 5 22 6" xfId="36819"/>
    <cellStyle name="Note 4 5 22 7" xfId="36820"/>
    <cellStyle name="Note 4 5 23" xfId="36821"/>
    <cellStyle name="Note 4 5 23 2" xfId="36822"/>
    <cellStyle name="Note 4 5 23 2 2" xfId="36823"/>
    <cellStyle name="Note 4 5 23 2 3" xfId="36824"/>
    <cellStyle name="Note 4 5 23 2 4" xfId="36825"/>
    <cellStyle name="Note 4 5 23 2 5" xfId="36826"/>
    <cellStyle name="Note 4 5 23 2 6" xfId="36827"/>
    <cellStyle name="Note 4 5 23 3" xfId="36828"/>
    <cellStyle name="Note 4 5 23 4" xfId="36829"/>
    <cellStyle name="Note 4 5 23 5" xfId="36830"/>
    <cellStyle name="Note 4 5 23 6" xfId="36831"/>
    <cellStyle name="Note 4 5 23 7" xfId="36832"/>
    <cellStyle name="Note 4 5 24" xfId="36833"/>
    <cellStyle name="Note 4 5 24 2" xfId="36834"/>
    <cellStyle name="Note 4 5 24 2 2" xfId="36835"/>
    <cellStyle name="Note 4 5 24 2 3" xfId="36836"/>
    <cellStyle name="Note 4 5 24 2 4" xfId="36837"/>
    <cellStyle name="Note 4 5 24 2 5" xfId="36838"/>
    <cellStyle name="Note 4 5 24 2 6" xfId="36839"/>
    <cellStyle name="Note 4 5 24 3" xfId="36840"/>
    <cellStyle name="Note 4 5 24 4" xfId="36841"/>
    <cellStyle name="Note 4 5 24 5" xfId="36842"/>
    <cellStyle name="Note 4 5 24 6" xfId="36843"/>
    <cellStyle name="Note 4 5 24 7" xfId="36844"/>
    <cellStyle name="Note 4 5 25" xfId="36845"/>
    <cellStyle name="Note 4 5 25 2" xfId="36846"/>
    <cellStyle name="Note 4 5 25 2 2" xfId="36847"/>
    <cellStyle name="Note 4 5 25 2 3" xfId="36848"/>
    <cellStyle name="Note 4 5 25 2 4" xfId="36849"/>
    <cellStyle name="Note 4 5 25 2 5" xfId="36850"/>
    <cellStyle name="Note 4 5 25 2 6" xfId="36851"/>
    <cellStyle name="Note 4 5 25 3" xfId="36852"/>
    <cellStyle name="Note 4 5 25 4" xfId="36853"/>
    <cellStyle name="Note 4 5 25 5" xfId="36854"/>
    <cellStyle name="Note 4 5 25 6" xfId="36855"/>
    <cellStyle name="Note 4 5 25 7" xfId="36856"/>
    <cellStyle name="Note 4 5 26" xfId="36857"/>
    <cellStyle name="Note 4 5 26 2" xfId="36858"/>
    <cellStyle name="Note 4 5 26 2 2" xfId="36859"/>
    <cellStyle name="Note 4 5 26 2 3" xfId="36860"/>
    <cellStyle name="Note 4 5 26 2 4" xfId="36861"/>
    <cellStyle name="Note 4 5 26 2 5" xfId="36862"/>
    <cellStyle name="Note 4 5 26 2 6" xfId="36863"/>
    <cellStyle name="Note 4 5 26 3" xfId="36864"/>
    <cellStyle name="Note 4 5 26 4" xfId="36865"/>
    <cellStyle name="Note 4 5 26 5" xfId="36866"/>
    <cellStyle name="Note 4 5 26 6" xfId="36867"/>
    <cellStyle name="Note 4 5 26 7" xfId="36868"/>
    <cellStyle name="Note 4 5 27" xfId="36869"/>
    <cellStyle name="Note 4 5 27 2" xfId="36870"/>
    <cellStyle name="Note 4 5 27 2 2" xfId="36871"/>
    <cellStyle name="Note 4 5 27 2 3" xfId="36872"/>
    <cellStyle name="Note 4 5 27 2 4" xfId="36873"/>
    <cellStyle name="Note 4 5 27 2 5" xfId="36874"/>
    <cellStyle name="Note 4 5 27 2 6" xfId="36875"/>
    <cellStyle name="Note 4 5 27 3" xfId="36876"/>
    <cellStyle name="Note 4 5 27 4" xfId="36877"/>
    <cellStyle name="Note 4 5 27 5" xfId="36878"/>
    <cellStyle name="Note 4 5 27 6" xfId="36879"/>
    <cellStyle name="Note 4 5 27 7" xfId="36880"/>
    <cellStyle name="Note 4 5 28" xfId="36881"/>
    <cellStyle name="Note 4 5 28 2" xfId="36882"/>
    <cellStyle name="Note 4 5 28 2 2" xfId="36883"/>
    <cellStyle name="Note 4 5 28 2 3" xfId="36884"/>
    <cellStyle name="Note 4 5 28 2 4" xfId="36885"/>
    <cellStyle name="Note 4 5 28 2 5" xfId="36886"/>
    <cellStyle name="Note 4 5 28 2 6" xfId="36887"/>
    <cellStyle name="Note 4 5 28 3" xfId="36888"/>
    <cellStyle name="Note 4 5 28 4" xfId="36889"/>
    <cellStyle name="Note 4 5 28 5" xfId="36890"/>
    <cellStyle name="Note 4 5 28 6" xfId="36891"/>
    <cellStyle name="Note 4 5 28 7" xfId="36892"/>
    <cellStyle name="Note 4 5 29" xfId="36893"/>
    <cellStyle name="Note 4 5 29 2" xfId="36894"/>
    <cellStyle name="Note 4 5 29 2 2" xfId="36895"/>
    <cellStyle name="Note 4 5 29 2 3" xfId="36896"/>
    <cellStyle name="Note 4 5 29 2 4" xfId="36897"/>
    <cellStyle name="Note 4 5 29 2 5" xfId="36898"/>
    <cellStyle name="Note 4 5 29 2 6" xfId="36899"/>
    <cellStyle name="Note 4 5 29 3" xfId="36900"/>
    <cellStyle name="Note 4 5 29 4" xfId="36901"/>
    <cellStyle name="Note 4 5 29 5" xfId="36902"/>
    <cellStyle name="Note 4 5 29 6" xfId="36903"/>
    <cellStyle name="Note 4 5 29 7" xfId="36904"/>
    <cellStyle name="Note 4 5 3" xfId="36905"/>
    <cellStyle name="Note 4 5 3 2" xfId="36906"/>
    <cellStyle name="Note 4 5 3 2 2" xfId="36907"/>
    <cellStyle name="Note 4 5 3 2 3" xfId="36908"/>
    <cellStyle name="Note 4 5 3 2 4" xfId="36909"/>
    <cellStyle name="Note 4 5 3 2 5" xfId="36910"/>
    <cellStyle name="Note 4 5 3 2 6" xfId="36911"/>
    <cellStyle name="Note 4 5 3 3" xfId="36912"/>
    <cellStyle name="Note 4 5 3 4" xfId="36913"/>
    <cellStyle name="Note 4 5 3 5" xfId="36914"/>
    <cellStyle name="Note 4 5 3 6" xfId="36915"/>
    <cellStyle name="Note 4 5 3 7" xfId="36916"/>
    <cellStyle name="Note 4 5 30" xfId="36917"/>
    <cellStyle name="Note 4 5 30 2" xfId="36918"/>
    <cellStyle name="Note 4 5 30 2 2" xfId="36919"/>
    <cellStyle name="Note 4 5 30 2 3" xfId="36920"/>
    <cellStyle name="Note 4 5 30 2 4" xfId="36921"/>
    <cellStyle name="Note 4 5 30 2 5" xfId="36922"/>
    <cellStyle name="Note 4 5 30 2 6" xfId="36923"/>
    <cellStyle name="Note 4 5 30 3" xfId="36924"/>
    <cellStyle name="Note 4 5 30 4" xfId="36925"/>
    <cellStyle name="Note 4 5 30 5" xfId="36926"/>
    <cellStyle name="Note 4 5 30 6" xfId="36927"/>
    <cellStyle name="Note 4 5 30 7" xfId="36928"/>
    <cellStyle name="Note 4 5 31" xfId="36929"/>
    <cellStyle name="Note 4 5 31 2" xfId="36930"/>
    <cellStyle name="Note 4 5 31 2 2" xfId="36931"/>
    <cellStyle name="Note 4 5 31 2 3" xfId="36932"/>
    <cellStyle name="Note 4 5 31 2 4" xfId="36933"/>
    <cellStyle name="Note 4 5 31 2 5" xfId="36934"/>
    <cellStyle name="Note 4 5 31 2 6" xfId="36935"/>
    <cellStyle name="Note 4 5 31 3" xfId="36936"/>
    <cellStyle name="Note 4 5 31 4" xfId="36937"/>
    <cellStyle name="Note 4 5 31 5" xfId="36938"/>
    <cellStyle name="Note 4 5 31 6" xfId="36939"/>
    <cellStyle name="Note 4 5 31 7" xfId="36940"/>
    <cellStyle name="Note 4 5 32" xfId="36941"/>
    <cellStyle name="Note 4 5 32 2" xfId="36942"/>
    <cellStyle name="Note 4 5 32 2 2" xfId="36943"/>
    <cellStyle name="Note 4 5 32 2 3" xfId="36944"/>
    <cellStyle name="Note 4 5 32 2 4" xfId="36945"/>
    <cellStyle name="Note 4 5 32 2 5" xfId="36946"/>
    <cellStyle name="Note 4 5 32 2 6" xfId="36947"/>
    <cellStyle name="Note 4 5 32 3" xfId="36948"/>
    <cellStyle name="Note 4 5 32 4" xfId="36949"/>
    <cellStyle name="Note 4 5 32 5" xfId="36950"/>
    <cellStyle name="Note 4 5 32 6" xfId="36951"/>
    <cellStyle name="Note 4 5 32 7" xfId="36952"/>
    <cellStyle name="Note 4 5 33" xfId="36953"/>
    <cellStyle name="Note 4 5 33 2" xfId="36954"/>
    <cellStyle name="Note 4 5 33 2 2" xfId="36955"/>
    <cellStyle name="Note 4 5 33 2 3" xfId="36956"/>
    <cellStyle name="Note 4 5 33 2 4" xfId="36957"/>
    <cellStyle name="Note 4 5 33 2 5" xfId="36958"/>
    <cellStyle name="Note 4 5 33 2 6" xfId="36959"/>
    <cellStyle name="Note 4 5 33 3" xfId="36960"/>
    <cellStyle name="Note 4 5 33 4" xfId="36961"/>
    <cellStyle name="Note 4 5 33 5" xfId="36962"/>
    <cellStyle name="Note 4 5 33 6" xfId="36963"/>
    <cellStyle name="Note 4 5 33 7" xfId="36964"/>
    <cellStyle name="Note 4 5 34" xfId="36965"/>
    <cellStyle name="Note 4 5 34 2" xfId="36966"/>
    <cellStyle name="Note 4 5 34 2 2" xfId="36967"/>
    <cellStyle name="Note 4 5 34 2 3" xfId="36968"/>
    <cellStyle name="Note 4 5 34 2 4" xfId="36969"/>
    <cellStyle name="Note 4 5 34 2 5" xfId="36970"/>
    <cellStyle name="Note 4 5 34 2 6" xfId="36971"/>
    <cellStyle name="Note 4 5 34 3" xfId="36972"/>
    <cellStyle name="Note 4 5 34 4" xfId="36973"/>
    <cellStyle name="Note 4 5 34 5" xfId="36974"/>
    <cellStyle name="Note 4 5 34 6" xfId="36975"/>
    <cellStyle name="Note 4 5 34 7" xfId="36976"/>
    <cellStyle name="Note 4 5 35" xfId="36977"/>
    <cellStyle name="Note 4 5 35 2" xfId="36978"/>
    <cellStyle name="Note 4 5 35 3" xfId="36979"/>
    <cellStyle name="Note 4 5 35 4" xfId="36980"/>
    <cellStyle name="Note 4 5 35 5" xfId="36981"/>
    <cellStyle name="Note 4 5 35 6" xfId="36982"/>
    <cellStyle name="Note 4 5 36" xfId="36983"/>
    <cellStyle name="Note 4 5 37" xfId="36984"/>
    <cellStyle name="Note 4 5 38" xfId="36985"/>
    <cellStyle name="Note 4 5 39" xfId="36986"/>
    <cellStyle name="Note 4 5 4" xfId="36987"/>
    <cellStyle name="Note 4 5 4 2" xfId="36988"/>
    <cellStyle name="Note 4 5 4 2 2" xfId="36989"/>
    <cellStyle name="Note 4 5 4 2 3" xfId="36990"/>
    <cellStyle name="Note 4 5 4 2 4" xfId="36991"/>
    <cellStyle name="Note 4 5 4 2 5" xfId="36992"/>
    <cellStyle name="Note 4 5 4 2 6" xfId="36993"/>
    <cellStyle name="Note 4 5 4 3" xfId="36994"/>
    <cellStyle name="Note 4 5 4 4" xfId="36995"/>
    <cellStyle name="Note 4 5 4 5" xfId="36996"/>
    <cellStyle name="Note 4 5 4 6" xfId="36997"/>
    <cellStyle name="Note 4 5 4 7" xfId="36998"/>
    <cellStyle name="Note 4 5 40" xfId="36999"/>
    <cellStyle name="Note 4 5 5" xfId="37000"/>
    <cellStyle name="Note 4 5 5 2" xfId="37001"/>
    <cellStyle name="Note 4 5 5 2 2" xfId="37002"/>
    <cellStyle name="Note 4 5 5 2 3" xfId="37003"/>
    <cellStyle name="Note 4 5 5 2 4" xfId="37004"/>
    <cellStyle name="Note 4 5 5 2 5" xfId="37005"/>
    <cellStyle name="Note 4 5 5 2 6" xfId="37006"/>
    <cellStyle name="Note 4 5 5 3" xfId="37007"/>
    <cellStyle name="Note 4 5 5 4" xfId="37008"/>
    <cellStyle name="Note 4 5 5 5" xfId="37009"/>
    <cellStyle name="Note 4 5 5 6" xfId="37010"/>
    <cellStyle name="Note 4 5 5 7" xfId="37011"/>
    <cellStyle name="Note 4 5 6" xfId="37012"/>
    <cellStyle name="Note 4 5 6 2" xfId="37013"/>
    <cellStyle name="Note 4 5 6 2 2" xfId="37014"/>
    <cellStyle name="Note 4 5 6 2 3" xfId="37015"/>
    <cellStyle name="Note 4 5 6 2 4" xfId="37016"/>
    <cellStyle name="Note 4 5 6 2 5" xfId="37017"/>
    <cellStyle name="Note 4 5 6 2 6" xfId="37018"/>
    <cellStyle name="Note 4 5 6 3" xfId="37019"/>
    <cellStyle name="Note 4 5 6 4" xfId="37020"/>
    <cellStyle name="Note 4 5 6 5" xfId="37021"/>
    <cellStyle name="Note 4 5 6 6" xfId="37022"/>
    <cellStyle name="Note 4 5 6 7" xfId="37023"/>
    <cellStyle name="Note 4 5 7" xfId="37024"/>
    <cellStyle name="Note 4 5 7 2" xfId="37025"/>
    <cellStyle name="Note 4 5 7 2 2" xfId="37026"/>
    <cellStyle name="Note 4 5 7 2 3" xfId="37027"/>
    <cellStyle name="Note 4 5 7 2 4" xfId="37028"/>
    <cellStyle name="Note 4 5 7 2 5" xfId="37029"/>
    <cellStyle name="Note 4 5 7 2 6" xfId="37030"/>
    <cellStyle name="Note 4 5 7 3" xfId="37031"/>
    <cellStyle name="Note 4 5 7 4" xfId="37032"/>
    <cellStyle name="Note 4 5 7 5" xfId="37033"/>
    <cellStyle name="Note 4 5 7 6" xfId="37034"/>
    <cellStyle name="Note 4 5 7 7" xfId="37035"/>
    <cellStyle name="Note 4 5 8" xfId="37036"/>
    <cellStyle name="Note 4 5 8 2" xfId="37037"/>
    <cellStyle name="Note 4 5 8 2 2" xfId="37038"/>
    <cellStyle name="Note 4 5 8 2 3" xfId="37039"/>
    <cellStyle name="Note 4 5 8 2 4" xfId="37040"/>
    <cellStyle name="Note 4 5 8 2 5" xfId="37041"/>
    <cellStyle name="Note 4 5 8 2 6" xfId="37042"/>
    <cellStyle name="Note 4 5 8 3" xfId="37043"/>
    <cellStyle name="Note 4 5 8 4" xfId="37044"/>
    <cellStyle name="Note 4 5 8 5" xfId="37045"/>
    <cellStyle name="Note 4 5 8 6" xfId="37046"/>
    <cellStyle name="Note 4 5 8 7" xfId="37047"/>
    <cellStyle name="Note 4 5 9" xfId="37048"/>
    <cellStyle name="Note 4 5 9 2" xfId="37049"/>
    <cellStyle name="Note 4 5 9 2 2" xfId="37050"/>
    <cellStyle name="Note 4 5 9 2 3" xfId="37051"/>
    <cellStyle name="Note 4 5 9 2 4" xfId="37052"/>
    <cellStyle name="Note 4 5 9 2 5" xfId="37053"/>
    <cellStyle name="Note 4 5 9 2 6" xfId="37054"/>
    <cellStyle name="Note 4 5 9 3" xfId="37055"/>
    <cellStyle name="Note 4 5 9 4" xfId="37056"/>
    <cellStyle name="Note 4 5 9 5" xfId="37057"/>
    <cellStyle name="Note 4 5 9 6" xfId="37058"/>
    <cellStyle name="Note 4 5 9 7" xfId="37059"/>
    <cellStyle name="Note 4 6" xfId="37060"/>
    <cellStyle name="Note 4 6 2" xfId="37061"/>
    <cellStyle name="Note 4 6 2 2" xfId="37062"/>
    <cellStyle name="Note 4 6 2 3" xfId="37063"/>
    <cellStyle name="Note 4 6 2 4" xfId="37064"/>
    <cellStyle name="Note 4 6 2 5" xfId="37065"/>
    <cellStyle name="Note 4 6 2 6" xfId="37066"/>
    <cellStyle name="Note 4 6 3" xfId="37067"/>
    <cellStyle name="Note 4 6 4" xfId="37068"/>
    <cellStyle name="Note 4 6 5" xfId="37069"/>
    <cellStyle name="Note 4 6 6" xfId="37070"/>
    <cellStyle name="Note 4 6 7" xfId="37071"/>
    <cellStyle name="Note 4 7" xfId="37072"/>
    <cellStyle name="Note 4 7 2" xfId="37073"/>
    <cellStyle name="Note 4 7 2 2" xfId="37074"/>
    <cellStyle name="Note 4 7 2 3" xfId="37075"/>
    <cellStyle name="Note 4 7 2 4" xfId="37076"/>
    <cellStyle name="Note 4 7 2 5" xfId="37077"/>
    <cellStyle name="Note 4 7 2 6" xfId="37078"/>
    <cellStyle name="Note 4 7 3" xfId="37079"/>
    <cellStyle name="Note 4 7 4" xfId="37080"/>
    <cellStyle name="Note 4 7 5" xfId="37081"/>
    <cellStyle name="Note 4 7 6" xfId="37082"/>
    <cellStyle name="Note 4 7 7" xfId="37083"/>
    <cellStyle name="Note 4 8" xfId="37084"/>
    <cellStyle name="Note 4 8 2" xfId="37085"/>
    <cellStyle name="Note 4 8 2 2" xfId="37086"/>
    <cellStyle name="Note 4 8 2 3" xfId="37087"/>
    <cellStyle name="Note 4 8 2 4" xfId="37088"/>
    <cellStyle name="Note 4 8 2 5" xfId="37089"/>
    <cellStyle name="Note 4 8 2 6" xfId="37090"/>
    <cellStyle name="Note 4 8 3" xfId="37091"/>
    <cellStyle name="Note 4 8 4" xfId="37092"/>
    <cellStyle name="Note 4 8 5" xfId="37093"/>
    <cellStyle name="Note 4 8 6" xfId="37094"/>
    <cellStyle name="Note 4 8 7" xfId="37095"/>
    <cellStyle name="Note 4 9" xfId="37096"/>
    <cellStyle name="Note 4 9 2" xfId="37097"/>
    <cellStyle name="Note 4 9 2 2" xfId="37098"/>
    <cellStyle name="Note 4 9 2 3" xfId="37099"/>
    <cellStyle name="Note 4 9 2 4" xfId="37100"/>
    <cellStyle name="Note 4 9 2 5" xfId="37101"/>
    <cellStyle name="Note 4 9 2 6" xfId="37102"/>
    <cellStyle name="Note 4 9 3" xfId="37103"/>
    <cellStyle name="Note 4 9 4" xfId="37104"/>
    <cellStyle name="Note 4 9 5" xfId="37105"/>
    <cellStyle name="Note 4 9 6" xfId="37106"/>
    <cellStyle name="Note 4 9 7" xfId="37107"/>
    <cellStyle name="Note 5" xfId="37108"/>
    <cellStyle name="Note 5 2" xfId="37109"/>
    <cellStyle name="Note 6" xfId="37110"/>
    <cellStyle name="Note 7" xfId="37111"/>
    <cellStyle name="Note 8" xfId="37112"/>
    <cellStyle name="Output 2" xfId="37113"/>
    <cellStyle name="Output 2 10" xfId="37114"/>
    <cellStyle name="Output 2 10 2" xfId="37115"/>
    <cellStyle name="Output 2 10 2 2" xfId="37116"/>
    <cellStyle name="Output 2 10 2 3" xfId="37117"/>
    <cellStyle name="Output 2 10 2 4" xfId="37118"/>
    <cellStyle name="Output 2 10 2 5" xfId="37119"/>
    <cellStyle name="Output 2 10 2 6" xfId="37120"/>
    <cellStyle name="Output 2 10 3" xfId="37121"/>
    <cellStyle name="Output 2 10 4" xfId="37122"/>
    <cellStyle name="Output 2 10 5" xfId="37123"/>
    <cellStyle name="Output 2 10 6" xfId="37124"/>
    <cellStyle name="Output 2 10 7" xfId="37125"/>
    <cellStyle name="Output 2 11" xfId="37126"/>
    <cellStyle name="Output 2 11 2" xfId="37127"/>
    <cellStyle name="Output 2 11 2 2" xfId="37128"/>
    <cellStyle name="Output 2 11 2 3" xfId="37129"/>
    <cellStyle name="Output 2 11 2 4" xfId="37130"/>
    <cellStyle name="Output 2 11 2 5" xfId="37131"/>
    <cellStyle name="Output 2 11 2 6" xfId="37132"/>
    <cellStyle name="Output 2 11 3" xfId="37133"/>
    <cellStyle name="Output 2 11 4" xfId="37134"/>
    <cellStyle name="Output 2 11 5" xfId="37135"/>
    <cellStyle name="Output 2 11 6" xfId="37136"/>
    <cellStyle name="Output 2 11 7" xfId="37137"/>
    <cellStyle name="Output 2 12" xfId="37138"/>
    <cellStyle name="Output 2 12 2" xfId="37139"/>
    <cellStyle name="Output 2 12 2 2" xfId="37140"/>
    <cellStyle name="Output 2 12 2 3" xfId="37141"/>
    <cellStyle name="Output 2 12 2 4" xfId="37142"/>
    <cellStyle name="Output 2 12 2 5" xfId="37143"/>
    <cellStyle name="Output 2 12 2 6" xfId="37144"/>
    <cellStyle name="Output 2 12 3" xfId="37145"/>
    <cellStyle name="Output 2 12 4" xfId="37146"/>
    <cellStyle name="Output 2 12 5" xfId="37147"/>
    <cellStyle name="Output 2 12 6" xfId="37148"/>
    <cellStyle name="Output 2 12 7" xfId="37149"/>
    <cellStyle name="Output 2 13" xfId="37150"/>
    <cellStyle name="Output 2 13 2" xfId="37151"/>
    <cellStyle name="Output 2 13 2 2" xfId="37152"/>
    <cellStyle name="Output 2 13 2 3" xfId="37153"/>
    <cellStyle name="Output 2 13 2 4" xfId="37154"/>
    <cellStyle name="Output 2 13 2 5" xfId="37155"/>
    <cellStyle name="Output 2 13 2 6" xfId="37156"/>
    <cellStyle name="Output 2 13 3" xfId="37157"/>
    <cellStyle name="Output 2 13 4" xfId="37158"/>
    <cellStyle name="Output 2 13 5" xfId="37159"/>
    <cellStyle name="Output 2 13 6" xfId="37160"/>
    <cellStyle name="Output 2 13 7" xfId="37161"/>
    <cellStyle name="Output 2 14" xfId="37162"/>
    <cellStyle name="Output 2 14 2" xfId="37163"/>
    <cellStyle name="Output 2 14 2 2" xfId="37164"/>
    <cellStyle name="Output 2 14 2 3" xfId="37165"/>
    <cellStyle name="Output 2 14 2 4" xfId="37166"/>
    <cellStyle name="Output 2 14 2 5" xfId="37167"/>
    <cellStyle name="Output 2 14 2 6" xfId="37168"/>
    <cellStyle name="Output 2 14 3" xfId="37169"/>
    <cellStyle name="Output 2 14 4" xfId="37170"/>
    <cellStyle name="Output 2 14 5" xfId="37171"/>
    <cellStyle name="Output 2 14 6" xfId="37172"/>
    <cellStyle name="Output 2 14 7" xfId="37173"/>
    <cellStyle name="Output 2 15" xfId="37174"/>
    <cellStyle name="Output 2 15 2" xfId="37175"/>
    <cellStyle name="Output 2 15 2 2" xfId="37176"/>
    <cellStyle name="Output 2 15 2 3" xfId="37177"/>
    <cellStyle name="Output 2 15 2 4" xfId="37178"/>
    <cellStyle name="Output 2 15 2 5" xfId="37179"/>
    <cellStyle name="Output 2 15 2 6" xfId="37180"/>
    <cellStyle name="Output 2 15 3" xfId="37181"/>
    <cellStyle name="Output 2 15 4" xfId="37182"/>
    <cellStyle name="Output 2 15 5" xfId="37183"/>
    <cellStyle name="Output 2 15 6" xfId="37184"/>
    <cellStyle name="Output 2 15 7" xfId="37185"/>
    <cellStyle name="Output 2 16" xfId="37186"/>
    <cellStyle name="Output 2 16 2" xfId="37187"/>
    <cellStyle name="Output 2 16 2 2" xfId="37188"/>
    <cellStyle name="Output 2 16 2 3" xfId="37189"/>
    <cellStyle name="Output 2 16 2 4" xfId="37190"/>
    <cellStyle name="Output 2 16 2 5" xfId="37191"/>
    <cellStyle name="Output 2 16 2 6" xfId="37192"/>
    <cellStyle name="Output 2 16 3" xfId="37193"/>
    <cellStyle name="Output 2 16 4" xfId="37194"/>
    <cellStyle name="Output 2 16 5" xfId="37195"/>
    <cellStyle name="Output 2 16 6" xfId="37196"/>
    <cellStyle name="Output 2 16 7" xfId="37197"/>
    <cellStyle name="Output 2 17" xfId="37198"/>
    <cellStyle name="Output 2 17 2" xfId="37199"/>
    <cellStyle name="Output 2 17 2 2" xfId="37200"/>
    <cellStyle name="Output 2 17 2 3" xfId="37201"/>
    <cellStyle name="Output 2 17 2 4" xfId="37202"/>
    <cellStyle name="Output 2 17 2 5" xfId="37203"/>
    <cellStyle name="Output 2 17 2 6" xfId="37204"/>
    <cellStyle name="Output 2 17 3" xfId="37205"/>
    <cellStyle name="Output 2 17 4" xfId="37206"/>
    <cellStyle name="Output 2 17 5" xfId="37207"/>
    <cellStyle name="Output 2 17 6" xfId="37208"/>
    <cellStyle name="Output 2 17 7" xfId="37209"/>
    <cellStyle name="Output 2 18" xfId="37210"/>
    <cellStyle name="Output 2 18 2" xfId="37211"/>
    <cellStyle name="Output 2 18 2 2" xfId="37212"/>
    <cellStyle name="Output 2 18 2 3" xfId="37213"/>
    <cellStyle name="Output 2 18 2 4" xfId="37214"/>
    <cellStyle name="Output 2 18 2 5" xfId="37215"/>
    <cellStyle name="Output 2 18 2 6" xfId="37216"/>
    <cellStyle name="Output 2 18 3" xfId="37217"/>
    <cellStyle name="Output 2 18 4" xfId="37218"/>
    <cellStyle name="Output 2 18 5" xfId="37219"/>
    <cellStyle name="Output 2 18 6" xfId="37220"/>
    <cellStyle name="Output 2 18 7" xfId="37221"/>
    <cellStyle name="Output 2 19" xfId="37222"/>
    <cellStyle name="Output 2 19 2" xfId="37223"/>
    <cellStyle name="Output 2 19 2 2" xfId="37224"/>
    <cellStyle name="Output 2 19 2 3" xfId="37225"/>
    <cellStyle name="Output 2 19 2 4" xfId="37226"/>
    <cellStyle name="Output 2 19 2 5" xfId="37227"/>
    <cellStyle name="Output 2 19 2 6" xfId="37228"/>
    <cellStyle name="Output 2 19 3" xfId="37229"/>
    <cellStyle name="Output 2 19 4" xfId="37230"/>
    <cellStyle name="Output 2 19 5" xfId="37231"/>
    <cellStyle name="Output 2 19 6" xfId="37232"/>
    <cellStyle name="Output 2 19 7" xfId="37233"/>
    <cellStyle name="Output 2 2" xfId="37234"/>
    <cellStyle name="Output 2 2 10" xfId="37235"/>
    <cellStyle name="Output 2 2 10 2" xfId="37236"/>
    <cellStyle name="Output 2 2 10 2 2" xfId="37237"/>
    <cellStyle name="Output 2 2 10 2 3" xfId="37238"/>
    <cellStyle name="Output 2 2 10 2 4" xfId="37239"/>
    <cellStyle name="Output 2 2 10 2 5" xfId="37240"/>
    <cellStyle name="Output 2 2 10 2 6" xfId="37241"/>
    <cellStyle name="Output 2 2 10 3" xfId="37242"/>
    <cellStyle name="Output 2 2 10 4" xfId="37243"/>
    <cellStyle name="Output 2 2 10 5" xfId="37244"/>
    <cellStyle name="Output 2 2 10 6" xfId="37245"/>
    <cellStyle name="Output 2 2 10 7" xfId="37246"/>
    <cellStyle name="Output 2 2 11" xfId="37247"/>
    <cellStyle name="Output 2 2 11 2" xfId="37248"/>
    <cellStyle name="Output 2 2 11 2 2" xfId="37249"/>
    <cellStyle name="Output 2 2 11 2 3" xfId="37250"/>
    <cellStyle name="Output 2 2 11 2 4" xfId="37251"/>
    <cellStyle name="Output 2 2 11 2 5" xfId="37252"/>
    <cellStyle name="Output 2 2 11 2 6" xfId="37253"/>
    <cellStyle name="Output 2 2 11 3" xfId="37254"/>
    <cellStyle name="Output 2 2 11 4" xfId="37255"/>
    <cellStyle name="Output 2 2 11 5" xfId="37256"/>
    <cellStyle name="Output 2 2 11 6" xfId="37257"/>
    <cellStyle name="Output 2 2 11 7" xfId="37258"/>
    <cellStyle name="Output 2 2 12" xfId="37259"/>
    <cellStyle name="Output 2 2 12 2" xfId="37260"/>
    <cellStyle name="Output 2 2 12 2 2" xfId="37261"/>
    <cellStyle name="Output 2 2 12 2 3" xfId="37262"/>
    <cellStyle name="Output 2 2 12 2 4" xfId="37263"/>
    <cellStyle name="Output 2 2 12 2 5" xfId="37264"/>
    <cellStyle name="Output 2 2 12 2 6" xfId="37265"/>
    <cellStyle name="Output 2 2 12 3" xfId="37266"/>
    <cellStyle name="Output 2 2 12 4" xfId="37267"/>
    <cellStyle name="Output 2 2 12 5" xfId="37268"/>
    <cellStyle name="Output 2 2 12 6" xfId="37269"/>
    <cellStyle name="Output 2 2 12 7" xfId="37270"/>
    <cellStyle name="Output 2 2 13" xfId="37271"/>
    <cellStyle name="Output 2 2 13 2" xfId="37272"/>
    <cellStyle name="Output 2 2 13 2 2" xfId="37273"/>
    <cellStyle name="Output 2 2 13 2 3" xfId="37274"/>
    <cellStyle name="Output 2 2 13 2 4" xfId="37275"/>
    <cellStyle name="Output 2 2 13 2 5" xfId="37276"/>
    <cellStyle name="Output 2 2 13 2 6" xfId="37277"/>
    <cellStyle name="Output 2 2 13 3" xfId="37278"/>
    <cellStyle name="Output 2 2 13 4" xfId="37279"/>
    <cellStyle name="Output 2 2 13 5" xfId="37280"/>
    <cellStyle name="Output 2 2 13 6" xfId="37281"/>
    <cellStyle name="Output 2 2 13 7" xfId="37282"/>
    <cellStyle name="Output 2 2 14" xfId="37283"/>
    <cellStyle name="Output 2 2 14 2" xfId="37284"/>
    <cellStyle name="Output 2 2 14 2 2" xfId="37285"/>
    <cellStyle name="Output 2 2 14 2 3" xfId="37286"/>
    <cellStyle name="Output 2 2 14 2 4" xfId="37287"/>
    <cellStyle name="Output 2 2 14 2 5" xfId="37288"/>
    <cellStyle name="Output 2 2 14 2 6" xfId="37289"/>
    <cellStyle name="Output 2 2 14 3" xfId="37290"/>
    <cellStyle name="Output 2 2 14 4" xfId="37291"/>
    <cellStyle name="Output 2 2 14 5" xfId="37292"/>
    <cellStyle name="Output 2 2 14 6" xfId="37293"/>
    <cellStyle name="Output 2 2 14 7" xfId="37294"/>
    <cellStyle name="Output 2 2 15" xfId="37295"/>
    <cellStyle name="Output 2 2 15 2" xfId="37296"/>
    <cellStyle name="Output 2 2 15 2 2" xfId="37297"/>
    <cellStyle name="Output 2 2 15 2 3" xfId="37298"/>
    <cellStyle name="Output 2 2 15 2 4" xfId="37299"/>
    <cellStyle name="Output 2 2 15 2 5" xfId="37300"/>
    <cellStyle name="Output 2 2 15 2 6" xfId="37301"/>
    <cellStyle name="Output 2 2 15 3" xfId="37302"/>
    <cellStyle name="Output 2 2 15 4" xfId="37303"/>
    <cellStyle name="Output 2 2 15 5" xfId="37304"/>
    <cellStyle name="Output 2 2 15 6" xfId="37305"/>
    <cellStyle name="Output 2 2 15 7" xfId="37306"/>
    <cellStyle name="Output 2 2 16" xfId="37307"/>
    <cellStyle name="Output 2 2 16 2" xfId="37308"/>
    <cellStyle name="Output 2 2 16 2 2" xfId="37309"/>
    <cellStyle name="Output 2 2 16 2 3" xfId="37310"/>
    <cellStyle name="Output 2 2 16 2 4" xfId="37311"/>
    <cellStyle name="Output 2 2 16 2 5" xfId="37312"/>
    <cellStyle name="Output 2 2 16 2 6" xfId="37313"/>
    <cellStyle name="Output 2 2 16 3" xfId="37314"/>
    <cellStyle name="Output 2 2 16 4" xfId="37315"/>
    <cellStyle name="Output 2 2 16 5" xfId="37316"/>
    <cellStyle name="Output 2 2 16 6" xfId="37317"/>
    <cellStyle name="Output 2 2 16 7" xfId="37318"/>
    <cellStyle name="Output 2 2 17" xfId="37319"/>
    <cellStyle name="Output 2 2 17 2" xfId="37320"/>
    <cellStyle name="Output 2 2 17 2 2" xfId="37321"/>
    <cellStyle name="Output 2 2 17 2 3" xfId="37322"/>
    <cellStyle name="Output 2 2 17 2 4" xfId="37323"/>
    <cellStyle name="Output 2 2 17 2 5" xfId="37324"/>
    <cellStyle name="Output 2 2 17 2 6" xfId="37325"/>
    <cellStyle name="Output 2 2 17 3" xfId="37326"/>
    <cellStyle name="Output 2 2 17 4" xfId="37327"/>
    <cellStyle name="Output 2 2 17 5" xfId="37328"/>
    <cellStyle name="Output 2 2 17 6" xfId="37329"/>
    <cellStyle name="Output 2 2 17 7" xfId="37330"/>
    <cellStyle name="Output 2 2 18" xfId="37331"/>
    <cellStyle name="Output 2 2 18 2" xfId="37332"/>
    <cellStyle name="Output 2 2 18 2 2" xfId="37333"/>
    <cellStyle name="Output 2 2 18 2 3" xfId="37334"/>
    <cellStyle name="Output 2 2 18 2 4" xfId="37335"/>
    <cellStyle name="Output 2 2 18 2 5" xfId="37336"/>
    <cellStyle name="Output 2 2 18 2 6" xfId="37337"/>
    <cellStyle name="Output 2 2 18 3" xfId="37338"/>
    <cellStyle name="Output 2 2 18 4" xfId="37339"/>
    <cellStyle name="Output 2 2 18 5" xfId="37340"/>
    <cellStyle name="Output 2 2 18 6" xfId="37341"/>
    <cellStyle name="Output 2 2 18 7" xfId="37342"/>
    <cellStyle name="Output 2 2 19" xfId="37343"/>
    <cellStyle name="Output 2 2 19 2" xfId="37344"/>
    <cellStyle name="Output 2 2 19 2 2" xfId="37345"/>
    <cellStyle name="Output 2 2 19 2 3" xfId="37346"/>
    <cellStyle name="Output 2 2 19 2 4" xfId="37347"/>
    <cellStyle name="Output 2 2 19 2 5" xfId="37348"/>
    <cellStyle name="Output 2 2 19 2 6" xfId="37349"/>
    <cellStyle name="Output 2 2 19 3" xfId="37350"/>
    <cellStyle name="Output 2 2 19 4" xfId="37351"/>
    <cellStyle name="Output 2 2 19 5" xfId="37352"/>
    <cellStyle name="Output 2 2 19 6" xfId="37353"/>
    <cellStyle name="Output 2 2 19 7" xfId="37354"/>
    <cellStyle name="Output 2 2 2" xfId="37355"/>
    <cellStyle name="Output 2 2 2 10" xfId="37356"/>
    <cellStyle name="Output 2 2 2 10 2" xfId="37357"/>
    <cellStyle name="Output 2 2 2 10 2 2" xfId="37358"/>
    <cellStyle name="Output 2 2 2 10 2 3" xfId="37359"/>
    <cellStyle name="Output 2 2 2 10 2 4" xfId="37360"/>
    <cellStyle name="Output 2 2 2 10 2 5" xfId="37361"/>
    <cellStyle name="Output 2 2 2 10 2 6" xfId="37362"/>
    <cellStyle name="Output 2 2 2 10 3" xfId="37363"/>
    <cellStyle name="Output 2 2 2 10 4" xfId="37364"/>
    <cellStyle name="Output 2 2 2 10 5" xfId="37365"/>
    <cellStyle name="Output 2 2 2 10 6" xfId="37366"/>
    <cellStyle name="Output 2 2 2 10 7" xfId="37367"/>
    <cellStyle name="Output 2 2 2 11" xfId="37368"/>
    <cellStyle name="Output 2 2 2 11 2" xfId="37369"/>
    <cellStyle name="Output 2 2 2 11 2 2" xfId="37370"/>
    <cellStyle name="Output 2 2 2 11 2 3" xfId="37371"/>
    <cellStyle name="Output 2 2 2 11 2 4" xfId="37372"/>
    <cellStyle name="Output 2 2 2 11 2 5" xfId="37373"/>
    <cellStyle name="Output 2 2 2 11 2 6" xfId="37374"/>
    <cellStyle name="Output 2 2 2 11 3" xfId="37375"/>
    <cellStyle name="Output 2 2 2 11 4" xfId="37376"/>
    <cellStyle name="Output 2 2 2 11 5" xfId="37377"/>
    <cellStyle name="Output 2 2 2 11 6" xfId="37378"/>
    <cellStyle name="Output 2 2 2 11 7" xfId="37379"/>
    <cellStyle name="Output 2 2 2 12" xfId="37380"/>
    <cellStyle name="Output 2 2 2 12 2" xfId="37381"/>
    <cellStyle name="Output 2 2 2 12 2 2" xfId="37382"/>
    <cellStyle name="Output 2 2 2 12 2 3" xfId="37383"/>
    <cellStyle name="Output 2 2 2 12 2 4" xfId="37384"/>
    <cellStyle name="Output 2 2 2 12 2 5" xfId="37385"/>
    <cellStyle name="Output 2 2 2 12 2 6" xfId="37386"/>
    <cellStyle name="Output 2 2 2 12 3" xfId="37387"/>
    <cellStyle name="Output 2 2 2 12 4" xfId="37388"/>
    <cellStyle name="Output 2 2 2 12 5" xfId="37389"/>
    <cellStyle name="Output 2 2 2 12 6" xfId="37390"/>
    <cellStyle name="Output 2 2 2 12 7" xfId="37391"/>
    <cellStyle name="Output 2 2 2 13" xfId="37392"/>
    <cellStyle name="Output 2 2 2 13 2" xfId="37393"/>
    <cellStyle name="Output 2 2 2 13 2 2" xfId="37394"/>
    <cellStyle name="Output 2 2 2 13 2 3" xfId="37395"/>
    <cellStyle name="Output 2 2 2 13 2 4" xfId="37396"/>
    <cellStyle name="Output 2 2 2 13 2 5" xfId="37397"/>
    <cellStyle name="Output 2 2 2 13 2 6" xfId="37398"/>
    <cellStyle name="Output 2 2 2 13 3" xfId="37399"/>
    <cellStyle name="Output 2 2 2 13 4" xfId="37400"/>
    <cellStyle name="Output 2 2 2 13 5" xfId="37401"/>
    <cellStyle name="Output 2 2 2 13 6" xfId="37402"/>
    <cellStyle name="Output 2 2 2 13 7" xfId="37403"/>
    <cellStyle name="Output 2 2 2 14" xfId="37404"/>
    <cellStyle name="Output 2 2 2 14 2" xfId="37405"/>
    <cellStyle name="Output 2 2 2 14 2 2" xfId="37406"/>
    <cellStyle name="Output 2 2 2 14 2 3" xfId="37407"/>
    <cellStyle name="Output 2 2 2 14 2 4" xfId="37408"/>
    <cellStyle name="Output 2 2 2 14 2 5" xfId="37409"/>
    <cellStyle name="Output 2 2 2 14 2 6" xfId="37410"/>
    <cellStyle name="Output 2 2 2 14 3" xfId="37411"/>
    <cellStyle name="Output 2 2 2 14 4" xfId="37412"/>
    <cellStyle name="Output 2 2 2 14 5" xfId="37413"/>
    <cellStyle name="Output 2 2 2 14 6" xfId="37414"/>
    <cellStyle name="Output 2 2 2 14 7" xfId="37415"/>
    <cellStyle name="Output 2 2 2 15" xfId="37416"/>
    <cellStyle name="Output 2 2 2 15 2" xfId="37417"/>
    <cellStyle name="Output 2 2 2 15 2 2" xfId="37418"/>
    <cellStyle name="Output 2 2 2 15 2 3" xfId="37419"/>
    <cellStyle name="Output 2 2 2 15 2 4" xfId="37420"/>
    <cellStyle name="Output 2 2 2 15 2 5" xfId="37421"/>
    <cellStyle name="Output 2 2 2 15 2 6" xfId="37422"/>
    <cellStyle name="Output 2 2 2 15 3" xfId="37423"/>
    <cellStyle name="Output 2 2 2 15 4" xfId="37424"/>
    <cellStyle name="Output 2 2 2 15 5" xfId="37425"/>
    <cellStyle name="Output 2 2 2 15 6" xfId="37426"/>
    <cellStyle name="Output 2 2 2 15 7" xfId="37427"/>
    <cellStyle name="Output 2 2 2 16" xfId="37428"/>
    <cellStyle name="Output 2 2 2 16 2" xfId="37429"/>
    <cellStyle name="Output 2 2 2 16 2 2" xfId="37430"/>
    <cellStyle name="Output 2 2 2 16 2 3" xfId="37431"/>
    <cellStyle name="Output 2 2 2 16 2 4" xfId="37432"/>
    <cellStyle name="Output 2 2 2 16 2 5" xfId="37433"/>
    <cellStyle name="Output 2 2 2 16 2 6" xfId="37434"/>
    <cellStyle name="Output 2 2 2 16 3" xfId="37435"/>
    <cellStyle name="Output 2 2 2 16 4" xfId="37436"/>
    <cellStyle name="Output 2 2 2 16 5" xfId="37437"/>
    <cellStyle name="Output 2 2 2 16 6" xfId="37438"/>
    <cellStyle name="Output 2 2 2 16 7" xfId="37439"/>
    <cellStyle name="Output 2 2 2 17" xfId="37440"/>
    <cellStyle name="Output 2 2 2 17 2" xfId="37441"/>
    <cellStyle name="Output 2 2 2 17 2 2" xfId="37442"/>
    <cellStyle name="Output 2 2 2 17 2 3" xfId="37443"/>
    <cellStyle name="Output 2 2 2 17 2 4" xfId="37444"/>
    <cellStyle name="Output 2 2 2 17 2 5" xfId="37445"/>
    <cellStyle name="Output 2 2 2 17 2 6" xfId="37446"/>
    <cellStyle name="Output 2 2 2 17 3" xfId="37447"/>
    <cellStyle name="Output 2 2 2 17 4" xfId="37448"/>
    <cellStyle name="Output 2 2 2 17 5" xfId="37449"/>
    <cellStyle name="Output 2 2 2 17 6" xfId="37450"/>
    <cellStyle name="Output 2 2 2 17 7" xfId="37451"/>
    <cellStyle name="Output 2 2 2 18" xfId="37452"/>
    <cellStyle name="Output 2 2 2 18 2" xfId="37453"/>
    <cellStyle name="Output 2 2 2 18 2 2" xfId="37454"/>
    <cellStyle name="Output 2 2 2 18 2 3" xfId="37455"/>
    <cellStyle name="Output 2 2 2 18 2 4" xfId="37456"/>
    <cellStyle name="Output 2 2 2 18 2 5" xfId="37457"/>
    <cellStyle name="Output 2 2 2 18 2 6" xfId="37458"/>
    <cellStyle name="Output 2 2 2 18 3" xfId="37459"/>
    <cellStyle name="Output 2 2 2 18 4" xfId="37460"/>
    <cellStyle name="Output 2 2 2 18 5" xfId="37461"/>
    <cellStyle name="Output 2 2 2 18 6" xfId="37462"/>
    <cellStyle name="Output 2 2 2 18 7" xfId="37463"/>
    <cellStyle name="Output 2 2 2 19" xfId="37464"/>
    <cellStyle name="Output 2 2 2 19 2" xfId="37465"/>
    <cellStyle name="Output 2 2 2 19 2 2" xfId="37466"/>
    <cellStyle name="Output 2 2 2 19 2 3" xfId="37467"/>
    <cellStyle name="Output 2 2 2 19 2 4" xfId="37468"/>
    <cellStyle name="Output 2 2 2 19 2 5" xfId="37469"/>
    <cellStyle name="Output 2 2 2 19 2 6" xfId="37470"/>
    <cellStyle name="Output 2 2 2 19 3" xfId="37471"/>
    <cellStyle name="Output 2 2 2 19 4" xfId="37472"/>
    <cellStyle name="Output 2 2 2 19 5" xfId="37473"/>
    <cellStyle name="Output 2 2 2 19 6" xfId="37474"/>
    <cellStyle name="Output 2 2 2 19 7" xfId="37475"/>
    <cellStyle name="Output 2 2 2 2" xfId="37476"/>
    <cellStyle name="Output 2 2 2 2 2" xfId="37477"/>
    <cellStyle name="Output 2 2 2 2 2 2" xfId="37478"/>
    <cellStyle name="Output 2 2 2 2 2 3" xfId="37479"/>
    <cellStyle name="Output 2 2 2 2 2 4" xfId="37480"/>
    <cellStyle name="Output 2 2 2 2 2 5" xfId="37481"/>
    <cellStyle name="Output 2 2 2 2 2 6" xfId="37482"/>
    <cellStyle name="Output 2 2 2 2 3" xfId="37483"/>
    <cellStyle name="Output 2 2 2 2 4" xfId="37484"/>
    <cellStyle name="Output 2 2 2 2 5" xfId="37485"/>
    <cellStyle name="Output 2 2 2 2 6" xfId="37486"/>
    <cellStyle name="Output 2 2 2 2 7" xfId="37487"/>
    <cellStyle name="Output 2 2 2 20" xfId="37488"/>
    <cellStyle name="Output 2 2 2 20 2" xfId="37489"/>
    <cellStyle name="Output 2 2 2 20 2 2" xfId="37490"/>
    <cellStyle name="Output 2 2 2 20 2 3" xfId="37491"/>
    <cellStyle name="Output 2 2 2 20 2 4" xfId="37492"/>
    <cellStyle name="Output 2 2 2 20 2 5" xfId="37493"/>
    <cellStyle name="Output 2 2 2 20 2 6" xfId="37494"/>
    <cellStyle name="Output 2 2 2 20 3" xfId="37495"/>
    <cellStyle name="Output 2 2 2 20 4" xfId="37496"/>
    <cellStyle name="Output 2 2 2 20 5" xfId="37497"/>
    <cellStyle name="Output 2 2 2 20 6" xfId="37498"/>
    <cellStyle name="Output 2 2 2 20 7" xfId="37499"/>
    <cellStyle name="Output 2 2 2 21" xfId="37500"/>
    <cellStyle name="Output 2 2 2 21 2" xfId="37501"/>
    <cellStyle name="Output 2 2 2 21 2 2" xfId="37502"/>
    <cellStyle name="Output 2 2 2 21 2 3" xfId="37503"/>
    <cellStyle name="Output 2 2 2 21 2 4" xfId="37504"/>
    <cellStyle name="Output 2 2 2 21 2 5" xfId="37505"/>
    <cellStyle name="Output 2 2 2 21 2 6" xfId="37506"/>
    <cellStyle name="Output 2 2 2 21 3" xfId="37507"/>
    <cellStyle name="Output 2 2 2 21 4" xfId="37508"/>
    <cellStyle name="Output 2 2 2 21 5" xfId="37509"/>
    <cellStyle name="Output 2 2 2 21 6" xfId="37510"/>
    <cellStyle name="Output 2 2 2 21 7" xfId="37511"/>
    <cellStyle name="Output 2 2 2 22" xfId="37512"/>
    <cellStyle name="Output 2 2 2 22 2" xfId="37513"/>
    <cellStyle name="Output 2 2 2 22 2 2" xfId="37514"/>
    <cellStyle name="Output 2 2 2 22 2 3" xfId="37515"/>
    <cellStyle name="Output 2 2 2 22 2 4" xfId="37516"/>
    <cellStyle name="Output 2 2 2 22 2 5" xfId="37517"/>
    <cellStyle name="Output 2 2 2 22 2 6" xfId="37518"/>
    <cellStyle name="Output 2 2 2 22 3" xfId="37519"/>
    <cellStyle name="Output 2 2 2 22 4" xfId="37520"/>
    <cellStyle name="Output 2 2 2 22 5" xfId="37521"/>
    <cellStyle name="Output 2 2 2 22 6" xfId="37522"/>
    <cellStyle name="Output 2 2 2 22 7" xfId="37523"/>
    <cellStyle name="Output 2 2 2 23" xfId="37524"/>
    <cellStyle name="Output 2 2 2 23 2" xfId="37525"/>
    <cellStyle name="Output 2 2 2 23 2 2" xfId="37526"/>
    <cellStyle name="Output 2 2 2 23 2 3" xfId="37527"/>
    <cellStyle name="Output 2 2 2 23 2 4" xfId="37528"/>
    <cellStyle name="Output 2 2 2 23 2 5" xfId="37529"/>
    <cellStyle name="Output 2 2 2 23 2 6" xfId="37530"/>
    <cellStyle name="Output 2 2 2 23 3" xfId="37531"/>
    <cellStyle name="Output 2 2 2 23 4" xfId="37532"/>
    <cellStyle name="Output 2 2 2 23 5" xfId="37533"/>
    <cellStyle name="Output 2 2 2 23 6" xfId="37534"/>
    <cellStyle name="Output 2 2 2 23 7" xfId="37535"/>
    <cellStyle name="Output 2 2 2 24" xfId="37536"/>
    <cellStyle name="Output 2 2 2 24 2" xfId="37537"/>
    <cellStyle name="Output 2 2 2 24 2 2" xfId="37538"/>
    <cellStyle name="Output 2 2 2 24 2 3" xfId="37539"/>
    <cellStyle name="Output 2 2 2 24 2 4" xfId="37540"/>
    <cellStyle name="Output 2 2 2 24 2 5" xfId="37541"/>
    <cellStyle name="Output 2 2 2 24 2 6" xfId="37542"/>
    <cellStyle name="Output 2 2 2 24 3" xfId="37543"/>
    <cellStyle name="Output 2 2 2 24 4" xfId="37544"/>
    <cellStyle name="Output 2 2 2 24 5" xfId="37545"/>
    <cellStyle name="Output 2 2 2 24 6" xfId="37546"/>
    <cellStyle name="Output 2 2 2 24 7" xfId="37547"/>
    <cellStyle name="Output 2 2 2 25" xfId="37548"/>
    <cellStyle name="Output 2 2 2 25 2" xfId="37549"/>
    <cellStyle name="Output 2 2 2 25 2 2" xfId="37550"/>
    <cellStyle name="Output 2 2 2 25 2 3" xfId="37551"/>
    <cellStyle name="Output 2 2 2 25 2 4" xfId="37552"/>
    <cellStyle name="Output 2 2 2 25 2 5" xfId="37553"/>
    <cellStyle name="Output 2 2 2 25 2 6" xfId="37554"/>
    <cellStyle name="Output 2 2 2 25 3" xfId="37555"/>
    <cellStyle name="Output 2 2 2 25 4" xfId="37556"/>
    <cellStyle name="Output 2 2 2 25 5" xfId="37557"/>
    <cellStyle name="Output 2 2 2 25 6" xfId="37558"/>
    <cellStyle name="Output 2 2 2 25 7" xfId="37559"/>
    <cellStyle name="Output 2 2 2 26" xfId="37560"/>
    <cellStyle name="Output 2 2 2 26 2" xfId="37561"/>
    <cellStyle name="Output 2 2 2 26 2 2" xfId="37562"/>
    <cellStyle name="Output 2 2 2 26 2 3" xfId="37563"/>
    <cellStyle name="Output 2 2 2 26 2 4" xfId="37564"/>
    <cellStyle name="Output 2 2 2 26 2 5" xfId="37565"/>
    <cellStyle name="Output 2 2 2 26 2 6" xfId="37566"/>
    <cellStyle name="Output 2 2 2 26 3" xfId="37567"/>
    <cellStyle name="Output 2 2 2 26 4" xfId="37568"/>
    <cellStyle name="Output 2 2 2 26 5" xfId="37569"/>
    <cellStyle name="Output 2 2 2 26 6" xfId="37570"/>
    <cellStyle name="Output 2 2 2 26 7" xfId="37571"/>
    <cellStyle name="Output 2 2 2 27" xfId="37572"/>
    <cellStyle name="Output 2 2 2 27 2" xfId="37573"/>
    <cellStyle name="Output 2 2 2 27 2 2" xfId="37574"/>
    <cellStyle name="Output 2 2 2 27 2 3" xfId="37575"/>
    <cellStyle name="Output 2 2 2 27 2 4" xfId="37576"/>
    <cellStyle name="Output 2 2 2 27 2 5" xfId="37577"/>
    <cellStyle name="Output 2 2 2 27 2 6" xfId="37578"/>
    <cellStyle name="Output 2 2 2 27 3" xfId="37579"/>
    <cellStyle name="Output 2 2 2 27 4" xfId="37580"/>
    <cellStyle name="Output 2 2 2 27 5" xfId="37581"/>
    <cellStyle name="Output 2 2 2 27 6" xfId="37582"/>
    <cellStyle name="Output 2 2 2 27 7" xfId="37583"/>
    <cellStyle name="Output 2 2 2 28" xfId="37584"/>
    <cellStyle name="Output 2 2 2 28 2" xfId="37585"/>
    <cellStyle name="Output 2 2 2 28 2 2" xfId="37586"/>
    <cellStyle name="Output 2 2 2 28 2 3" xfId="37587"/>
    <cellStyle name="Output 2 2 2 28 2 4" xfId="37588"/>
    <cellStyle name="Output 2 2 2 28 2 5" xfId="37589"/>
    <cellStyle name="Output 2 2 2 28 2 6" xfId="37590"/>
    <cellStyle name="Output 2 2 2 28 3" xfId="37591"/>
    <cellStyle name="Output 2 2 2 28 4" xfId="37592"/>
    <cellStyle name="Output 2 2 2 28 5" xfId="37593"/>
    <cellStyle name="Output 2 2 2 28 6" xfId="37594"/>
    <cellStyle name="Output 2 2 2 28 7" xfId="37595"/>
    <cellStyle name="Output 2 2 2 29" xfId="37596"/>
    <cellStyle name="Output 2 2 2 29 2" xfId="37597"/>
    <cellStyle name="Output 2 2 2 29 2 2" xfId="37598"/>
    <cellStyle name="Output 2 2 2 29 2 3" xfId="37599"/>
    <cellStyle name="Output 2 2 2 29 2 4" xfId="37600"/>
    <cellStyle name="Output 2 2 2 29 2 5" xfId="37601"/>
    <cellStyle name="Output 2 2 2 29 2 6" xfId="37602"/>
    <cellStyle name="Output 2 2 2 29 3" xfId="37603"/>
    <cellStyle name="Output 2 2 2 29 4" xfId="37604"/>
    <cellStyle name="Output 2 2 2 29 5" xfId="37605"/>
    <cellStyle name="Output 2 2 2 29 6" xfId="37606"/>
    <cellStyle name="Output 2 2 2 29 7" xfId="37607"/>
    <cellStyle name="Output 2 2 2 3" xfId="37608"/>
    <cellStyle name="Output 2 2 2 3 2" xfId="37609"/>
    <cellStyle name="Output 2 2 2 3 2 2" xfId="37610"/>
    <cellStyle name="Output 2 2 2 3 2 3" xfId="37611"/>
    <cellStyle name="Output 2 2 2 3 2 4" xfId="37612"/>
    <cellStyle name="Output 2 2 2 3 2 5" xfId="37613"/>
    <cellStyle name="Output 2 2 2 3 2 6" xfId="37614"/>
    <cellStyle name="Output 2 2 2 3 3" xfId="37615"/>
    <cellStyle name="Output 2 2 2 3 4" xfId="37616"/>
    <cellStyle name="Output 2 2 2 3 5" xfId="37617"/>
    <cellStyle name="Output 2 2 2 3 6" xfId="37618"/>
    <cellStyle name="Output 2 2 2 3 7" xfId="37619"/>
    <cellStyle name="Output 2 2 2 30" xfId="37620"/>
    <cellStyle name="Output 2 2 2 30 2" xfId="37621"/>
    <cellStyle name="Output 2 2 2 30 2 2" xfId="37622"/>
    <cellStyle name="Output 2 2 2 30 2 3" xfId="37623"/>
    <cellStyle name="Output 2 2 2 30 2 4" xfId="37624"/>
    <cellStyle name="Output 2 2 2 30 2 5" xfId="37625"/>
    <cellStyle name="Output 2 2 2 30 2 6" xfId="37626"/>
    <cellStyle name="Output 2 2 2 30 3" xfId="37627"/>
    <cellStyle name="Output 2 2 2 30 4" xfId="37628"/>
    <cellStyle name="Output 2 2 2 30 5" xfId="37629"/>
    <cellStyle name="Output 2 2 2 30 6" xfId="37630"/>
    <cellStyle name="Output 2 2 2 30 7" xfId="37631"/>
    <cellStyle name="Output 2 2 2 31" xfId="37632"/>
    <cellStyle name="Output 2 2 2 31 2" xfId="37633"/>
    <cellStyle name="Output 2 2 2 31 2 2" xfId="37634"/>
    <cellStyle name="Output 2 2 2 31 2 3" xfId="37635"/>
    <cellStyle name="Output 2 2 2 31 2 4" xfId="37636"/>
    <cellStyle name="Output 2 2 2 31 2 5" xfId="37637"/>
    <cellStyle name="Output 2 2 2 31 2 6" xfId="37638"/>
    <cellStyle name="Output 2 2 2 31 3" xfId="37639"/>
    <cellStyle name="Output 2 2 2 31 4" xfId="37640"/>
    <cellStyle name="Output 2 2 2 31 5" xfId="37641"/>
    <cellStyle name="Output 2 2 2 31 6" xfId="37642"/>
    <cellStyle name="Output 2 2 2 31 7" xfId="37643"/>
    <cellStyle name="Output 2 2 2 32" xfId="37644"/>
    <cellStyle name="Output 2 2 2 32 2" xfId="37645"/>
    <cellStyle name="Output 2 2 2 32 2 2" xfId="37646"/>
    <cellStyle name="Output 2 2 2 32 2 3" xfId="37647"/>
    <cellStyle name="Output 2 2 2 32 2 4" xfId="37648"/>
    <cellStyle name="Output 2 2 2 32 2 5" xfId="37649"/>
    <cellStyle name="Output 2 2 2 32 2 6" xfId="37650"/>
    <cellStyle name="Output 2 2 2 32 3" xfId="37651"/>
    <cellStyle name="Output 2 2 2 32 4" xfId="37652"/>
    <cellStyle name="Output 2 2 2 32 5" xfId="37653"/>
    <cellStyle name="Output 2 2 2 32 6" xfId="37654"/>
    <cellStyle name="Output 2 2 2 32 7" xfId="37655"/>
    <cellStyle name="Output 2 2 2 33" xfId="37656"/>
    <cellStyle name="Output 2 2 2 33 2" xfId="37657"/>
    <cellStyle name="Output 2 2 2 33 2 2" xfId="37658"/>
    <cellStyle name="Output 2 2 2 33 2 3" xfId="37659"/>
    <cellStyle name="Output 2 2 2 33 2 4" xfId="37660"/>
    <cellStyle name="Output 2 2 2 33 2 5" xfId="37661"/>
    <cellStyle name="Output 2 2 2 33 2 6" xfId="37662"/>
    <cellStyle name="Output 2 2 2 33 3" xfId="37663"/>
    <cellStyle name="Output 2 2 2 33 4" xfId="37664"/>
    <cellStyle name="Output 2 2 2 33 5" xfId="37665"/>
    <cellStyle name="Output 2 2 2 33 6" xfId="37666"/>
    <cellStyle name="Output 2 2 2 33 7" xfId="37667"/>
    <cellStyle name="Output 2 2 2 34" xfId="37668"/>
    <cellStyle name="Output 2 2 2 34 2" xfId="37669"/>
    <cellStyle name="Output 2 2 2 34 2 2" xfId="37670"/>
    <cellStyle name="Output 2 2 2 34 2 3" xfId="37671"/>
    <cellStyle name="Output 2 2 2 34 2 4" xfId="37672"/>
    <cellStyle name="Output 2 2 2 34 2 5" xfId="37673"/>
    <cellStyle name="Output 2 2 2 34 2 6" xfId="37674"/>
    <cellStyle name="Output 2 2 2 34 3" xfId="37675"/>
    <cellStyle name="Output 2 2 2 34 4" xfId="37676"/>
    <cellStyle name="Output 2 2 2 34 5" xfId="37677"/>
    <cellStyle name="Output 2 2 2 34 6" xfId="37678"/>
    <cellStyle name="Output 2 2 2 35" xfId="37679"/>
    <cellStyle name="Output 2 2 2 35 2" xfId="37680"/>
    <cellStyle name="Output 2 2 2 35 3" xfId="37681"/>
    <cellStyle name="Output 2 2 2 35 4" xfId="37682"/>
    <cellStyle name="Output 2 2 2 35 5" xfId="37683"/>
    <cellStyle name="Output 2 2 2 35 6" xfId="37684"/>
    <cellStyle name="Output 2 2 2 36" xfId="37685"/>
    <cellStyle name="Output 2 2 2 37" xfId="37686"/>
    <cellStyle name="Output 2 2 2 38" xfId="37687"/>
    <cellStyle name="Output 2 2 2 39" xfId="37688"/>
    <cellStyle name="Output 2 2 2 4" xfId="37689"/>
    <cellStyle name="Output 2 2 2 4 2" xfId="37690"/>
    <cellStyle name="Output 2 2 2 4 2 2" xfId="37691"/>
    <cellStyle name="Output 2 2 2 4 2 3" xfId="37692"/>
    <cellStyle name="Output 2 2 2 4 2 4" xfId="37693"/>
    <cellStyle name="Output 2 2 2 4 2 5" xfId="37694"/>
    <cellStyle name="Output 2 2 2 4 2 6" xfId="37695"/>
    <cellStyle name="Output 2 2 2 4 3" xfId="37696"/>
    <cellStyle name="Output 2 2 2 4 4" xfId="37697"/>
    <cellStyle name="Output 2 2 2 4 5" xfId="37698"/>
    <cellStyle name="Output 2 2 2 4 6" xfId="37699"/>
    <cellStyle name="Output 2 2 2 4 7" xfId="37700"/>
    <cellStyle name="Output 2 2 2 5" xfId="37701"/>
    <cellStyle name="Output 2 2 2 5 2" xfId="37702"/>
    <cellStyle name="Output 2 2 2 5 2 2" xfId="37703"/>
    <cellStyle name="Output 2 2 2 5 2 3" xfId="37704"/>
    <cellStyle name="Output 2 2 2 5 2 4" xfId="37705"/>
    <cellStyle name="Output 2 2 2 5 2 5" xfId="37706"/>
    <cellStyle name="Output 2 2 2 5 2 6" xfId="37707"/>
    <cellStyle name="Output 2 2 2 5 3" xfId="37708"/>
    <cellStyle name="Output 2 2 2 5 4" xfId="37709"/>
    <cellStyle name="Output 2 2 2 5 5" xfId="37710"/>
    <cellStyle name="Output 2 2 2 5 6" xfId="37711"/>
    <cellStyle name="Output 2 2 2 5 7" xfId="37712"/>
    <cellStyle name="Output 2 2 2 6" xfId="37713"/>
    <cellStyle name="Output 2 2 2 6 2" xfId="37714"/>
    <cellStyle name="Output 2 2 2 6 2 2" xfId="37715"/>
    <cellStyle name="Output 2 2 2 6 2 3" xfId="37716"/>
    <cellStyle name="Output 2 2 2 6 2 4" xfId="37717"/>
    <cellStyle name="Output 2 2 2 6 2 5" xfId="37718"/>
    <cellStyle name="Output 2 2 2 6 2 6" xfId="37719"/>
    <cellStyle name="Output 2 2 2 6 3" xfId="37720"/>
    <cellStyle name="Output 2 2 2 6 4" xfId="37721"/>
    <cellStyle name="Output 2 2 2 6 5" xfId="37722"/>
    <cellStyle name="Output 2 2 2 6 6" xfId="37723"/>
    <cellStyle name="Output 2 2 2 6 7" xfId="37724"/>
    <cellStyle name="Output 2 2 2 7" xfId="37725"/>
    <cellStyle name="Output 2 2 2 7 2" xfId="37726"/>
    <cellStyle name="Output 2 2 2 7 2 2" xfId="37727"/>
    <cellStyle name="Output 2 2 2 7 2 3" xfId="37728"/>
    <cellStyle name="Output 2 2 2 7 2 4" xfId="37729"/>
    <cellStyle name="Output 2 2 2 7 2 5" xfId="37730"/>
    <cellStyle name="Output 2 2 2 7 2 6" xfId="37731"/>
    <cellStyle name="Output 2 2 2 7 3" xfId="37732"/>
    <cellStyle name="Output 2 2 2 7 4" xfId="37733"/>
    <cellStyle name="Output 2 2 2 7 5" xfId="37734"/>
    <cellStyle name="Output 2 2 2 7 6" xfId="37735"/>
    <cellStyle name="Output 2 2 2 7 7" xfId="37736"/>
    <cellStyle name="Output 2 2 2 8" xfId="37737"/>
    <cellStyle name="Output 2 2 2 8 2" xfId="37738"/>
    <cellStyle name="Output 2 2 2 8 2 2" xfId="37739"/>
    <cellStyle name="Output 2 2 2 8 2 3" xfId="37740"/>
    <cellStyle name="Output 2 2 2 8 2 4" xfId="37741"/>
    <cellStyle name="Output 2 2 2 8 2 5" xfId="37742"/>
    <cellStyle name="Output 2 2 2 8 2 6" xfId="37743"/>
    <cellStyle name="Output 2 2 2 8 3" xfId="37744"/>
    <cellStyle name="Output 2 2 2 8 4" xfId="37745"/>
    <cellStyle name="Output 2 2 2 8 5" xfId="37746"/>
    <cellStyle name="Output 2 2 2 8 6" xfId="37747"/>
    <cellStyle name="Output 2 2 2 8 7" xfId="37748"/>
    <cellStyle name="Output 2 2 2 9" xfId="37749"/>
    <cellStyle name="Output 2 2 2 9 2" xfId="37750"/>
    <cellStyle name="Output 2 2 2 9 2 2" xfId="37751"/>
    <cellStyle name="Output 2 2 2 9 2 3" xfId="37752"/>
    <cellStyle name="Output 2 2 2 9 2 4" xfId="37753"/>
    <cellStyle name="Output 2 2 2 9 2 5" xfId="37754"/>
    <cellStyle name="Output 2 2 2 9 2 6" xfId="37755"/>
    <cellStyle name="Output 2 2 2 9 3" xfId="37756"/>
    <cellStyle name="Output 2 2 2 9 4" xfId="37757"/>
    <cellStyle name="Output 2 2 2 9 5" xfId="37758"/>
    <cellStyle name="Output 2 2 2 9 6" xfId="37759"/>
    <cellStyle name="Output 2 2 2 9 7" xfId="37760"/>
    <cellStyle name="Output 2 2 20" xfId="37761"/>
    <cellStyle name="Output 2 2 20 2" xfId="37762"/>
    <cellStyle name="Output 2 2 20 2 2" xfId="37763"/>
    <cellStyle name="Output 2 2 20 2 3" xfId="37764"/>
    <cellStyle name="Output 2 2 20 2 4" xfId="37765"/>
    <cellStyle name="Output 2 2 20 2 5" xfId="37766"/>
    <cellStyle name="Output 2 2 20 2 6" xfId="37767"/>
    <cellStyle name="Output 2 2 20 3" xfId="37768"/>
    <cellStyle name="Output 2 2 20 4" xfId="37769"/>
    <cellStyle name="Output 2 2 20 5" xfId="37770"/>
    <cellStyle name="Output 2 2 20 6" xfId="37771"/>
    <cellStyle name="Output 2 2 20 7" xfId="37772"/>
    <cellStyle name="Output 2 2 21" xfId="37773"/>
    <cellStyle name="Output 2 2 21 2" xfId="37774"/>
    <cellStyle name="Output 2 2 21 2 2" xfId="37775"/>
    <cellStyle name="Output 2 2 21 2 3" xfId="37776"/>
    <cellStyle name="Output 2 2 21 2 4" xfId="37777"/>
    <cellStyle name="Output 2 2 21 2 5" xfId="37778"/>
    <cellStyle name="Output 2 2 21 2 6" xfId="37779"/>
    <cellStyle name="Output 2 2 21 3" xfId="37780"/>
    <cellStyle name="Output 2 2 21 4" xfId="37781"/>
    <cellStyle name="Output 2 2 21 5" xfId="37782"/>
    <cellStyle name="Output 2 2 21 6" xfId="37783"/>
    <cellStyle name="Output 2 2 21 7" xfId="37784"/>
    <cellStyle name="Output 2 2 22" xfId="37785"/>
    <cellStyle name="Output 2 2 22 2" xfId="37786"/>
    <cellStyle name="Output 2 2 22 2 2" xfId="37787"/>
    <cellStyle name="Output 2 2 22 2 3" xfId="37788"/>
    <cellStyle name="Output 2 2 22 2 4" xfId="37789"/>
    <cellStyle name="Output 2 2 22 2 5" xfId="37790"/>
    <cellStyle name="Output 2 2 22 2 6" xfId="37791"/>
    <cellStyle name="Output 2 2 22 3" xfId="37792"/>
    <cellStyle name="Output 2 2 22 4" xfId="37793"/>
    <cellStyle name="Output 2 2 22 5" xfId="37794"/>
    <cellStyle name="Output 2 2 22 6" xfId="37795"/>
    <cellStyle name="Output 2 2 22 7" xfId="37796"/>
    <cellStyle name="Output 2 2 23" xfId="37797"/>
    <cellStyle name="Output 2 2 23 2" xfId="37798"/>
    <cellStyle name="Output 2 2 23 2 2" xfId="37799"/>
    <cellStyle name="Output 2 2 23 2 3" xfId="37800"/>
    <cellStyle name="Output 2 2 23 2 4" xfId="37801"/>
    <cellStyle name="Output 2 2 23 2 5" xfId="37802"/>
    <cellStyle name="Output 2 2 23 2 6" xfId="37803"/>
    <cellStyle name="Output 2 2 23 3" xfId="37804"/>
    <cellStyle name="Output 2 2 23 4" xfId="37805"/>
    <cellStyle name="Output 2 2 23 5" xfId="37806"/>
    <cellStyle name="Output 2 2 23 6" xfId="37807"/>
    <cellStyle name="Output 2 2 23 7" xfId="37808"/>
    <cellStyle name="Output 2 2 24" xfId="37809"/>
    <cellStyle name="Output 2 2 24 2" xfId="37810"/>
    <cellStyle name="Output 2 2 24 2 2" xfId="37811"/>
    <cellStyle name="Output 2 2 24 2 3" xfId="37812"/>
    <cellStyle name="Output 2 2 24 2 4" xfId="37813"/>
    <cellStyle name="Output 2 2 24 2 5" xfId="37814"/>
    <cellStyle name="Output 2 2 24 2 6" xfId="37815"/>
    <cellStyle name="Output 2 2 24 3" xfId="37816"/>
    <cellStyle name="Output 2 2 24 4" xfId="37817"/>
    <cellStyle name="Output 2 2 24 5" xfId="37818"/>
    <cellStyle name="Output 2 2 24 6" xfId="37819"/>
    <cellStyle name="Output 2 2 24 7" xfId="37820"/>
    <cellStyle name="Output 2 2 25" xfId="37821"/>
    <cellStyle name="Output 2 2 25 2" xfId="37822"/>
    <cellStyle name="Output 2 2 25 2 2" xfId="37823"/>
    <cellStyle name="Output 2 2 25 2 3" xfId="37824"/>
    <cellStyle name="Output 2 2 25 2 4" xfId="37825"/>
    <cellStyle name="Output 2 2 25 2 5" xfId="37826"/>
    <cellStyle name="Output 2 2 25 2 6" xfId="37827"/>
    <cellStyle name="Output 2 2 25 3" xfId="37828"/>
    <cellStyle name="Output 2 2 25 4" xfId="37829"/>
    <cellStyle name="Output 2 2 25 5" xfId="37830"/>
    <cellStyle name="Output 2 2 25 6" xfId="37831"/>
    <cellStyle name="Output 2 2 25 7" xfId="37832"/>
    <cellStyle name="Output 2 2 26" xfId="37833"/>
    <cellStyle name="Output 2 2 26 2" xfId="37834"/>
    <cellStyle name="Output 2 2 26 2 2" xfId="37835"/>
    <cellStyle name="Output 2 2 26 2 3" xfId="37836"/>
    <cellStyle name="Output 2 2 26 2 4" xfId="37837"/>
    <cellStyle name="Output 2 2 26 2 5" xfId="37838"/>
    <cellStyle name="Output 2 2 26 2 6" xfId="37839"/>
    <cellStyle name="Output 2 2 26 3" xfId="37840"/>
    <cellStyle name="Output 2 2 26 4" xfId="37841"/>
    <cellStyle name="Output 2 2 26 5" xfId="37842"/>
    <cellStyle name="Output 2 2 26 6" xfId="37843"/>
    <cellStyle name="Output 2 2 26 7" xfId="37844"/>
    <cellStyle name="Output 2 2 27" xfId="37845"/>
    <cellStyle name="Output 2 2 27 2" xfId="37846"/>
    <cellStyle name="Output 2 2 27 2 2" xfId="37847"/>
    <cellStyle name="Output 2 2 27 2 3" xfId="37848"/>
    <cellStyle name="Output 2 2 27 2 4" xfId="37849"/>
    <cellStyle name="Output 2 2 27 2 5" xfId="37850"/>
    <cellStyle name="Output 2 2 27 2 6" xfId="37851"/>
    <cellStyle name="Output 2 2 27 3" xfId="37852"/>
    <cellStyle name="Output 2 2 27 4" xfId="37853"/>
    <cellStyle name="Output 2 2 27 5" xfId="37854"/>
    <cellStyle name="Output 2 2 27 6" xfId="37855"/>
    <cellStyle name="Output 2 2 27 7" xfId="37856"/>
    <cellStyle name="Output 2 2 28" xfId="37857"/>
    <cellStyle name="Output 2 2 28 2" xfId="37858"/>
    <cellStyle name="Output 2 2 28 2 2" xfId="37859"/>
    <cellStyle name="Output 2 2 28 2 3" xfId="37860"/>
    <cellStyle name="Output 2 2 28 2 4" xfId="37861"/>
    <cellStyle name="Output 2 2 28 2 5" xfId="37862"/>
    <cellStyle name="Output 2 2 28 2 6" xfId="37863"/>
    <cellStyle name="Output 2 2 28 3" xfId="37864"/>
    <cellStyle name="Output 2 2 28 4" xfId="37865"/>
    <cellStyle name="Output 2 2 28 5" xfId="37866"/>
    <cellStyle name="Output 2 2 28 6" xfId="37867"/>
    <cellStyle name="Output 2 2 28 7" xfId="37868"/>
    <cellStyle name="Output 2 2 29" xfId="37869"/>
    <cellStyle name="Output 2 2 29 2" xfId="37870"/>
    <cellStyle name="Output 2 2 29 2 2" xfId="37871"/>
    <cellStyle name="Output 2 2 29 2 3" xfId="37872"/>
    <cellStyle name="Output 2 2 29 2 4" xfId="37873"/>
    <cellStyle name="Output 2 2 29 2 5" xfId="37874"/>
    <cellStyle name="Output 2 2 29 2 6" xfId="37875"/>
    <cellStyle name="Output 2 2 29 3" xfId="37876"/>
    <cellStyle name="Output 2 2 29 4" xfId="37877"/>
    <cellStyle name="Output 2 2 29 5" xfId="37878"/>
    <cellStyle name="Output 2 2 29 6" xfId="37879"/>
    <cellStyle name="Output 2 2 29 7" xfId="37880"/>
    <cellStyle name="Output 2 2 3" xfId="37881"/>
    <cellStyle name="Output 2 2 3 2" xfId="37882"/>
    <cellStyle name="Output 2 2 3 2 2" xfId="37883"/>
    <cellStyle name="Output 2 2 3 2 3" xfId="37884"/>
    <cellStyle name="Output 2 2 3 2 4" xfId="37885"/>
    <cellStyle name="Output 2 2 3 2 5" xfId="37886"/>
    <cellStyle name="Output 2 2 3 2 6" xfId="37887"/>
    <cellStyle name="Output 2 2 3 3" xfId="37888"/>
    <cellStyle name="Output 2 2 3 4" xfId="37889"/>
    <cellStyle name="Output 2 2 3 5" xfId="37890"/>
    <cellStyle name="Output 2 2 3 6" xfId="37891"/>
    <cellStyle name="Output 2 2 3 7" xfId="37892"/>
    <cellStyle name="Output 2 2 30" xfId="37893"/>
    <cellStyle name="Output 2 2 30 2" xfId="37894"/>
    <cellStyle name="Output 2 2 30 2 2" xfId="37895"/>
    <cellStyle name="Output 2 2 30 2 3" xfId="37896"/>
    <cellStyle name="Output 2 2 30 2 4" xfId="37897"/>
    <cellStyle name="Output 2 2 30 2 5" xfId="37898"/>
    <cellStyle name="Output 2 2 30 2 6" xfId="37899"/>
    <cellStyle name="Output 2 2 30 3" xfId="37900"/>
    <cellStyle name="Output 2 2 30 4" xfId="37901"/>
    <cellStyle name="Output 2 2 30 5" xfId="37902"/>
    <cellStyle name="Output 2 2 30 6" xfId="37903"/>
    <cellStyle name="Output 2 2 30 7" xfId="37904"/>
    <cellStyle name="Output 2 2 31" xfId="37905"/>
    <cellStyle name="Output 2 2 31 2" xfId="37906"/>
    <cellStyle name="Output 2 2 31 2 2" xfId="37907"/>
    <cellStyle name="Output 2 2 31 2 3" xfId="37908"/>
    <cellStyle name="Output 2 2 31 2 4" xfId="37909"/>
    <cellStyle name="Output 2 2 31 2 5" xfId="37910"/>
    <cellStyle name="Output 2 2 31 2 6" xfId="37911"/>
    <cellStyle name="Output 2 2 31 3" xfId="37912"/>
    <cellStyle name="Output 2 2 31 4" xfId="37913"/>
    <cellStyle name="Output 2 2 31 5" xfId="37914"/>
    <cellStyle name="Output 2 2 31 6" xfId="37915"/>
    <cellStyle name="Output 2 2 31 7" xfId="37916"/>
    <cellStyle name="Output 2 2 32" xfId="37917"/>
    <cellStyle name="Output 2 2 32 2" xfId="37918"/>
    <cellStyle name="Output 2 2 32 2 2" xfId="37919"/>
    <cellStyle name="Output 2 2 32 2 3" xfId="37920"/>
    <cellStyle name="Output 2 2 32 2 4" xfId="37921"/>
    <cellStyle name="Output 2 2 32 2 5" xfId="37922"/>
    <cellStyle name="Output 2 2 32 2 6" xfId="37923"/>
    <cellStyle name="Output 2 2 32 3" xfId="37924"/>
    <cellStyle name="Output 2 2 32 4" xfId="37925"/>
    <cellStyle name="Output 2 2 32 5" xfId="37926"/>
    <cellStyle name="Output 2 2 32 6" xfId="37927"/>
    <cellStyle name="Output 2 2 32 7" xfId="37928"/>
    <cellStyle name="Output 2 2 33" xfId="37929"/>
    <cellStyle name="Output 2 2 33 2" xfId="37930"/>
    <cellStyle name="Output 2 2 33 2 2" xfId="37931"/>
    <cellStyle name="Output 2 2 33 2 3" xfId="37932"/>
    <cellStyle name="Output 2 2 33 2 4" xfId="37933"/>
    <cellStyle name="Output 2 2 33 2 5" xfId="37934"/>
    <cellStyle name="Output 2 2 33 2 6" xfId="37935"/>
    <cellStyle name="Output 2 2 33 3" xfId="37936"/>
    <cellStyle name="Output 2 2 33 4" xfId="37937"/>
    <cellStyle name="Output 2 2 33 5" xfId="37938"/>
    <cellStyle name="Output 2 2 33 6" xfId="37939"/>
    <cellStyle name="Output 2 2 33 7" xfId="37940"/>
    <cellStyle name="Output 2 2 34" xfId="37941"/>
    <cellStyle name="Output 2 2 34 2" xfId="37942"/>
    <cellStyle name="Output 2 2 34 2 2" xfId="37943"/>
    <cellStyle name="Output 2 2 34 2 3" xfId="37944"/>
    <cellStyle name="Output 2 2 34 2 4" xfId="37945"/>
    <cellStyle name="Output 2 2 34 2 5" xfId="37946"/>
    <cellStyle name="Output 2 2 34 2 6" xfId="37947"/>
    <cellStyle name="Output 2 2 34 3" xfId="37948"/>
    <cellStyle name="Output 2 2 34 4" xfId="37949"/>
    <cellStyle name="Output 2 2 34 5" xfId="37950"/>
    <cellStyle name="Output 2 2 34 6" xfId="37951"/>
    <cellStyle name="Output 2 2 34 7" xfId="37952"/>
    <cellStyle name="Output 2 2 35" xfId="37953"/>
    <cellStyle name="Output 2 2 35 2" xfId="37954"/>
    <cellStyle name="Output 2 2 35 2 2" xfId="37955"/>
    <cellStyle name="Output 2 2 35 2 3" xfId="37956"/>
    <cellStyle name="Output 2 2 35 2 4" xfId="37957"/>
    <cellStyle name="Output 2 2 35 2 5" xfId="37958"/>
    <cellStyle name="Output 2 2 35 2 6" xfId="37959"/>
    <cellStyle name="Output 2 2 35 3" xfId="37960"/>
    <cellStyle name="Output 2 2 35 4" xfId="37961"/>
    <cellStyle name="Output 2 2 35 5" xfId="37962"/>
    <cellStyle name="Output 2 2 35 6" xfId="37963"/>
    <cellStyle name="Output 2 2 35 7" xfId="37964"/>
    <cellStyle name="Output 2 2 36" xfId="37965"/>
    <cellStyle name="Output 2 2 36 2" xfId="37966"/>
    <cellStyle name="Output 2 2 36 3" xfId="37967"/>
    <cellStyle name="Output 2 2 36 4" xfId="37968"/>
    <cellStyle name="Output 2 2 36 5" xfId="37969"/>
    <cellStyle name="Output 2 2 36 6" xfId="37970"/>
    <cellStyle name="Output 2 2 37" xfId="37971"/>
    <cellStyle name="Output 2 2 38" xfId="37972"/>
    <cellStyle name="Output 2 2 39" xfId="37973"/>
    <cellStyle name="Output 2 2 4" xfId="37974"/>
    <cellStyle name="Output 2 2 4 2" xfId="37975"/>
    <cellStyle name="Output 2 2 4 2 2" xfId="37976"/>
    <cellStyle name="Output 2 2 4 2 3" xfId="37977"/>
    <cellStyle name="Output 2 2 4 2 4" xfId="37978"/>
    <cellStyle name="Output 2 2 4 2 5" xfId="37979"/>
    <cellStyle name="Output 2 2 4 2 6" xfId="37980"/>
    <cellStyle name="Output 2 2 4 3" xfId="37981"/>
    <cellStyle name="Output 2 2 4 4" xfId="37982"/>
    <cellStyle name="Output 2 2 4 5" xfId="37983"/>
    <cellStyle name="Output 2 2 4 6" xfId="37984"/>
    <cellStyle name="Output 2 2 4 7" xfId="37985"/>
    <cellStyle name="Output 2 2 40" xfId="37986"/>
    <cellStyle name="Output 2 2 5" xfId="37987"/>
    <cellStyle name="Output 2 2 5 2" xfId="37988"/>
    <cellStyle name="Output 2 2 5 2 2" xfId="37989"/>
    <cellStyle name="Output 2 2 5 2 3" xfId="37990"/>
    <cellStyle name="Output 2 2 5 2 4" xfId="37991"/>
    <cellStyle name="Output 2 2 5 2 5" xfId="37992"/>
    <cellStyle name="Output 2 2 5 2 6" xfId="37993"/>
    <cellStyle name="Output 2 2 5 3" xfId="37994"/>
    <cellStyle name="Output 2 2 5 4" xfId="37995"/>
    <cellStyle name="Output 2 2 5 5" xfId="37996"/>
    <cellStyle name="Output 2 2 5 6" xfId="37997"/>
    <cellStyle name="Output 2 2 5 7" xfId="37998"/>
    <cellStyle name="Output 2 2 6" xfId="37999"/>
    <cellStyle name="Output 2 2 6 2" xfId="38000"/>
    <cellStyle name="Output 2 2 6 2 2" xfId="38001"/>
    <cellStyle name="Output 2 2 6 2 3" xfId="38002"/>
    <cellStyle name="Output 2 2 6 2 4" xfId="38003"/>
    <cellStyle name="Output 2 2 6 2 5" xfId="38004"/>
    <cellStyle name="Output 2 2 6 2 6" xfId="38005"/>
    <cellStyle name="Output 2 2 6 3" xfId="38006"/>
    <cellStyle name="Output 2 2 6 4" xfId="38007"/>
    <cellStyle name="Output 2 2 6 5" xfId="38008"/>
    <cellStyle name="Output 2 2 6 6" xfId="38009"/>
    <cellStyle name="Output 2 2 6 7" xfId="38010"/>
    <cellStyle name="Output 2 2 7" xfId="38011"/>
    <cellStyle name="Output 2 2 7 2" xfId="38012"/>
    <cellStyle name="Output 2 2 7 2 2" xfId="38013"/>
    <cellStyle name="Output 2 2 7 2 3" xfId="38014"/>
    <cellStyle name="Output 2 2 7 2 4" xfId="38015"/>
    <cellStyle name="Output 2 2 7 2 5" xfId="38016"/>
    <cellStyle name="Output 2 2 7 2 6" xfId="38017"/>
    <cellStyle name="Output 2 2 7 3" xfId="38018"/>
    <cellStyle name="Output 2 2 7 4" xfId="38019"/>
    <cellStyle name="Output 2 2 7 5" xfId="38020"/>
    <cellStyle name="Output 2 2 7 6" xfId="38021"/>
    <cellStyle name="Output 2 2 7 7" xfId="38022"/>
    <cellStyle name="Output 2 2 8" xfId="38023"/>
    <cellStyle name="Output 2 2 8 2" xfId="38024"/>
    <cellStyle name="Output 2 2 8 2 2" xfId="38025"/>
    <cellStyle name="Output 2 2 8 2 3" xfId="38026"/>
    <cellStyle name="Output 2 2 8 2 4" xfId="38027"/>
    <cellStyle name="Output 2 2 8 2 5" xfId="38028"/>
    <cellStyle name="Output 2 2 8 2 6" xfId="38029"/>
    <cellStyle name="Output 2 2 8 3" xfId="38030"/>
    <cellStyle name="Output 2 2 8 4" xfId="38031"/>
    <cellStyle name="Output 2 2 8 5" xfId="38032"/>
    <cellStyle name="Output 2 2 8 6" xfId="38033"/>
    <cellStyle name="Output 2 2 8 7" xfId="38034"/>
    <cellStyle name="Output 2 2 9" xfId="38035"/>
    <cellStyle name="Output 2 2 9 2" xfId="38036"/>
    <cellStyle name="Output 2 2 9 2 2" xfId="38037"/>
    <cellStyle name="Output 2 2 9 2 3" xfId="38038"/>
    <cellStyle name="Output 2 2 9 2 4" xfId="38039"/>
    <cellStyle name="Output 2 2 9 2 5" xfId="38040"/>
    <cellStyle name="Output 2 2 9 2 6" xfId="38041"/>
    <cellStyle name="Output 2 2 9 3" xfId="38042"/>
    <cellStyle name="Output 2 2 9 4" xfId="38043"/>
    <cellStyle name="Output 2 2 9 5" xfId="38044"/>
    <cellStyle name="Output 2 2 9 6" xfId="38045"/>
    <cellStyle name="Output 2 2 9 7" xfId="38046"/>
    <cellStyle name="Output 2 20" xfId="38047"/>
    <cellStyle name="Output 2 20 2" xfId="38048"/>
    <cellStyle name="Output 2 20 2 2" xfId="38049"/>
    <cellStyle name="Output 2 20 2 3" xfId="38050"/>
    <cellStyle name="Output 2 20 2 4" xfId="38051"/>
    <cellStyle name="Output 2 20 2 5" xfId="38052"/>
    <cellStyle name="Output 2 20 2 6" xfId="38053"/>
    <cellStyle name="Output 2 20 3" xfId="38054"/>
    <cellStyle name="Output 2 20 4" xfId="38055"/>
    <cellStyle name="Output 2 20 5" xfId="38056"/>
    <cellStyle name="Output 2 20 6" xfId="38057"/>
    <cellStyle name="Output 2 20 7" xfId="38058"/>
    <cellStyle name="Output 2 21" xfId="38059"/>
    <cellStyle name="Output 2 21 2" xfId="38060"/>
    <cellStyle name="Output 2 21 2 2" xfId="38061"/>
    <cellStyle name="Output 2 21 2 3" xfId="38062"/>
    <cellStyle name="Output 2 21 2 4" xfId="38063"/>
    <cellStyle name="Output 2 21 2 5" xfId="38064"/>
    <cellStyle name="Output 2 21 2 6" xfId="38065"/>
    <cellStyle name="Output 2 21 3" xfId="38066"/>
    <cellStyle name="Output 2 21 4" xfId="38067"/>
    <cellStyle name="Output 2 21 5" xfId="38068"/>
    <cellStyle name="Output 2 21 6" xfId="38069"/>
    <cellStyle name="Output 2 21 7" xfId="38070"/>
    <cellStyle name="Output 2 22" xfId="38071"/>
    <cellStyle name="Output 2 22 2" xfId="38072"/>
    <cellStyle name="Output 2 22 2 2" xfId="38073"/>
    <cellStyle name="Output 2 22 2 3" xfId="38074"/>
    <cellStyle name="Output 2 22 2 4" xfId="38075"/>
    <cellStyle name="Output 2 22 2 5" xfId="38076"/>
    <cellStyle name="Output 2 22 2 6" xfId="38077"/>
    <cellStyle name="Output 2 22 3" xfId="38078"/>
    <cellStyle name="Output 2 22 4" xfId="38079"/>
    <cellStyle name="Output 2 22 5" xfId="38080"/>
    <cellStyle name="Output 2 22 6" xfId="38081"/>
    <cellStyle name="Output 2 22 7" xfId="38082"/>
    <cellStyle name="Output 2 23" xfId="38083"/>
    <cellStyle name="Output 2 23 2" xfId="38084"/>
    <cellStyle name="Output 2 23 2 2" xfId="38085"/>
    <cellStyle name="Output 2 23 2 3" xfId="38086"/>
    <cellStyle name="Output 2 23 2 4" xfId="38087"/>
    <cellStyle name="Output 2 23 2 5" xfId="38088"/>
    <cellStyle name="Output 2 23 2 6" xfId="38089"/>
    <cellStyle name="Output 2 23 3" xfId="38090"/>
    <cellStyle name="Output 2 23 4" xfId="38091"/>
    <cellStyle name="Output 2 23 5" xfId="38092"/>
    <cellStyle name="Output 2 23 6" xfId="38093"/>
    <cellStyle name="Output 2 23 7" xfId="38094"/>
    <cellStyle name="Output 2 24" xfId="38095"/>
    <cellStyle name="Output 2 24 2" xfId="38096"/>
    <cellStyle name="Output 2 24 2 2" xfId="38097"/>
    <cellStyle name="Output 2 24 2 3" xfId="38098"/>
    <cellStyle name="Output 2 24 2 4" xfId="38099"/>
    <cellStyle name="Output 2 24 2 5" xfId="38100"/>
    <cellStyle name="Output 2 24 2 6" xfId="38101"/>
    <cellStyle name="Output 2 24 3" xfId="38102"/>
    <cellStyle name="Output 2 24 4" xfId="38103"/>
    <cellStyle name="Output 2 24 5" xfId="38104"/>
    <cellStyle name="Output 2 24 6" xfId="38105"/>
    <cellStyle name="Output 2 24 7" xfId="38106"/>
    <cellStyle name="Output 2 25" xfId="38107"/>
    <cellStyle name="Output 2 25 2" xfId="38108"/>
    <cellStyle name="Output 2 25 2 2" xfId="38109"/>
    <cellStyle name="Output 2 25 2 3" xfId="38110"/>
    <cellStyle name="Output 2 25 2 4" xfId="38111"/>
    <cellStyle name="Output 2 25 2 5" xfId="38112"/>
    <cellStyle name="Output 2 25 2 6" xfId="38113"/>
    <cellStyle name="Output 2 25 3" xfId="38114"/>
    <cellStyle name="Output 2 25 4" xfId="38115"/>
    <cellStyle name="Output 2 25 5" xfId="38116"/>
    <cellStyle name="Output 2 25 6" xfId="38117"/>
    <cellStyle name="Output 2 25 7" xfId="38118"/>
    <cellStyle name="Output 2 26" xfId="38119"/>
    <cellStyle name="Output 2 26 2" xfId="38120"/>
    <cellStyle name="Output 2 26 2 2" xfId="38121"/>
    <cellStyle name="Output 2 26 2 3" xfId="38122"/>
    <cellStyle name="Output 2 26 2 4" xfId="38123"/>
    <cellStyle name="Output 2 26 2 5" xfId="38124"/>
    <cellStyle name="Output 2 26 2 6" xfId="38125"/>
    <cellStyle name="Output 2 26 3" xfId="38126"/>
    <cellStyle name="Output 2 26 4" xfId="38127"/>
    <cellStyle name="Output 2 26 5" xfId="38128"/>
    <cellStyle name="Output 2 26 6" xfId="38129"/>
    <cellStyle name="Output 2 26 7" xfId="38130"/>
    <cellStyle name="Output 2 27" xfId="38131"/>
    <cellStyle name="Output 2 27 2" xfId="38132"/>
    <cellStyle name="Output 2 27 2 2" xfId="38133"/>
    <cellStyle name="Output 2 27 2 3" xfId="38134"/>
    <cellStyle name="Output 2 27 2 4" xfId="38135"/>
    <cellStyle name="Output 2 27 2 5" xfId="38136"/>
    <cellStyle name="Output 2 27 2 6" xfId="38137"/>
    <cellStyle name="Output 2 27 3" xfId="38138"/>
    <cellStyle name="Output 2 27 4" xfId="38139"/>
    <cellStyle name="Output 2 27 5" xfId="38140"/>
    <cellStyle name="Output 2 27 6" xfId="38141"/>
    <cellStyle name="Output 2 27 7" xfId="38142"/>
    <cellStyle name="Output 2 28" xfId="38143"/>
    <cellStyle name="Output 2 28 2" xfId="38144"/>
    <cellStyle name="Output 2 28 2 2" xfId="38145"/>
    <cellStyle name="Output 2 28 2 3" xfId="38146"/>
    <cellStyle name="Output 2 28 2 4" xfId="38147"/>
    <cellStyle name="Output 2 28 2 5" xfId="38148"/>
    <cellStyle name="Output 2 28 2 6" xfId="38149"/>
    <cellStyle name="Output 2 28 3" xfId="38150"/>
    <cellStyle name="Output 2 28 4" xfId="38151"/>
    <cellStyle name="Output 2 28 5" xfId="38152"/>
    <cellStyle name="Output 2 29" xfId="38153"/>
    <cellStyle name="Output 2 29 2" xfId="38154"/>
    <cellStyle name="Output 2 29 3" xfId="38155"/>
    <cellStyle name="Output 2 29 4" xfId="38156"/>
    <cellStyle name="Output 2 29 5" xfId="38157"/>
    <cellStyle name="Output 2 29 6" xfId="38158"/>
    <cellStyle name="Output 2 3" xfId="38159"/>
    <cellStyle name="Output 2 3 10" xfId="38160"/>
    <cellStyle name="Output 2 3 10 2" xfId="38161"/>
    <cellStyle name="Output 2 3 10 2 2" xfId="38162"/>
    <cellStyle name="Output 2 3 10 2 3" xfId="38163"/>
    <cellStyle name="Output 2 3 10 2 4" xfId="38164"/>
    <cellStyle name="Output 2 3 10 2 5" xfId="38165"/>
    <cellStyle name="Output 2 3 10 2 6" xfId="38166"/>
    <cellStyle name="Output 2 3 10 3" xfId="38167"/>
    <cellStyle name="Output 2 3 10 4" xfId="38168"/>
    <cellStyle name="Output 2 3 10 5" xfId="38169"/>
    <cellStyle name="Output 2 3 10 6" xfId="38170"/>
    <cellStyle name="Output 2 3 10 7" xfId="38171"/>
    <cellStyle name="Output 2 3 11" xfId="38172"/>
    <cellStyle name="Output 2 3 11 2" xfId="38173"/>
    <cellStyle name="Output 2 3 11 2 2" xfId="38174"/>
    <cellStyle name="Output 2 3 11 2 3" xfId="38175"/>
    <cellStyle name="Output 2 3 11 2 4" xfId="38176"/>
    <cellStyle name="Output 2 3 11 2 5" xfId="38177"/>
    <cellStyle name="Output 2 3 11 2 6" xfId="38178"/>
    <cellStyle name="Output 2 3 11 3" xfId="38179"/>
    <cellStyle name="Output 2 3 11 4" xfId="38180"/>
    <cellStyle name="Output 2 3 11 5" xfId="38181"/>
    <cellStyle name="Output 2 3 11 6" xfId="38182"/>
    <cellStyle name="Output 2 3 11 7" xfId="38183"/>
    <cellStyle name="Output 2 3 12" xfId="38184"/>
    <cellStyle name="Output 2 3 12 2" xfId="38185"/>
    <cellStyle name="Output 2 3 12 2 2" xfId="38186"/>
    <cellStyle name="Output 2 3 12 2 3" xfId="38187"/>
    <cellStyle name="Output 2 3 12 2 4" xfId="38188"/>
    <cellStyle name="Output 2 3 12 2 5" xfId="38189"/>
    <cellStyle name="Output 2 3 12 2 6" xfId="38190"/>
    <cellStyle name="Output 2 3 12 3" xfId="38191"/>
    <cellStyle name="Output 2 3 12 4" xfId="38192"/>
    <cellStyle name="Output 2 3 12 5" xfId="38193"/>
    <cellStyle name="Output 2 3 12 6" xfId="38194"/>
    <cellStyle name="Output 2 3 12 7" xfId="38195"/>
    <cellStyle name="Output 2 3 13" xfId="38196"/>
    <cellStyle name="Output 2 3 13 2" xfId="38197"/>
    <cellStyle name="Output 2 3 13 2 2" xfId="38198"/>
    <cellStyle name="Output 2 3 13 2 3" xfId="38199"/>
    <cellStyle name="Output 2 3 13 2 4" xfId="38200"/>
    <cellStyle name="Output 2 3 13 2 5" xfId="38201"/>
    <cellStyle name="Output 2 3 13 2 6" xfId="38202"/>
    <cellStyle name="Output 2 3 13 3" xfId="38203"/>
    <cellStyle name="Output 2 3 13 4" xfId="38204"/>
    <cellStyle name="Output 2 3 13 5" xfId="38205"/>
    <cellStyle name="Output 2 3 13 6" xfId="38206"/>
    <cellStyle name="Output 2 3 13 7" xfId="38207"/>
    <cellStyle name="Output 2 3 14" xfId="38208"/>
    <cellStyle name="Output 2 3 14 2" xfId="38209"/>
    <cellStyle name="Output 2 3 14 2 2" xfId="38210"/>
    <cellStyle name="Output 2 3 14 2 3" xfId="38211"/>
    <cellStyle name="Output 2 3 14 2 4" xfId="38212"/>
    <cellStyle name="Output 2 3 14 2 5" xfId="38213"/>
    <cellStyle name="Output 2 3 14 2 6" xfId="38214"/>
    <cellStyle name="Output 2 3 14 3" xfId="38215"/>
    <cellStyle name="Output 2 3 14 4" xfId="38216"/>
    <cellStyle name="Output 2 3 14 5" xfId="38217"/>
    <cellStyle name="Output 2 3 14 6" xfId="38218"/>
    <cellStyle name="Output 2 3 14 7" xfId="38219"/>
    <cellStyle name="Output 2 3 15" xfId="38220"/>
    <cellStyle name="Output 2 3 15 2" xfId="38221"/>
    <cellStyle name="Output 2 3 15 2 2" xfId="38222"/>
    <cellStyle name="Output 2 3 15 2 3" xfId="38223"/>
    <cellStyle name="Output 2 3 15 2 4" xfId="38224"/>
    <cellStyle name="Output 2 3 15 2 5" xfId="38225"/>
    <cellStyle name="Output 2 3 15 2 6" xfId="38226"/>
    <cellStyle name="Output 2 3 15 3" xfId="38227"/>
    <cellStyle name="Output 2 3 15 4" xfId="38228"/>
    <cellStyle name="Output 2 3 15 5" xfId="38229"/>
    <cellStyle name="Output 2 3 15 6" xfId="38230"/>
    <cellStyle name="Output 2 3 15 7" xfId="38231"/>
    <cellStyle name="Output 2 3 16" xfId="38232"/>
    <cellStyle name="Output 2 3 16 2" xfId="38233"/>
    <cellStyle name="Output 2 3 16 2 2" xfId="38234"/>
    <cellStyle name="Output 2 3 16 2 3" xfId="38235"/>
    <cellStyle name="Output 2 3 16 2 4" xfId="38236"/>
    <cellStyle name="Output 2 3 16 2 5" xfId="38237"/>
    <cellStyle name="Output 2 3 16 2 6" xfId="38238"/>
    <cellStyle name="Output 2 3 16 3" xfId="38239"/>
    <cellStyle name="Output 2 3 16 4" xfId="38240"/>
    <cellStyle name="Output 2 3 16 5" xfId="38241"/>
    <cellStyle name="Output 2 3 16 6" xfId="38242"/>
    <cellStyle name="Output 2 3 16 7" xfId="38243"/>
    <cellStyle name="Output 2 3 17" xfId="38244"/>
    <cellStyle name="Output 2 3 17 2" xfId="38245"/>
    <cellStyle name="Output 2 3 17 2 2" xfId="38246"/>
    <cellStyle name="Output 2 3 17 2 3" xfId="38247"/>
    <cellStyle name="Output 2 3 17 2 4" xfId="38248"/>
    <cellStyle name="Output 2 3 17 2 5" xfId="38249"/>
    <cellStyle name="Output 2 3 17 2 6" xfId="38250"/>
    <cellStyle name="Output 2 3 17 3" xfId="38251"/>
    <cellStyle name="Output 2 3 17 4" xfId="38252"/>
    <cellStyle name="Output 2 3 17 5" xfId="38253"/>
    <cellStyle name="Output 2 3 17 6" xfId="38254"/>
    <cellStyle name="Output 2 3 17 7" xfId="38255"/>
    <cellStyle name="Output 2 3 18" xfId="38256"/>
    <cellStyle name="Output 2 3 18 2" xfId="38257"/>
    <cellStyle name="Output 2 3 18 2 2" xfId="38258"/>
    <cellStyle name="Output 2 3 18 2 3" xfId="38259"/>
    <cellStyle name="Output 2 3 18 2 4" xfId="38260"/>
    <cellStyle name="Output 2 3 18 2 5" xfId="38261"/>
    <cellStyle name="Output 2 3 18 2 6" xfId="38262"/>
    <cellStyle name="Output 2 3 18 3" xfId="38263"/>
    <cellStyle name="Output 2 3 18 4" xfId="38264"/>
    <cellStyle name="Output 2 3 18 5" xfId="38265"/>
    <cellStyle name="Output 2 3 18 6" xfId="38266"/>
    <cellStyle name="Output 2 3 18 7" xfId="38267"/>
    <cellStyle name="Output 2 3 19" xfId="38268"/>
    <cellStyle name="Output 2 3 19 2" xfId="38269"/>
    <cellStyle name="Output 2 3 19 2 2" xfId="38270"/>
    <cellStyle name="Output 2 3 19 2 3" xfId="38271"/>
    <cellStyle name="Output 2 3 19 2 4" xfId="38272"/>
    <cellStyle name="Output 2 3 19 2 5" xfId="38273"/>
    <cellStyle name="Output 2 3 19 2 6" xfId="38274"/>
    <cellStyle name="Output 2 3 19 3" xfId="38275"/>
    <cellStyle name="Output 2 3 19 4" xfId="38276"/>
    <cellStyle name="Output 2 3 19 5" xfId="38277"/>
    <cellStyle name="Output 2 3 19 6" xfId="38278"/>
    <cellStyle name="Output 2 3 19 7" xfId="38279"/>
    <cellStyle name="Output 2 3 2" xfId="38280"/>
    <cellStyle name="Output 2 3 2 2" xfId="38281"/>
    <cellStyle name="Output 2 3 2 2 2" xfId="38282"/>
    <cellStyle name="Output 2 3 2 2 3" xfId="38283"/>
    <cellStyle name="Output 2 3 2 2 4" xfId="38284"/>
    <cellStyle name="Output 2 3 2 2 5" xfId="38285"/>
    <cellStyle name="Output 2 3 2 2 6" xfId="38286"/>
    <cellStyle name="Output 2 3 2 3" xfId="38287"/>
    <cellStyle name="Output 2 3 2 4" xfId="38288"/>
    <cellStyle name="Output 2 3 2 5" xfId="38289"/>
    <cellStyle name="Output 2 3 2 6" xfId="38290"/>
    <cellStyle name="Output 2 3 2 7" xfId="38291"/>
    <cellStyle name="Output 2 3 20" xfId="38292"/>
    <cellStyle name="Output 2 3 20 2" xfId="38293"/>
    <cellStyle name="Output 2 3 20 2 2" xfId="38294"/>
    <cellStyle name="Output 2 3 20 2 3" xfId="38295"/>
    <cellStyle name="Output 2 3 20 2 4" xfId="38296"/>
    <cellStyle name="Output 2 3 20 2 5" xfId="38297"/>
    <cellStyle name="Output 2 3 20 2 6" xfId="38298"/>
    <cellStyle name="Output 2 3 20 3" xfId="38299"/>
    <cellStyle name="Output 2 3 20 4" xfId="38300"/>
    <cellStyle name="Output 2 3 20 5" xfId="38301"/>
    <cellStyle name="Output 2 3 20 6" xfId="38302"/>
    <cellStyle name="Output 2 3 20 7" xfId="38303"/>
    <cellStyle name="Output 2 3 21" xfId="38304"/>
    <cellStyle name="Output 2 3 21 2" xfId="38305"/>
    <cellStyle name="Output 2 3 21 2 2" xfId="38306"/>
    <cellStyle name="Output 2 3 21 2 3" xfId="38307"/>
    <cellStyle name="Output 2 3 21 2 4" xfId="38308"/>
    <cellStyle name="Output 2 3 21 2 5" xfId="38309"/>
    <cellStyle name="Output 2 3 21 2 6" xfId="38310"/>
    <cellStyle name="Output 2 3 21 3" xfId="38311"/>
    <cellStyle name="Output 2 3 21 4" xfId="38312"/>
    <cellStyle name="Output 2 3 21 5" xfId="38313"/>
    <cellStyle name="Output 2 3 21 6" xfId="38314"/>
    <cellStyle name="Output 2 3 21 7" xfId="38315"/>
    <cellStyle name="Output 2 3 22" xfId="38316"/>
    <cellStyle name="Output 2 3 22 2" xfId="38317"/>
    <cellStyle name="Output 2 3 22 2 2" xfId="38318"/>
    <cellStyle name="Output 2 3 22 2 3" xfId="38319"/>
    <cellStyle name="Output 2 3 22 2 4" xfId="38320"/>
    <cellStyle name="Output 2 3 22 2 5" xfId="38321"/>
    <cellStyle name="Output 2 3 22 2 6" xfId="38322"/>
    <cellStyle name="Output 2 3 22 3" xfId="38323"/>
    <cellStyle name="Output 2 3 22 4" xfId="38324"/>
    <cellStyle name="Output 2 3 22 5" xfId="38325"/>
    <cellStyle name="Output 2 3 22 6" xfId="38326"/>
    <cellStyle name="Output 2 3 22 7" xfId="38327"/>
    <cellStyle name="Output 2 3 23" xfId="38328"/>
    <cellStyle name="Output 2 3 23 2" xfId="38329"/>
    <cellStyle name="Output 2 3 23 2 2" xfId="38330"/>
    <cellStyle name="Output 2 3 23 2 3" xfId="38331"/>
    <cellStyle name="Output 2 3 23 2 4" xfId="38332"/>
    <cellStyle name="Output 2 3 23 2 5" xfId="38333"/>
    <cellStyle name="Output 2 3 23 2 6" xfId="38334"/>
    <cellStyle name="Output 2 3 23 3" xfId="38335"/>
    <cellStyle name="Output 2 3 23 4" xfId="38336"/>
    <cellStyle name="Output 2 3 23 5" xfId="38337"/>
    <cellStyle name="Output 2 3 23 6" xfId="38338"/>
    <cellStyle name="Output 2 3 23 7" xfId="38339"/>
    <cellStyle name="Output 2 3 24" xfId="38340"/>
    <cellStyle name="Output 2 3 24 2" xfId="38341"/>
    <cellStyle name="Output 2 3 24 2 2" xfId="38342"/>
    <cellStyle name="Output 2 3 24 2 3" xfId="38343"/>
    <cellStyle name="Output 2 3 24 2 4" xfId="38344"/>
    <cellStyle name="Output 2 3 24 2 5" xfId="38345"/>
    <cellStyle name="Output 2 3 24 2 6" xfId="38346"/>
    <cellStyle name="Output 2 3 24 3" xfId="38347"/>
    <cellStyle name="Output 2 3 24 4" xfId="38348"/>
    <cellStyle name="Output 2 3 24 5" xfId="38349"/>
    <cellStyle name="Output 2 3 24 6" xfId="38350"/>
    <cellStyle name="Output 2 3 24 7" xfId="38351"/>
    <cellStyle name="Output 2 3 25" xfId="38352"/>
    <cellStyle name="Output 2 3 25 2" xfId="38353"/>
    <cellStyle name="Output 2 3 25 2 2" xfId="38354"/>
    <cellStyle name="Output 2 3 25 2 3" xfId="38355"/>
    <cellStyle name="Output 2 3 25 2 4" xfId="38356"/>
    <cellStyle name="Output 2 3 25 2 5" xfId="38357"/>
    <cellStyle name="Output 2 3 25 2 6" xfId="38358"/>
    <cellStyle name="Output 2 3 25 3" xfId="38359"/>
    <cellStyle name="Output 2 3 25 4" xfId="38360"/>
    <cellStyle name="Output 2 3 25 5" xfId="38361"/>
    <cellStyle name="Output 2 3 25 6" xfId="38362"/>
    <cellStyle name="Output 2 3 25 7" xfId="38363"/>
    <cellStyle name="Output 2 3 26" xfId="38364"/>
    <cellStyle name="Output 2 3 26 2" xfId="38365"/>
    <cellStyle name="Output 2 3 26 2 2" xfId="38366"/>
    <cellStyle name="Output 2 3 26 2 3" xfId="38367"/>
    <cellStyle name="Output 2 3 26 2 4" xfId="38368"/>
    <cellStyle name="Output 2 3 26 2 5" xfId="38369"/>
    <cellStyle name="Output 2 3 26 2 6" xfId="38370"/>
    <cellStyle name="Output 2 3 26 3" xfId="38371"/>
    <cellStyle name="Output 2 3 26 4" xfId="38372"/>
    <cellStyle name="Output 2 3 26 5" xfId="38373"/>
    <cellStyle name="Output 2 3 26 6" xfId="38374"/>
    <cellStyle name="Output 2 3 26 7" xfId="38375"/>
    <cellStyle name="Output 2 3 27" xfId="38376"/>
    <cellStyle name="Output 2 3 27 2" xfId="38377"/>
    <cellStyle name="Output 2 3 27 2 2" xfId="38378"/>
    <cellStyle name="Output 2 3 27 2 3" xfId="38379"/>
    <cellStyle name="Output 2 3 27 2 4" xfId="38380"/>
    <cellStyle name="Output 2 3 27 2 5" xfId="38381"/>
    <cellStyle name="Output 2 3 27 2 6" xfId="38382"/>
    <cellStyle name="Output 2 3 27 3" xfId="38383"/>
    <cellStyle name="Output 2 3 27 4" xfId="38384"/>
    <cellStyle name="Output 2 3 27 5" xfId="38385"/>
    <cellStyle name="Output 2 3 27 6" xfId="38386"/>
    <cellStyle name="Output 2 3 27 7" xfId="38387"/>
    <cellStyle name="Output 2 3 28" xfId="38388"/>
    <cellStyle name="Output 2 3 28 2" xfId="38389"/>
    <cellStyle name="Output 2 3 28 2 2" xfId="38390"/>
    <cellStyle name="Output 2 3 28 2 3" xfId="38391"/>
    <cellStyle name="Output 2 3 28 2 4" xfId="38392"/>
    <cellStyle name="Output 2 3 28 2 5" xfId="38393"/>
    <cellStyle name="Output 2 3 28 2 6" xfId="38394"/>
    <cellStyle name="Output 2 3 28 3" xfId="38395"/>
    <cellStyle name="Output 2 3 28 4" xfId="38396"/>
    <cellStyle name="Output 2 3 28 5" xfId="38397"/>
    <cellStyle name="Output 2 3 28 6" xfId="38398"/>
    <cellStyle name="Output 2 3 28 7" xfId="38399"/>
    <cellStyle name="Output 2 3 29" xfId="38400"/>
    <cellStyle name="Output 2 3 29 2" xfId="38401"/>
    <cellStyle name="Output 2 3 29 2 2" xfId="38402"/>
    <cellStyle name="Output 2 3 29 2 3" xfId="38403"/>
    <cellStyle name="Output 2 3 29 2 4" xfId="38404"/>
    <cellStyle name="Output 2 3 29 2 5" xfId="38405"/>
    <cellStyle name="Output 2 3 29 2 6" xfId="38406"/>
    <cellStyle name="Output 2 3 29 3" xfId="38407"/>
    <cellStyle name="Output 2 3 29 4" xfId="38408"/>
    <cellStyle name="Output 2 3 29 5" xfId="38409"/>
    <cellStyle name="Output 2 3 29 6" xfId="38410"/>
    <cellStyle name="Output 2 3 29 7" xfId="38411"/>
    <cellStyle name="Output 2 3 3" xfId="38412"/>
    <cellStyle name="Output 2 3 3 2" xfId="38413"/>
    <cellStyle name="Output 2 3 3 2 2" xfId="38414"/>
    <cellStyle name="Output 2 3 3 2 3" xfId="38415"/>
    <cellStyle name="Output 2 3 3 2 4" xfId="38416"/>
    <cellStyle name="Output 2 3 3 2 5" xfId="38417"/>
    <cellStyle name="Output 2 3 3 2 6" xfId="38418"/>
    <cellStyle name="Output 2 3 3 3" xfId="38419"/>
    <cellStyle name="Output 2 3 3 4" xfId="38420"/>
    <cellStyle name="Output 2 3 3 5" xfId="38421"/>
    <cellStyle name="Output 2 3 3 6" xfId="38422"/>
    <cellStyle name="Output 2 3 3 7" xfId="38423"/>
    <cellStyle name="Output 2 3 30" xfId="38424"/>
    <cellStyle name="Output 2 3 30 2" xfId="38425"/>
    <cellStyle name="Output 2 3 30 2 2" xfId="38426"/>
    <cellStyle name="Output 2 3 30 2 3" xfId="38427"/>
    <cellStyle name="Output 2 3 30 2 4" xfId="38428"/>
    <cellStyle name="Output 2 3 30 2 5" xfId="38429"/>
    <cellStyle name="Output 2 3 30 2 6" xfId="38430"/>
    <cellStyle name="Output 2 3 30 3" xfId="38431"/>
    <cellStyle name="Output 2 3 30 4" xfId="38432"/>
    <cellStyle name="Output 2 3 30 5" xfId="38433"/>
    <cellStyle name="Output 2 3 30 6" xfId="38434"/>
    <cellStyle name="Output 2 3 30 7" xfId="38435"/>
    <cellStyle name="Output 2 3 31" xfId="38436"/>
    <cellStyle name="Output 2 3 31 2" xfId="38437"/>
    <cellStyle name="Output 2 3 31 2 2" xfId="38438"/>
    <cellStyle name="Output 2 3 31 2 3" xfId="38439"/>
    <cellStyle name="Output 2 3 31 2 4" xfId="38440"/>
    <cellStyle name="Output 2 3 31 2 5" xfId="38441"/>
    <cellStyle name="Output 2 3 31 2 6" xfId="38442"/>
    <cellStyle name="Output 2 3 31 3" xfId="38443"/>
    <cellStyle name="Output 2 3 31 4" xfId="38444"/>
    <cellStyle name="Output 2 3 31 5" xfId="38445"/>
    <cellStyle name="Output 2 3 31 6" xfId="38446"/>
    <cellStyle name="Output 2 3 31 7" xfId="38447"/>
    <cellStyle name="Output 2 3 32" xfId="38448"/>
    <cellStyle name="Output 2 3 32 2" xfId="38449"/>
    <cellStyle name="Output 2 3 32 2 2" xfId="38450"/>
    <cellStyle name="Output 2 3 32 2 3" xfId="38451"/>
    <cellStyle name="Output 2 3 32 2 4" xfId="38452"/>
    <cellStyle name="Output 2 3 32 2 5" xfId="38453"/>
    <cellStyle name="Output 2 3 32 2 6" xfId="38454"/>
    <cellStyle name="Output 2 3 32 3" xfId="38455"/>
    <cellStyle name="Output 2 3 32 4" xfId="38456"/>
    <cellStyle name="Output 2 3 32 5" xfId="38457"/>
    <cellStyle name="Output 2 3 32 6" xfId="38458"/>
    <cellStyle name="Output 2 3 32 7" xfId="38459"/>
    <cellStyle name="Output 2 3 33" xfId="38460"/>
    <cellStyle name="Output 2 3 33 2" xfId="38461"/>
    <cellStyle name="Output 2 3 33 2 2" xfId="38462"/>
    <cellStyle name="Output 2 3 33 2 3" xfId="38463"/>
    <cellStyle name="Output 2 3 33 2 4" xfId="38464"/>
    <cellStyle name="Output 2 3 33 2 5" xfId="38465"/>
    <cellStyle name="Output 2 3 33 2 6" xfId="38466"/>
    <cellStyle name="Output 2 3 33 3" xfId="38467"/>
    <cellStyle name="Output 2 3 33 4" xfId="38468"/>
    <cellStyle name="Output 2 3 33 5" xfId="38469"/>
    <cellStyle name="Output 2 3 33 6" xfId="38470"/>
    <cellStyle name="Output 2 3 33 7" xfId="38471"/>
    <cellStyle name="Output 2 3 34" xfId="38472"/>
    <cellStyle name="Output 2 3 34 2" xfId="38473"/>
    <cellStyle name="Output 2 3 34 2 2" xfId="38474"/>
    <cellStyle name="Output 2 3 34 2 3" xfId="38475"/>
    <cellStyle name="Output 2 3 34 2 4" xfId="38476"/>
    <cellStyle name="Output 2 3 34 2 5" xfId="38477"/>
    <cellStyle name="Output 2 3 34 2 6" xfId="38478"/>
    <cellStyle name="Output 2 3 34 3" xfId="38479"/>
    <cellStyle name="Output 2 3 34 4" xfId="38480"/>
    <cellStyle name="Output 2 3 34 5" xfId="38481"/>
    <cellStyle name="Output 2 3 35" xfId="38482"/>
    <cellStyle name="Output 2 3 35 2" xfId="38483"/>
    <cellStyle name="Output 2 3 35 3" xfId="38484"/>
    <cellStyle name="Output 2 3 35 4" xfId="38485"/>
    <cellStyle name="Output 2 3 35 5" xfId="38486"/>
    <cellStyle name="Output 2 3 35 6" xfId="38487"/>
    <cellStyle name="Output 2 3 36" xfId="38488"/>
    <cellStyle name="Output 2 3 37" xfId="38489"/>
    <cellStyle name="Output 2 3 38" xfId="38490"/>
    <cellStyle name="Output 2 3 4" xfId="38491"/>
    <cellStyle name="Output 2 3 4 2" xfId="38492"/>
    <cellStyle name="Output 2 3 4 2 2" xfId="38493"/>
    <cellStyle name="Output 2 3 4 2 3" xfId="38494"/>
    <cellStyle name="Output 2 3 4 2 4" xfId="38495"/>
    <cellStyle name="Output 2 3 4 2 5" xfId="38496"/>
    <cellStyle name="Output 2 3 4 2 6" xfId="38497"/>
    <cellStyle name="Output 2 3 4 3" xfId="38498"/>
    <cellStyle name="Output 2 3 4 4" xfId="38499"/>
    <cellStyle name="Output 2 3 4 5" xfId="38500"/>
    <cellStyle name="Output 2 3 4 6" xfId="38501"/>
    <cellStyle name="Output 2 3 4 7" xfId="38502"/>
    <cellStyle name="Output 2 3 5" xfId="38503"/>
    <cellStyle name="Output 2 3 5 2" xfId="38504"/>
    <cellStyle name="Output 2 3 5 2 2" xfId="38505"/>
    <cellStyle name="Output 2 3 5 2 3" xfId="38506"/>
    <cellStyle name="Output 2 3 5 2 4" xfId="38507"/>
    <cellStyle name="Output 2 3 5 2 5" xfId="38508"/>
    <cellStyle name="Output 2 3 5 2 6" xfId="38509"/>
    <cellStyle name="Output 2 3 5 3" xfId="38510"/>
    <cellStyle name="Output 2 3 5 4" xfId="38511"/>
    <cellStyle name="Output 2 3 5 5" xfId="38512"/>
    <cellStyle name="Output 2 3 5 6" xfId="38513"/>
    <cellStyle name="Output 2 3 5 7" xfId="38514"/>
    <cellStyle name="Output 2 3 6" xfId="38515"/>
    <cellStyle name="Output 2 3 6 2" xfId="38516"/>
    <cellStyle name="Output 2 3 6 2 2" xfId="38517"/>
    <cellStyle name="Output 2 3 6 2 3" xfId="38518"/>
    <cellStyle name="Output 2 3 6 2 4" xfId="38519"/>
    <cellStyle name="Output 2 3 6 2 5" xfId="38520"/>
    <cellStyle name="Output 2 3 6 2 6" xfId="38521"/>
    <cellStyle name="Output 2 3 6 3" xfId="38522"/>
    <cellStyle name="Output 2 3 6 4" xfId="38523"/>
    <cellStyle name="Output 2 3 6 5" xfId="38524"/>
    <cellStyle name="Output 2 3 6 6" xfId="38525"/>
    <cellStyle name="Output 2 3 6 7" xfId="38526"/>
    <cellStyle name="Output 2 3 7" xfId="38527"/>
    <cellStyle name="Output 2 3 7 2" xfId="38528"/>
    <cellStyle name="Output 2 3 7 2 2" xfId="38529"/>
    <cellStyle name="Output 2 3 7 2 3" xfId="38530"/>
    <cellStyle name="Output 2 3 7 2 4" xfId="38531"/>
    <cellStyle name="Output 2 3 7 2 5" xfId="38532"/>
    <cellStyle name="Output 2 3 7 2 6" xfId="38533"/>
    <cellStyle name="Output 2 3 7 3" xfId="38534"/>
    <cellStyle name="Output 2 3 7 4" xfId="38535"/>
    <cellStyle name="Output 2 3 7 5" xfId="38536"/>
    <cellStyle name="Output 2 3 7 6" xfId="38537"/>
    <cellStyle name="Output 2 3 7 7" xfId="38538"/>
    <cellStyle name="Output 2 3 8" xfId="38539"/>
    <cellStyle name="Output 2 3 8 2" xfId="38540"/>
    <cellStyle name="Output 2 3 8 2 2" xfId="38541"/>
    <cellStyle name="Output 2 3 8 2 3" xfId="38542"/>
    <cellStyle name="Output 2 3 8 2 4" xfId="38543"/>
    <cellStyle name="Output 2 3 8 2 5" xfId="38544"/>
    <cellStyle name="Output 2 3 8 2 6" xfId="38545"/>
    <cellStyle name="Output 2 3 8 3" xfId="38546"/>
    <cellStyle name="Output 2 3 8 4" xfId="38547"/>
    <cellStyle name="Output 2 3 8 5" xfId="38548"/>
    <cellStyle name="Output 2 3 8 6" xfId="38549"/>
    <cellStyle name="Output 2 3 8 7" xfId="38550"/>
    <cellStyle name="Output 2 3 9" xfId="38551"/>
    <cellStyle name="Output 2 3 9 2" xfId="38552"/>
    <cellStyle name="Output 2 3 9 2 2" xfId="38553"/>
    <cellStyle name="Output 2 3 9 2 3" xfId="38554"/>
    <cellStyle name="Output 2 3 9 2 4" xfId="38555"/>
    <cellStyle name="Output 2 3 9 2 5" xfId="38556"/>
    <cellStyle name="Output 2 3 9 2 6" xfId="38557"/>
    <cellStyle name="Output 2 3 9 3" xfId="38558"/>
    <cellStyle name="Output 2 3 9 4" xfId="38559"/>
    <cellStyle name="Output 2 3 9 5" xfId="38560"/>
    <cellStyle name="Output 2 3 9 6" xfId="38561"/>
    <cellStyle name="Output 2 3 9 7" xfId="38562"/>
    <cellStyle name="Output 2 30" xfId="38563"/>
    <cellStyle name="Output 2 30 2" xfId="38564"/>
    <cellStyle name="Output 2 30 3" xfId="38565"/>
    <cellStyle name="Output 2 30 4" xfId="38566"/>
    <cellStyle name="Output 2 30 5" xfId="38567"/>
    <cellStyle name="Output 2 30 6" xfId="38568"/>
    <cellStyle name="Output 2 4" xfId="38569"/>
    <cellStyle name="Output 2 4 2" xfId="38570"/>
    <cellStyle name="Output 2 4 2 2" xfId="38571"/>
    <cellStyle name="Output 2 4 2 3" xfId="38572"/>
    <cellStyle name="Output 2 4 2 4" xfId="38573"/>
    <cellStyle name="Output 2 4 2 5" xfId="38574"/>
    <cellStyle name="Output 2 4 2 6" xfId="38575"/>
    <cellStyle name="Output 2 4 3" xfId="38576"/>
    <cellStyle name="Output 2 4 4" xfId="38577"/>
    <cellStyle name="Output 2 4 5" xfId="38578"/>
    <cellStyle name="Output 2 4 6" xfId="38579"/>
    <cellStyle name="Output 2 4 7" xfId="38580"/>
    <cellStyle name="Output 2 5" xfId="38581"/>
    <cellStyle name="Output 2 5 2" xfId="38582"/>
    <cellStyle name="Output 2 5 2 2" xfId="38583"/>
    <cellStyle name="Output 2 5 2 3" xfId="38584"/>
    <cellStyle name="Output 2 5 2 4" xfId="38585"/>
    <cellStyle name="Output 2 5 2 5" xfId="38586"/>
    <cellStyle name="Output 2 5 2 6" xfId="38587"/>
    <cellStyle name="Output 2 5 3" xfId="38588"/>
    <cellStyle name="Output 2 5 4" xfId="38589"/>
    <cellStyle name="Output 2 5 5" xfId="38590"/>
    <cellStyle name="Output 2 5 6" xfId="38591"/>
    <cellStyle name="Output 2 5 7" xfId="38592"/>
    <cellStyle name="Output 2 6" xfId="38593"/>
    <cellStyle name="Output 2 6 2" xfId="38594"/>
    <cellStyle name="Output 2 6 2 2" xfId="38595"/>
    <cellStyle name="Output 2 6 2 3" xfId="38596"/>
    <cellStyle name="Output 2 6 2 4" xfId="38597"/>
    <cellStyle name="Output 2 6 2 5" xfId="38598"/>
    <cellStyle name="Output 2 6 2 6" xfId="38599"/>
    <cellStyle name="Output 2 6 3" xfId="38600"/>
    <cellStyle name="Output 2 6 4" xfId="38601"/>
    <cellStyle name="Output 2 6 5" xfId="38602"/>
    <cellStyle name="Output 2 6 6" xfId="38603"/>
    <cellStyle name="Output 2 6 7" xfId="38604"/>
    <cellStyle name="Output 2 7" xfId="38605"/>
    <cellStyle name="Output 2 7 2" xfId="38606"/>
    <cellStyle name="Output 2 7 2 2" xfId="38607"/>
    <cellStyle name="Output 2 7 2 3" xfId="38608"/>
    <cellStyle name="Output 2 7 2 4" xfId="38609"/>
    <cellStyle name="Output 2 7 2 5" xfId="38610"/>
    <cellStyle name="Output 2 7 2 6" xfId="38611"/>
    <cellStyle name="Output 2 7 3" xfId="38612"/>
    <cellStyle name="Output 2 7 4" xfId="38613"/>
    <cellStyle name="Output 2 7 5" xfId="38614"/>
    <cellStyle name="Output 2 7 6" xfId="38615"/>
    <cellStyle name="Output 2 7 7" xfId="38616"/>
    <cellStyle name="Output 2 8" xfId="38617"/>
    <cellStyle name="Output 2 8 2" xfId="38618"/>
    <cellStyle name="Output 2 8 2 2" xfId="38619"/>
    <cellStyle name="Output 2 8 2 3" xfId="38620"/>
    <cellStyle name="Output 2 8 2 4" xfId="38621"/>
    <cellStyle name="Output 2 8 2 5" xfId="38622"/>
    <cellStyle name="Output 2 8 2 6" xfId="38623"/>
    <cellStyle name="Output 2 8 3" xfId="38624"/>
    <cellStyle name="Output 2 8 4" xfId="38625"/>
    <cellStyle name="Output 2 8 5" xfId="38626"/>
    <cellStyle name="Output 2 8 6" xfId="38627"/>
    <cellStyle name="Output 2 8 7" xfId="38628"/>
    <cellStyle name="Output 2 9" xfId="38629"/>
    <cellStyle name="Output 2 9 2" xfId="38630"/>
    <cellStyle name="Output 2 9 2 2" xfId="38631"/>
    <cellStyle name="Output 2 9 2 3" xfId="38632"/>
    <cellStyle name="Output 2 9 2 4" xfId="38633"/>
    <cellStyle name="Output 2 9 2 5" xfId="38634"/>
    <cellStyle name="Output 2 9 2 6" xfId="38635"/>
    <cellStyle name="Output 2 9 3" xfId="38636"/>
    <cellStyle name="Output 2 9 4" xfId="38637"/>
    <cellStyle name="Output 2 9 5" xfId="38638"/>
    <cellStyle name="Output 2 9 6" xfId="38639"/>
    <cellStyle name="Output 2 9 7" xfId="38640"/>
    <cellStyle name="Output 3" xfId="38641"/>
    <cellStyle name="Output 3 10" xfId="38642"/>
    <cellStyle name="Output 3 10 2" xfId="38643"/>
    <cellStyle name="Output 3 10 2 2" xfId="38644"/>
    <cellStyle name="Output 3 10 2 3" xfId="38645"/>
    <cellStyle name="Output 3 10 2 4" xfId="38646"/>
    <cellStyle name="Output 3 10 2 5" xfId="38647"/>
    <cellStyle name="Output 3 10 2 6" xfId="38648"/>
    <cellStyle name="Output 3 10 3" xfId="38649"/>
    <cellStyle name="Output 3 10 4" xfId="38650"/>
    <cellStyle name="Output 3 10 5" xfId="38651"/>
    <cellStyle name="Output 3 10 6" xfId="38652"/>
    <cellStyle name="Output 3 10 7" xfId="38653"/>
    <cellStyle name="Output 3 11" xfId="38654"/>
    <cellStyle name="Output 3 11 2" xfId="38655"/>
    <cellStyle name="Output 3 11 2 2" xfId="38656"/>
    <cellStyle name="Output 3 11 2 3" xfId="38657"/>
    <cellStyle name="Output 3 11 2 4" xfId="38658"/>
    <cellStyle name="Output 3 11 2 5" xfId="38659"/>
    <cellStyle name="Output 3 11 2 6" xfId="38660"/>
    <cellStyle name="Output 3 11 3" xfId="38661"/>
    <cellStyle name="Output 3 11 4" xfId="38662"/>
    <cellStyle name="Output 3 11 5" xfId="38663"/>
    <cellStyle name="Output 3 11 6" xfId="38664"/>
    <cellStyle name="Output 3 11 7" xfId="38665"/>
    <cellStyle name="Output 3 12" xfId="38666"/>
    <cellStyle name="Output 3 12 2" xfId="38667"/>
    <cellStyle name="Output 3 12 2 2" xfId="38668"/>
    <cellStyle name="Output 3 12 2 3" xfId="38669"/>
    <cellStyle name="Output 3 12 2 4" xfId="38670"/>
    <cellStyle name="Output 3 12 2 5" xfId="38671"/>
    <cellStyle name="Output 3 12 2 6" xfId="38672"/>
    <cellStyle name="Output 3 12 3" xfId="38673"/>
    <cellStyle name="Output 3 12 4" xfId="38674"/>
    <cellStyle name="Output 3 12 5" xfId="38675"/>
    <cellStyle name="Output 3 12 6" xfId="38676"/>
    <cellStyle name="Output 3 12 7" xfId="38677"/>
    <cellStyle name="Output 3 13" xfId="38678"/>
    <cellStyle name="Output 3 13 2" xfId="38679"/>
    <cellStyle name="Output 3 13 2 2" xfId="38680"/>
    <cellStyle name="Output 3 13 2 3" xfId="38681"/>
    <cellStyle name="Output 3 13 2 4" xfId="38682"/>
    <cellStyle name="Output 3 13 2 5" xfId="38683"/>
    <cellStyle name="Output 3 13 2 6" xfId="38684"/>
    <cellStyle name="Output 3 13 3" xfId="38685"/>
    <cellStyle name="Output 3 13 4" xfId="38686"/>
    <cellStyle name="Output 3 13 5" xfId="38687"/>
    <cellStyle name="Output 3 13 6" xfId="38688"/>
    <cellStyle name="Output 3 13 7" xfId="38689"/>
    <cellStyle name="Output 3 14" xfId="38690"/>
    <cellStyle name="Output 3 14 2" xfId="38691"/>
    <cellStyle name="Output 3 14 2 2" xfId="38692"/>
    <cellStyle name="Output 3 14 2 3" xfId="38693"/>
    <cellStyle name="Output 3 14 2 4" xfId="38694"/>
    <cellStyle name="Output 3 14 2 5" xfId="38695"/>
    <cellStyle name="Output 3 14 2 6" xfId="38696"/>
    <cellStyle name="Output 3 14 3" xfId="38697"/>
    <cellStyle name="Output 3 14 4" xfId="38698"/>
    <cellStyle name="Output 3 14 5" xfId="38699"/>
    <cellStyle name="Output 3 14 6" xfId="38700"/>
    <cellStyle name="Output 3 14 7" xfId="38701"/>
    <cellStyle name="Output 3 15" xfId="38702"/>
    <cellStyle name="Output 3 15 2" xfId="38703"/>
    <cellStyle name="Output 3 15 2 2" xfId="38704"/>
    <cellStyle name="Output 3 15 2 3" xfId="38705"/>
    <cellStyle name="Output 3 15 2 4" xfId="38706"/>
    <cellStyle name="Output 3 15 2 5" xfId="38707"/>
    <cellStyle name="Output 3 15 2 6" xfId="38708"/>
    <cellStyle name="Output 3 15 3" xfId="38709"/>
    <cellStyle name="Output 3 15 4" xfId="38710"/>
    <cellStyle name="Output 3 15 5" xfId="38711"/>
    <cellStyle name="Output 3 15 6" xfId="38712"/>
    <cellStyle name="Output 3 15 7" xfId="38713"/>
    <cellStyle name="Output 3 16" xfId="38714"/>
    <cellStyle name="Output 3 16 2" xfId="38715"/>
    <cellStyle name="Output 3 16 2 2" xfId="38716"/>
    <cellStyle name="Output 3 16 2 3" xfId="38717"/>
    <cellStyle name="Output 3 16 2 4" xfId="38718"/>
    <cellStyle name="Output 3 16 2 5" xfId="38719"/>
    <cellStyle name="Output 3 16 2 6" xfId="38720"/>
    <cellStyle name="Output 3 16 3" xfId="38721"/>
    <cellStyle name="Output 3 16 4" xfId="38722"/>
    <cellStyle name="Output 3 16 5" xfId="38723"/>
    <cellStyle name="Output 3 16 6" xfId="38724"/>
    <cellStyle name="Output 3 16 7" xfId="38725"/>
    <cellStyle name="Output 3 17" xfId="38726"/>
    <cellStyle name="Output 3 17 2" xfId="38727"/>
    <cellStyle name="Output 3 17 2 2" xfId="38728"/>
    <cellStyle name="Output 3 17 2 3" xfId="38729"/>
    <cellStyle name="Output 3 17 2 4" xfId="38730"/>
    <cellStyle name="Output 3 17 2 5" xfId="38731"/>
    <cellStyle name="Output 3 17 2 6" xfId="38732"/>
    <cellStyle name="Output 3 17 3" xfId="38733"/>
    <cellStyle name="Output 3 17 4" xfId="38734"/>
    <cellStyle name="Output 3 17 5" xfId="38735"/>
    <cellStyle name="Output 3 17 6" xfId="38736"/>
    <cellStyle name="Output 3 17 7" xfId="38737"/>
    <cellStyle name="Output 3 18" xfId="38738"/>
    <cellStyle name="Output 3 18 2" xfId="38739"/>
    <cellStyle name="Output 3 18 2 2" xfId="38740"/>
    <cellStyle name="Output 3 18 2 3" xfId="38741"/>
    <cellStyle name="Output 3 18 2 4" xfId="38742"/>
    <cellStyle name="Output 3 18 2 5" xfId="38743"/>
    <cellStyle name="Output 3 18 2 6" xfId="38744"/>
    <cellStyle name="Output 3 18 3" xfId="38745"/>
    <cellStyle name="Output 3 18 4" xfId="38746"/>
    <cellStyle name="Output 3 18 5" xfId="38747"/>
    <cellStyle name="Output 3 18 6" xfId="38748"/>
    <cellStyle name="Output 3 18 7" xfId="38749"/>
    <cellStyle name="Output 3 19" xfId="38750"/>
    <cellStyle name="Output 3 19 2" xfId="38751"/>
    <cellStyle name="Output 3 19 2 2" xfId="38752"/>
    <cellStyle name="Output 3 19 2 3" xfId="38753"/>
    <cellStyle name="Output 3 19 2 4" xfId="38754"/>
    <cellStyle name="Output 3 19 2 5" xfId="38755"/>
    <cellStyle name="Output 3 19 2 6" xfId="38756"/>
    <cellStyle name="Output 3 19 3" xfId="38757"/>
    <cellStyle name="Output 3 19 4" xfId="38758"/>
    <cellStyle name="Output 3 19 5" xfId="38759"/>
    <cellStyle name="Output 3 19 6" xfId="38760"/>
    <cellStyle name="Output 3 19 7" xfId="38761"/>
    <cellStyle name="Output 3 2" xfId="38762"/>
    <cellStyle name="Output 3 2 10" xfId="38763"/>
    <cellStyle name="Output 3 2 10 2" xfId="38764"/>
    <cellStyle name="Output 3 2 10 2 2" xfId="38765"/>
    <cellStyle name="Output 3 2 10 2 3" xfId="38766"/>
    <cellStyle name="Output 3 2 10 2 4" xfId="38767"/>
    <cellStyle name="Output 3 2 10 2 5" xfId="38768"/>
    <cellStyle name="Output 3 2 10 2 6" xfId="38769"/>
    <cellStyle name="Output 3 2 10 3" xfId="38770"/>
    <cellStyle name="Output 3 2 10 4" xfId="38771"/>
    <cellStyle name="Output 3 2 10 5" xfId="38772"/>
    <cellStyle name="Output 3 2 10 6" xfId="38773"/>
    <cellStyle name="Output 3 2 10 7" xfId="38774"/>
    <cellStyle name="Output 3 2 11" xfId="38775"/>
    <cellStyle name="Output 3 2 11 2" xfId="38776"/>
    <cellStyle name="Output 3 2 11 2 2" xfId="38777"/>
    <cellStyle name="Output 3 2 11 2 3" xfId="38778"/>
    <cellStyle name="Output 3 2 11 2 4" xfId="38779"/>
    <cellStyle name="Output 3 2 11 2 5" xfId="38780"/>
    <cellStyle name="Output 3 2 11 2 6" xfId="38781"/>
    <cellStyle name="Output 3 2 11 3" xfId="38782"/>
    <cellStyle name="Output 3 2 11 4" xfId="38783"/>
    <cellStyle name="Output 3 2 11 5" xfId="38784"/>
    <cellStyle name="Output 3 2 11 6" xfId="38785"/>
    <cellStyle name="Output 3 2 11 7" xfId="38786"/>
    <cellStyle name="Output 3 2 12" xfId="38787"/>
    <cellStyle name="Output 3 2 12 2" xfId="38788"/>
    <cellStyle name="Output 3 2 12 2 2" xfId="38789"/>
    <cellStyle name="Output 3 2 12 2 3" xfId="38790"/>
    <cellStyle name="Output 3 2 12 2 4" xfId="38791"/>
    <cellStyle name="Output 3 2 12 2 5" xfId="38792"/>
    <cellStyle name="Output 3 2 12 2 6" xfId="38793"/>
    <cellStyle name="Output 3 2 12 3" xfId="38794"/>
    <cellStyle name="Output 3 2 12 4" xfId="38795"/>
    <cellStyle name="Output 3 2 12 5" xfId="38796"/>
    <cellStyle name="Output 3 2 12 6" xfId="38797"/>
    <cellStyle name="Output 3 2 12 7" xfId="38798"/>
    <cellStyle name="Output 3 2 13" xfId="38799"/>
    <cellStyle name="Output 3 2 13 2" xfId="38800"/>
    <cellStyle name="Output 3 2 13 2 2" xfId="38801"/>
    <cellStyle name="Output 3 2 13 2 3" xfId="38802"/>
    <cellStyle name="Output 3 2 13 2 4" xfId="38803"/>
    <cellStyle name="Output 3 2 13 2 5" xfId="38804"/>
    <cellStyle name="Output 3 2 13 2 6" xfId="38805"/>
    <cellStyle name="Output 3 2 13 3" xfId="38806"/>
    <cellStyle name="Output 3 2 13 4" xfId="38807"/>
    <cellStyle name="Output 3 2 13 5" xfId="38808"/>
    <cellStyle name="Output 3 2 13 6" xfId="38809"/>
    <cellStyle name="Output 3 2 13 7" xfId="38810"/>
    <cellStyle name="Output 3 2 14" xfId="38811"/>
    <cellStyle name="Output 3 2 14 2" xfId="38812"/>
    <cellStyle name="Output 3 2 14 2 2" xfId="38813"/>
    <cellStyle name="Output 3 2 14 2 3" xfId="38814"/>
    <cellStyle name="Output 3 2 14 2 4" xfId="38815"/>
    <cellStyle name="Output 3 2 14 2 5" xfId="38816"/>
    <cellStyle name="Output 3 2 14 2 6" xfId="38817"/>
    <cellStyle name="Output 3 2 14 3" xfId="38818"/>
    <cellStyle name="Output 3 2 14 4" xfId="38819"/>
    <cellStyle name="Output 3 2 14 5" xfId="38820"/>
    <cellStyle name="Output 3 2 14 6" xfId="38821"/>
    <cellStyle name="Output 3 2 14 7" xfId="38822"/>
    <cellStyle name="Output 3 2 15" xfId="38823"/>
    <cellStyle name="Output 3 2 15 2" xfId="38824"/>
    <cellStyle name="Output 3 2 15 2 2" xfId="38825"/>
    <cellStyle name="Output 3 2 15 2 3" xfId="38826"/>
    <cellStyle name="Output 3 2 15 2 4" xfId="38827"/>
    <cellStyle name="Output 3 2 15 2 5" xfId="38828"/>
    <cellStyle name="Output 3 2 15 2 6" xfId="38829"/>
    <cellStyle name="Output 3 2 15 3" xfId="38830"/>
    <cellStyle name="Output 3 2 15 4" xfId="38831"/>
    <cellStyle name="Output 3 2 15 5" xfId="38832"/>
    <cellStyle name="Output 3 2 15 6" xfId="38833"/>
    <cellStyle name="Output 3 2 15 7" xfId="38834"/>
    <cellStyle name="Output 3 2 16" xfId="38835"/>
    <cellStyle name="Output 3 2 16 2" xfId="38836"/>
    <cellStyle name="Output 3 2 16 2 2" xfId="38837"/>
    <cellStyle name="Output 3 2 16 2 3" xfId="38838"/>
    <cellStyle name="Output 3 2 16 2 4" xfId="38839"/>
    <cellStyle name="Output 3 2 16 2 5" xfId="38840"/>
    <cellStyle name="Output 3 2 16 2 6" xfId="38841"/>
    <cellStyle name="Output 3 2 16 3" xfId="38842"/>
    <cellStyle name="Output 3 2 16 4" xfId="38843"/>
    <cellStyle name="Output 3 2 16 5" xfId="38844"/>
    <cellStyle name="Output 3 2 16 6" xfId="38845"/>
    <cellStyle name="Output 3 2 16 7" xfId="38846"/>
    <cellStyle name="Output 3 2 17" xfId="38847"/>
    <cellStyle name="Output 3 2 17 2" xfId="38848"/>
    <cellStyle name="Output 3 2 17 2 2" xfId="38849"/>
    <cellStyle name="Output 3 2 17 2 3" xfId="38850"/>
    <cellStyle name="Output 3 2 17 2 4" xfId="38851"/>
    <cellStyle name="Output 3 2 17 2 5" xfId="38852"/>
    <cellStyle name="Output 3 2 17 2 6" xfId="38853"/>
    <cellStyle name="Output 3 2 17 3" xfId="38854"/>
    <cellStyle name="Output 3 2 17 4" xfId="38855"/>
    <cellStyle name="Output 3 2 17 5" xfId="38856"/>
    <cellStyle name="Output 3 2 17 6" xfId="38857"/>
    <cellStyle name="Output 3 2 17 7" xfId="38858"/>
    <cellStyle name="Output 3 2 18" xfId="38859"/>
    <cellStyle name="Output 3 2 18 2" xfId="38860"/>
    <cellStyle name="Output 3 2 18 2 2" xfId="38861"/>
    <cellStyle name="Output 3 2 18 2 3" xfId="38862"/>
    <cellStyle name="Output 3 2 18 2 4" xfId="38863"/>
    <cellStyle name="Output 3 2 18 2 5" xfId="38864"/>
    <cellStyle name="Output 3 2 18 2 6" xfId="38865"/>
    <cellStyle name="Output 3 2 18 3" xfId="38866"/>
    <cellStyle name="Output 3 2 18 4" xfId="38867"/>
    <cellStyle name="Output 3 2 18 5" xfId="38868"/>
    <cellStyle name="Output 3 2 18 6" xfId="38869"/>
    <cellStyle name="Output 3 2 18 7" xfId="38870"/>
    <cellStyle name="Output 3 2 19" xfId="38871"/>
    <cellStyle name="Output 3 2 19 2" xfId="38872"/>
    <cellStyle name="Output 3 2 19 2 2" xfId="38873"/>
    <cellStyle name="Output 3 2 19 2 3" xfId="38874"/>
    <cellStyle name="Output 3 2 19 2 4" xfId="38875"/>
    <cellStyle name="Output 3 2 19 2 5" xfId="38876"/>
    <cellStyle name="Output 3 2 19 2 6" xfId="38877"/>
    <cellStyle name="Output 3 2 19 3" xfId="38878"/>
    <cellStyle name="Output 3 2 19 4" xfId="38879"/>
    <cellStyle name="Output 3 2 19 5" xfId="38880"/>
    <cellStyle name="Output 3 2 19 6" xfId="38881"/>
    <cellStyle name="Output 3 2 19 7" xfId="38882"/>
    <cellStyle name="Output 3 2 2" xfId="38883"/>
    <cellStyle name="Output 3 2 2 10" xfId="38884"/>
    <cellStyle name="Output 3 2 2 10 2" xfId="38885"/>
    <cellStyle name="Output 3 2 2 10 2 2" xfId="38886"/>
    <cellStyle name="Output 3 2 2 10 2 3" xfId="38887"/>
    <cellStyle name="Output 3 2 2 10 2 4" xfId="38888"/>
    <cellStyle name="Output 3 2 2 10 2 5" xfId="38889"/>
    <cellStyle name="Output 3 2 2 10 2 6" xfId="38890"/>
    <cellStyle name="Output 3 2 2 10 3" xfId="38891"/>
    <cellStyle name="Output 3 2 2 10 4" xfId="38892"/>
    <cellStyle name="Output 3 2 2 10 5" xfId="38893"/>
    <cellStyle name="Output 3 2 2 10 6" xfId="38894"/>
    <cellStyle name="Output 3 2 2 10 7" xfId="38895"/>
    <cellStyle name="Output 3 2 2 11" xfId="38896"/>
    <cellStyle name="Output 3 2 2 11 2" xfId="38897"/>
    <cellStyle name="Output 3 2 2 11 2 2" xfId="38898"/>
    <cellStyle name="Output 3 2 2 11 2 3" xfId="38899"/>
    <cellStyle name="Output 3 2 2 11 2 4" xfId="38900"/>
    <cellStyle name="Output 3 2 2 11 2 5" xfId="38901"/>
    <cellStyle name="Output 3 2 2 11 2 6" xfId="38902"/>
    <cellStyle name="Output 3 2 2 11 3" xfId="38903"/>
    <cellStyle name="Output 3 2 2 11 4" xfId="38904"/>
    <cellStyle name="Output 3 2 2 11 5" xfId="38905"/>
    <cellStyle name="Output 3 2 2 11 6" xfId="38906"/>
    <cellStyle name="Output 3 2 2 11 7" xfId="38907"/>
    <cellStyle name="Output 3 2 2 12" xfId="38908"/>
    <cellStyle name="Output 3 2 2 12 2" xfId="38909"/>
    <cellStyle name="Output 3 2 2 12 2 2" xfId="38910"/>
    <cellStyle name="Output 3 2 2 12 2 3" xfId="38911"/>
    <cellStyle name="Output 3 2 2 12 2 4" xfId="38912"/>
    <cellStyle name="Output 3 2 2 12 2 5" xfId="38913"/>
    <cellStyle name="Output 3 2 2 12 2 6" xfId="38914"/>
    <cellStyle name="Output 3 2 2 12 3" xfId="38915"/>
    <cellStyle name="Output 3 2 2 12 4" xfId="38916"/>
    <cellStyle name="Output 3 2 2 12 5" xfId="38917"/>
    <cellStyle name="Output 3 2 2 12 6" xfId="38918"/>
    <cellStyle name="Output 3 2 2 12 7" xfId="38919"/>
    <cellStyle name="Output 3 2 2 13" xfId="38920"/>
    <cellStyle name="Output 3 2 2 13 2" xfId="38921"/>
    <cellStyle name="Output 3 2 2 13 2 2" xfId="38922"/>
    <cellStyle name="Output 3 2 2 13 2 3" xfId="38923"/>
    <cellStyle name="Output 3 2 2 13 2 4" xfId="38924"/>
    <cellStyle name="Output 3 2 2 13 2 5" xfId="38925"/>
    <cellStyle name="Output 3 2 2 13 2 6" xfId="38926"/>
    <cellStyle name="Output 3 2 2 13 3" xfId="38927"/>
    <cellStyle name="Output 3 2 2 13 4" xfId="38928"/>
    <cellStyle name="Output 3 2 2 13 5" xfId="38929"/>
    <cellStyle name="Output 3 2 2 13 6" xfId="38930"/>
    <cellStyle name="Output 3 2 2 13 7" xfId="38931"/>
    <cellStyle name="Output 3 2 2 14" xfId="38932"/>
    <cellStyle name="Output 3 2 2 14 2" xfId="38933"/>
    <cellStyle name="Output 3 2 2 14 2 2" xfId="38934"/>
    <cellStyle name="Output 3 2 2 14 2 3" xfId="38935"/>
    <cellStyle name="Output 3 2 2 14 2 4" xfId="38936"/>
    <cellStyle name="Output 3 2 2 14 2 5" xfId="38937"/>
    <cellStyle name="Output 3 2 2 14 2 6" xfId="38938"/>
    <cellStyle name="Output 3 2 2 14 3" xfId="38939"/>
    <cellStyle name="Output 3 2 2 14 4" xfId="38940"/>
    <cellStyle name="Output 3 2 2 14 5" xfId="38941"/>
    <cellStyle name="Output 3 2 2 14 6" xfId="38942"/>
    <cellStyle name="Output 3 2 2 14 7" xfId="38943"/>
    <cellStyle name="Output 3 2 2 15" xfId="38944"/>
    <cellStyle name="Output 3 2 2 15 2" xfId="38945"/>
    <cellStyle name="Output 3 2 2 15 2 2" xfId="38946"/>
    <cellStyle name="Output 3 2 2 15 2 3" xfId="38947"/>
    <cellStyle name="Output 3 2 2 15 2 4" xfId="38948"/>
    <cellStyle name="Output 3 2 2 15 2 5" xfId="38949"/>
    <cellStyle name="Output 3 2 2 15 2 6" xfId="38950"/>
    <cellStyle name="Output 3 2 2 15 3" xfId="38951"/>
    <cellStyle name="Output 3 2 2 15 4" xfId="38952"/>
    <cellStyle name="Output 3 2 2 15 5" xfId="38953"/>
    <cellStyle name="Output 3 2 2 15 6" xfId="38954"/>
    <cellStyle name="Output 3 2 2 15 7" xfId="38955"/>
    <cellStyle name="Output 3 2 2 16" xfId="38956"/>
    <cellStyle name="Output 3 2 2 16 2" xfId="38957"/>
    <cellStyle name="Output 3 2 2 16 2 2" xfId="38958"/>
    <cellStyle name="Output 3 2 2 16 2 3" xfId="38959"/>
    <cellStyle name="Output 3 2 2 16 2 4" xfId="38960"/>
    <cellStyle name="Output 3 2 2 16 2 5" xfId="38961"/>
    <cellStyle name="Output 3 2 2 16 2 6" xfId="38962"/>
    <cellStyle name="Output 3 2 2 16 3" xfId="38963"/>
    <cellStyle name="Output 3 2 2 16 4" xfId="38964"/>
    <cellStyle name="Output 3 2 2 16 5" xfId="38965"/>
    <cellStyle name="Output 3 2 2 16 6" xfId="38966"/>
    <cellStyle name="Output 3 2 2 16 7" xfId="38967"/>
    <cellStyle name="Output 3 2 2 17" xfId="38968"/>
    <cellStyle name="Output 3 2 2 17 2" xfId="38969"/>
    <cellStyle name="Output 3 2 2 17 2 2" xfId="38970"/>
    <cellStyle name="Output 3 2 2 17 2 3" xfId="38971"/>
    <cellStyle name="Output 3 2 2 17 2 4" xfId="38972"/>
    <cellStyle name="Output 3 2 2 17 2 5" xfId="38973"/>
    <cellStyle name="Output 3 2 2 17 2 6" xfId="38974"/>
    <cellStyle name="Output 3 2 2 17 3" xfId="38975"/>
    <cellStyle name="Output 3 2 2 17 4" xfId="38976"/>
    <cellStyle name="Output 3 2 2 17 5" xfId="38977"/>
    <cellStyle name="Output 3 2 2 17 6" xfId="38978"/>
    <cellStyle name="Output 3 2 2 17 7" xfId="38979"/>
    <cellStyle name="Output 3 2 2 18" xfId="38980"/>
    <cellStyle name="Output 3 2 2 18 2" xfId="38981"/>
    <cellStyle name="Output 3 2 2 18 2 2" xfId="38982"/>
    <cellStyle name="Output 3 2 2 18 2 3" xfId="38983"/>
    <cellStyle name="Output 3 2 2 18 2 4" xfId="38984"/>
    <cellStyle name="Output 3 2 2 18 2 5" xfId="38985"/>
    <cellStyle name="Output 3 2 2 18 2 6" xfId="38986"/>
    <cellStyle name="Output 3 2 2 18 3" xfId="38987"/>
    <cellStyle name="Output 3 2 2 18 4" xfId="38988"/>
    <cellStyle name="Output 3 2 2 18 5" xfId="38989"/>
    <cellStyle name="Output 3 2 2 18 6" xfId="38990"/>
    <cellStyle name="Output 3 2 2 18 7" xfId="38991"/>
    <cellStyle name="Output 3 2 2 19" xfId="38992"/>
    <cellStyle name="Output 3 2 2 19 2" xfId="38993"/>
    <cellStyle name="Output 3 2 2 19 2 2" xfId="38994"/>
    <cellStyle name="Output 3 2 2 19 2 3" xfId="38995"/>
    <cellStyle name="Output 3 2 2 19 2 4" xfId="38996"/>
    <cellStyle name="Output 3 2 2 19 2 5" xfId="38997"/>
    <cellStyle name="Output 3 2 2 19 2 6" xfId="38998"/>
    <cellStyle name="Output 3 2 2 19 3" xfId="38999"/>
    <cellStyle name="Output 3 2 2 19 4" xfId="39000"/>
    <cellStyle name="Output 3 2 2 19 5" xfId="39001"/>
    <cellStyle name="Output 3 2 2 19 6" xfId="39002"/>
    <cellStyle name="Output 3 2 2 19 7" xfId="39003"/>
    <cellStyle name="Output 3 2 2 2" xfId="39004"/>
    <cellStyle name="Output 3 2 2 2 2" xfId="39005"/>
    <cellStyle name="Output 3 2 2 2 2 2" xfId="39006"/>
    <cellStyle name="Output 3 2 2 2 2 3" xfId="39007"/>
    <cellStyle name="Output 3 2 2 2 2 4" xfId="39008"/>
    <cellStyle name="Output 3 2 2 2 2 5" xfId="39009"/>
    <cellStyle name="Output 3 2 2 2 2 6" xfId="39010"/>
    <cellStyle name="Output 3 2 2 2 3" xfId="39011"/>
    <cellStyle name="Output 3 2 2 2 4" xfId="39012"/>
    <cellStyle name="Output 3 2 2 2 5" xfId="39013"/>
    <cellStyle name="Output 3 2 2 2 6" xfId="39014"/>
    <cellStyle name="Output 3 2 2 2 7" xfId="39015"/>
    <cellStyle name="Output 3 2 2 20" xfId="39016"/>
    <cellStyle name="Output 3 2 2 20 2" xfId="39017"/>
    <cellStyle name="Output 3 2 2 20 2 2" xfId="39018"/>
    <cellStyle name="Output 3 2 2 20 2 3" xfId="39019"/>
    <cellStyle name="Output 3 2 2 20 2 4" xfId="39020"/>
    <cellStyle name="Output 3 2 2 20 2 5" xfId="39021"/>
    <cellStyle name="Output 3 2 2 20 2 6" xfId="39022"/>
    <cellStyle name="Output 3 2 2 20 3" xfId="39023"/>
    <cellStyle name="Output 3 2 2 20 4" xfId="39024"/>
    <cellStyle name="Output 3 2 2 20 5" xfId="39025"/>
    <cellStyle name="Output 3 2 2 20 6" xfId="39026"/>
    <cellStyle name="Output 3 2 2 20 7" xfId="39027"/>
    <cellStyle name="Output 3 2 2 21" xfId="39028"/>
    <cellStyle name="Output 3 2 2 21 2" xfId="39029"/>
    <cellStyle name="Output 3 2 2 21 2 2" xfId="39030"/>
    <cellStyle name="Output 3 2 2 21 2 3" xfId="39031"/>
    <cellStyle name="Output 3 2 2 21 2 4" xfId="39032"/>
    <cellStyle name="Output 3 2 2 21 2 5" xfId="39033"/>
    <cellStyle name="Output 3 2 2 21 2 6" xfId="39034"/>
    <cellStyle name="Output 3 2 2 21 3" xfId="39035"/>
    <cellStyle name="Output 3 2 2 21 4" xfId="39036"/>
    <cellStyle name="Output 3 2 2 21 5" xfId="39037"/>
    <cellStyle name="Output 3 2 2 21 6" xfId="39038"/>
    <cellStyle name="Output 3 2 2 21 7" xfId="39039"/>
    <cellStyle name="Output 3 2 2 22" xfId="39040"/>
    <cellStyle name="Output 3 2 2 22 2" xfId="39041"/>
    <cellStyle name="Output 3 2 2 22 2 2" xfId="39042"/>
    <cellStyle name="Output 3 2 2 22 2 3" xfId="39043"/>
    <cellStyle name="Output 3 2 2 22 2 4" xfId="39044"/>
    <cellStyle name="Output 3 2 2 22 2 5" xfId="39045"/>
    <cellStyle name="Output 3 2 2 22 2 6" xfId="39046"/>
    <cellStyle name="Output 3 2 2 22 3" xfId="39047"/>
    <cellStyle name="Output 3 2 2 22 4" xfId="39048"/>
    <cellStyle name="Output 3 2 2 22 5" xfId="39049"/>
    <cellStyle name="Output 3 2 2 22 6" xfId="39050"/>
    <cellStyle name="Output 3 2 2 22 7" xfId="39051"/>
    <cellStyle name="Output 3 2 2 23" xfId="39052"/>
    <cellStyle name="Output 3 2 2 23 2" xfId="39053"/>
    <cellStyle name="Output 3 2 2 23 2 2" xfId="39054"/>
    <cellStyle name="Output 3 2 2 23 2 3" xfId="39055"/>
    <cellStyle name="Output 3 2 2 23 2 4" xfId="39056"/>
    <cellStyle name="Output 3 2 2 23 2 5" xfId="39057"/>
    <cellStyle name="Output 3 2 2 23 2 6" xfId="39058"/>
    <cellStyle name="Output 3 2 2 23 3" xfId="39059"/>
    <cellStyle name="Output 3 2 2 23 4" xfId="39060"/>
    <cellStyle name="Output 3 2 2 23 5" xfId="39061"/>
    <cellStyle name="Output 3 2 2 23 6" xfId="39062"/>
    <cellStyle name="Output 3 2 2 23 7" xfId="39063"/>
    <cellStyle name="Output 3 2 2 24" xfId="39064"/>
    <cellStyle name="Output 3 2 2 24 2" xfId="39065"/>
    <cellStyle name="Output 3 2 2 24 2 2" xfId="39066"/>
    <cellStyle name="Output 3 2 2 24 2 3" xfId="39067"/>
    <cellStyle name="Output 3 2 2 24 2 4" xfId="39068"/>
    <cellStyle name="Output 3 2 2 24 2 5" xfId="39069"/>
    <cellStyle name="Output 3 2 2 24 2 6" xfId="39070"/>
    <cellStyle name="Output 3 2 2 24 3" xfId="39071"/>
    <cellStyle name="Output 3 2 2 24 4" xfId="39072"/>
    <cellStyle name="Output 3 2 2 24 5" xfId="39073"/>
    <cellStyle name="Output 3 2 2 24 6" xfId="39074"/>
    <cellStyle name="Output 3 2 2 24 7" xfId="39075"/>
    <cellStyle name="Output 3 2 2 25" xfId="39076"/>
    <cellStyle name="Output 3 2 2 25 2" xfId="39077"/>
    <cellStyle name="Output 3 2 2 25 2 2" xfId="39078"/>
    <cellStyle name="Output 3 2 2 25 2 3" xfId="39079"/>
    <cellStyle name="Output 3 2 2 25 2 4" xfId="39080"/>
    <cellStyle name="Output 3 2 2 25 2 5" xfId="39081"/>
    <cellStyle name="Output 3 2 2 25 2 6" xfId="39082"/>
    <cellStyle name="Output 3 2 2 25 3" xfId="39083"/>
    <cellStyle name="Output 3 2 2 25 4" xfId="39084"/>
    <cellStyle name="Output 3 2 2 25 5" xfId="39085"/>
    <cellStyle name="Output 3 2 2 25 6" xfId="39086"/>
    <cellStyle name="Output 3 2 2 25 7" xfId="39087"/>
    <cellStyle name="Output 3 2 2 26" xfId="39088"/>
    <cellStyle name="Output 3 2 2 26 2" xfId="39089"/>
    <cellStyle name="Output 3 2 2 26 2 2" xfId="39090"/>
    <cellStyle name="Output 3 2 2 26 2 3" xfId="39091"/>
    <cellStyle name="Output 3 2 2 26 2 4" xfId="39092"/>
    <cellStyle name="Output 3 2 2 26 2 5" xfId="39093"/>
    <cellStyle name="Output 3 2 2 26 2 6" xfId="39094"/>
    <cellStyle name="Output 3 2 2 26 3" xfId="39095"/>
    <cellStyle name="Output 3 2 2 26 4" xfId="39096"/>
    <cellStyle name="Output 3 2 2 26 5" xfId="39097"/>
    <cellStyle name="Output 3 2 2 26 6" xfId="39098"/>
    <cellStyle name="Output 3 2 2 26 7" xfId="39099"/>
    <cellStyle name="Output 3 2 2 27" xfId="39100"/>
    <cellStyle name="Output 3 2 2 27 2" xfId="39101"/>
    <cellStyle name="Output 3 2 2 27 2 2" xfId="39102"/>
    <cellStyle name="Output 3 2 2 27 2 3" xfId="39103"/>
    <cellStyle name="Output 3 2 2 27 2 4" xfId="39104"/>
    <cellStyle name="Output 3 2 2 27 2 5" xfId="39105"/>
    <cellStyle name="Output 3 2 2 27 2 6" xfId="39106"/>
    <cellStyle name="Output 3 2 2 27 3" xfId="39107"/>
    <cellStyle name="Output 3 2 2 27 4" xfId="39108"/>
    <cellStyle name="Output 3 2 2 27 5" xfId="39109"/>
    <cellStyle name="Output 3 2 2 27 6" xfId="39110"/>
    <cellStyle name="Output 3 2 2 27 7" xfId="39111"/>
    <cellStyle name="Output 3 2 2 28" xfId="39112"/>
    <cellStyle name="Output 3 2 2 28 2" xfId="39113"/>
    <cellStyle name="Output 3 2 2 28 2 2" xfId="39114"/>
    <cellStyle name="Output 3 2 2 28 2 3" xfId="39115"/>
    <cellStyle name="Output 3 2 2 28 2 4" xfId="39116"/>
    <cellStyle name="Output 3 2 2 28 2 5" xfId="39117"/>
    <cellStyle name="Output 3 2 2 28 2 6" xfId="39118"/>
    <cellStyle name="Output 3 2 2 28 3" xfId="39119"/>
    <cellStyle name="Output 3 2 2 28 4" xfId="39120"/>
    <cellStyle name="Output 3 2 2 28 5" xfId="39121"/>
    <cellStyle name="Output 3 2 2 28 6" xfId="39122"/>
    <cellStyle name="Output 3 2 2 28 7" xfId="39123"/>
    <cellStyle name="Output 3 2 2 29" xfId="39124"/>
    <cellStyle name="Output 3 2 2 29 2" xfId="39125"/>
    <cellStyle name="Output 3 2 2 29 2 2" xfId="39126"/>
    <cellStyle name="Output 3 2 2 29 2 3" xfId="39127"/>
    <cellStyle name="Output 3 2 2 29 2 4" xfId="39128"/>
    <cellStyle name="Output 3 2 2 29 2 5" xfId="39129"/>
    <cellStyle name="Output 3 2 2 29 2 6" xfId="39130"/>
    <cellStyle name="Output 3 2 2 29 3" xfId="39131"/>
    <cellStyle name="Output 3 2 2 29 4" xfId="39132"/>
    <cellStyle name="Output 3 2 2 29 5" xfId="39133"/>
    <cellStyle name="Output 3 2 2 29 6" xfId="39134"/>
    <cellStyle name="Output 3 2 2 29 7" xfId="39135"/>
    <cellStyle name="Output 3 2 2 3" xfId="39136"/>
    <cellStyle name="Output 3 2 2 3 2" xfId="39137"/>
    <cellStyle name="Output 3 2 2 3 2 2" xfId="39138"/>
    <cellStyle name="Output 3 2 2 3 2 3" xfId="39139"/>
    <cellStyle name="Output 3 2 2 3 2 4" xfId="39140"/>
    <cellStyle name="Output 3 2 2 3 2 5" xfId="39141"/>
    <cellStyle name="Output 3 2 2 3 2 6" xfId="39142"/>
    <cellStyle name="Output 3 2 2 3 3" xfId="39143"/>
    <cellStyle name="Output 3 2 2 3 4" xfId="39144"/>
    <cellStyle name="Output 3 2 2 3 5" xfId="39145"/>
    <cellStyle name="Output 3 2 2 3 6" xfId="39146"/>
    <cellStyle name="Output 3 2 2 3 7" xfId="39147"/>
    <cellStyle name="Output 3 2 2 30" xfId="39148"/>
    <cellStyle name="Output 3 2 2 30 2" xfId="39149"/>
    <cellStyle name="Output 3 2 2 30 2 2" xfId="39150"/>
    <cellStyle name="Output 3 2 2 30 2 3" xfId="39151"/>
    <cellStyle name="Output 3 2 2 30 2 4" xfId="39152"/>
    <cellStyle name="Output 3 2 2 30 2 5" xfId="39153"/>
    <cellStyle name="Output 3 2 2 30 2 6" xfId="39154"/>
    <cellStyle name="Output 3 2 2 30 3" xfId="39155"/>
    <cellStyle name="Output 3 2 2 30 4" xfId="39156"/>
    <cellStyle name="Output 3 2 2 30 5" xfId="39157"/>
    <cellStyle name="Output 3 2 2 30 6" xfId="39158"/>
    <cellStyle name="Output 3 2 2 30 7" xfId="39159"/>
    <cellStyle name="Output 3 2 2 31" xfId="39160"/>
    <cellStyle name="Output 3 2 2 31 2" xfId="39161"/>
    <cellStyle name="Output 3 2 2 31 2 2" xfId="39162"/>
    <cellStyle name="Output 3 2 2 31 2 3" xfId="39163"/>
    <cellStyle name="Output 3 2 2 31 2 4" xfId="39164"/>
    <cellStyle name="Output 3 2 2 31 2 5" xfId="39165"/>
    <cellStyle name="Output 3 2 2 31 2 6" xfId="39166"/>
    <cellStyle name="Output 3 2 2 31 3" xfId="39167"/>
    <cellStyle name="Output 3 2 2 31 4" xfId="39168"/>
    <cellStyle name="Output 3 2 2 31 5" xfId="39169"/>
    <cellStyle name="Output 3 2 2 31 6" xfId="39170"/>
    <cellStyle name="Output 3 2 2 31 7" xfId="39171"/>
    <cellStyle name="Output 3 2 2 32" xfId="39172"/>
    <cellStyle name="Output 3 2 2 32 2" xfId="39173"/>
    <cellStyle name="Output 3 2 2 32 2 2" xfId="39174"/>
    <cellStyle name="Output 3 2 2 32 2 3" xfId="39175"/>
    <cellStyle name="Output 3 2 2 32 2 4" xfId="39176"/>
    <cellStyle name="Output 3 2 2 32 2 5" xfId="39177"/>
    <cellStyle name="Output 3 2 2 32 2 6" xfId="39178"/>
    <cellStyle name="Output 3 2 2 32 3" xfId="39179"/>
    <cellStyle name="Output 3 2 2 32 4" xfId="39180"/>
    <cellStyle name="Output 3 2 2 32 5" xfId="39181"/>
    <cellStyle name="Output 3 2 2 32 6" xfId="39182"/>
    <cellStyle name="Output 3 2 2 32 7" xfId="39183"/>
    <cellStyle name="Output 3 2 2 33" xfId="39184"/>
    <cellStyle name="Output 3 2 2 33 2" xfId="39185"/>
    <cellStyle name="Output 3 2 2 33 2 2" xfId="39186"/>
    <cellStyle name="Output 3 2 2 33 2 3" xfId="39187"/>
    <cellStyle name="Output 3 2 2 33 2 4" xfId="39188"/>
    <cellStyle name="Output 3 2 2 33 2 5" xfId="39189"/>
    <cellStyle name="Output 3 2 2 33 2 6" xfId="39190"/>
    <cellStyle name="Output 3 2 2 33 3" xfId="39191"/>
    <cellStyle name="Output 3 2 2 33 4" xfId="39192"/>
    <cellStyle name="Output 3 2 2 33 5" xfId="39193"/>
    <cellStyle name="Output 3 2 2 33 6" xfId="39194"/>
    <cellStyle name="Output 3 2 2 33 7" xfId="39195"/>
    <cellStyle name="Output 3 2 2 34" xfId="39196"/>
    <cellStyle name="Output 3 2 2 34 2" xfId="39197"/>
    <cellStyle name="Output 3 2 2 34 2 2" xfId="39198"/>
    <cellStyle name="Output 3 2 2 34 2 3" xfId="39199"/>
    <cellStyle name="Output 3 2 2 34 2 4" xfId="39200"/>
    <cellStyle name="Output 3 2 2 34 2 5" xfId="39201"/>
    <cellStyle name="Output 3 2 2 34 2 6" xfId="39202"/>
    <cellStyle name="Output 3 2 2 34 3" xfId="39203"/>
    <cellStyle name="Output 3 2 2 34 4" xfId="39204"/>
    <cellStyle name="Output 3 2 2 34 5" xfId="39205"/>
    <cellStyle name="Output 3 2 2 34 6" xfId="39206"/>
    <cellStyle name="Output 3 2 2 35" xfId="39207"/>
    <cellStyle name="Output 3 2 2 35 2" xfId="39208"/>
    <cellStyle name="Output 3 2 2 35 3" xfId="39209"/>
    <cellStyle name="Output 3 2 2 35 4" xfId="39210"/>
    <cellStyle name="Output 3 2 2 35 5" xfId="39211"/>
    <cellStyle name="Output 3 2 2 35 6" xfId="39212"/>
    <cellStyle name="Output 3 2 2 36" xfId="39213"/>
    <cellStyle name="Output 3 2 2 36 2" xfId="39214"/>
    <cellStyle name="Output 3 2 2 36 3" xfId="39215"/>
    <cellStyle name="Output 3 2 2 36 4" xfId="39216"/>
    <cellStyle name="Output 3 2 2 36 5" xfId="39217"/>
    <cellStyle name="Output 3 2 2 36 6" xfId="39218"/>
    <cellStyle name="Output 3 2 2 37" xfId="39219"/>
    <cellStyle name="Output 3 2 2 38" xfId="39220"/>
    <cellStyle name="Output 3 2 2 39" xfId="39221"/>
    <cellStyle name="Output 3 2 2 4" xfId="39222"/>
    <cellStyle name="Output 3 2 2 4 2" xfId="39223"/>
    <cellStyle name="Output 3 2 2 4 2 2" xfId="39224"/>
    <cellStyle name="Output 3 2 2 4 2 3" xfId="39225"/>
    <cellStyle name="Output 3 2 2 4 2 4" xfId="39226"/>
    <cellStyle name="Output 3 2 2 4 2 5" xfId="39227"/>
    <cellStyle name="Output 3 2 2 4 2 6" xfId="39228"/>
    <cellStyle name="Output 3 2 2 4 3" xfId="39229"/>
    <cellStyle name="Output 3 2 2 4 4" xfId="39230"/>
    <cellStyle name="Output 3 2 2 4 5" xfId="39231"/>
    <cellStyle name="Output 3 2 2 4 6" xfId="39232"/>
    <cellStyle name="Output 3 2 2 4 7" xfId="39233"/>
    <cellStyle name="Output 3 2 2 40" xfId="39234"/>
    <cellStyle name="Output 3 2 2 41" xfId="39235"/>
    <cellStyle name="Output 3 2 2 5" xfId="39236"/>
    <cellStyle name="Output 3 2 2 5 2" xfId="39237"/>
    <cellStyle name="Output 3 2 2 5 2 2" xfId="39238"/>
    <cellStyle name="Output 3 2 2 5 2 3" xfId="39239"/>
    <cellStyle name="Output 3 2 2 5 2 4" xfId="39240"/>
    <cellStyle name="Output 3 2 2 5 2 5" xfId="39241"/>
    <cellStyle name="Output 3 2 2 5 2 6" xfId="39242"/>
    <cellStyle name="Output 3 2 2 5 3" xfId="39243"/>
    <cellStyle name="Output 3 2 2 5 4" xfId="39244"/>
    <cellStyle name="Output 3 2 2 5 5" xfId="39245"/>
    <cellStyle name="Output 3 2 2 5 6" xfId="39246"/>
    <cellStyle name="Output 3 2 2 5 7" xfId="39247"/>
    <cellStyle name="Output 3 2 2 6" xfId="39248"/>
    <cellStyle name="Output 3 2 2 6 2" xfId="39249"/>
    <cellStyle name="Output 3 2 2 6 2 2" xfId="39250"/>
    <cellStyle name="Output 3 2 2 6 2 3" xfId="39251"/>
    <cellStyle name="Output 3 2 2 6 2 4" xfId="39252"/>
    <cellStyle name="Output 3 2 2 6 2 5" xfId="39253"/>
    <cellStyle name="Output 3 2 2 6 2 6" xfId="39254"/>
    <cellStyle name="Output 3 2 2 6 3" xfId="39255"/>
    <cellStyle name="Output 3 2 2 6 4" xfId="39256"/>
    <cellStyle name="Output 3 2 2 6 5" xfId="39257"/>
    <cellStyle name="Output 3 2 2 6 6" xfId="39258"/>
    <cellStyle name="Output 3 2 2 6 7" xfId="39259"/>
    <cellStyle name="Output 3 2 2 7" xfId="39260"/>
    <cellStyle name="Output 3 2 2 7 2" xfId="39261"/>
    <cellStyle name="Output 3 2 2 7 2 2" xfId="39262"/>
    <cellStyle name="Output 3 2 2 7 2 3" xfId="39263"/>
    <cellStyle name="Output 3 2 2 7 2 4" xfId="39264"/>
    <cellStyle name="Output 3 2 2 7 2 5" xfId="39265"/>
    <cellStyle name="Output 3 2 2 7 2 6" xfId="39266"/>
    <cellStyle name="Output 3 2 2 7 3" xfId="39267"/>
    <cellStyle name="Output 3 2 2 7 4" xfId="39268"/>
    <cellStyle name="Output 3 2 2 7 5" xfId="39269"/>
    <cellStyle name="Output 3 2 2 7 6" xfId="39270"/>
    <cellStyle name="Output 3 2 2 7 7" xfId="39271"/>
    <cellStyle name="Output 3 2 2 8" xfId="39272"/>
    <cellStyle name="Output 3 2 2 8 2" xfId="39273"/>
    <cellStyle name="Output 3 2 2 8 2 2" xfId="39274"/>
    <cellStyle name="Output 3 2 2 8 2 3" xfId="39275"/>
    <cellStyle name="Output 3 2 2 8 2 4" xfId="39276"/>
    <cellStyle name="Output 3 2 2 8 2 5" xfId="39277"/>
    <cellStyle name="Output 3 2 2 8 2 6" xfId="39278"/>
    <cellStyle name="Output 3 2 2 8 3" xfId="39279"/>
    <cellStyle name="Output 3 2 2 8 4" xfId="39280"/>
    <cellStyle name="Output 3 2 2 8 5" xfId="39281"/>
    <cellStyle name="Output 3 2 2 8 6" xfId="39282"/>
    <cellStyle name="Output 3 2 2 8 7" xfId="39283"/>
    <cellStyle name="Output 3 2 2 9" xfId="39284"/>
    <cellStyle name="Output 3 2 2 9 2" xfId="39285"/>
    <cellStyle name="Output 3 2 2 9 2 2" xfId="39286"/>
    <cellStyle name="Output 3 2 2 9 2 3" xfId="39287"/>
    <cellStyle name="Output 3 2 2 9 2 4" xfId="39288"/>
    <cellStyle name="Output 3 2 2 9 2 5" xfId="39289"/>
    <cellStyle name="Output 3 2 2 9 2 6" xfId="39290"/>
    <cellStyle name="Output 3 2 2 9 3" xfId="39291"/>
    <cellStyle name="Output 3 2 2 9 4" xfId="39292"/>
    <cellStyle name="Output 3 2 2 9 5" xfId="39293"/>
    <cellStyle name="Output 3 2 2 9 6" xfId="39294"/>
    <cellStyle name="Output 3 2 2 9 7" xfId="39295"/>
    <cellStyle name="Output 3 2 20" xfId="39296"/>
    <cellStyle name="Output 3 2 20 2" xfId="39297"/>
    <cellStyle name="Output 3 2 20 2 2" xfId="39298"/>
    <cellStyle name="Output 3 2 20 2 3" xfId="39299"/>
    <cellStyle name="Output 3 2 20 2 4" xfId="39300"/>
    <cellStyle name="Output 3 2 20 2 5" xfId="39301"/>
    <cellStyle name="Output 3 2 20 2 6" xfId="39302"/>
    <cellStyle name="Output 3 2 20 3" xfId="39303"/>
    <cellStyle name="Output 3 2 20 4" xfId="39304"/>
    <cellStyle name="Output 3 2 20 5" xfId="39305"/>
    <cellStyle name="Output 3 2 20 6" xfId="39306"/>
    <cellStyle name="Output 3 2 20 7" xfId="39307"/>
    <cellStyle name="Output 3 2 21" xfId="39308"/>
    <cellStyle name="Output 3 2 21 2" xfId="39309"/>
    <cellStyle name="Output 3 2 21 2 2" xfId="39310"/>
    <cellStyle name="Output 3 2 21 2 3" xfId="39311"/>
    <cellStyle name="Output 3 2 21 2 4" xfId="39312"/>
    <cellStyle name="Output 3 2 21 2 5" xfId="39313"/>
    <cellStyle name="Output 3 2 21 2 6" xfId="39314"/>
    <cellStyle name="Output 3 2 21 3" xfId="39315"/>
    <cellStyle name="Output 3 2 21 4" xfId="39316"/>
    <cellStyle name="Output 3 2 21 5" xfId="39317"/>
    <cellStyle name="Output 3 2 21 6" xfId="39318"/>
    <cellStyle name="Output 3 2 21 7" xfId="39319"/>
    <cellStyle name="Output 3 2 22" xfId="39320"/>
    <cellStyle name="Output 3 2 22 2" xfId="39321"/>
    <cellStyle name="Output 3 2 22 2 2" xfId="39322"/>
    <cellStyle name="Output 3 2 22 2 3" xfId="39323"/>
    <cellStyle name="Output 3 2 22 2 4" xfId="39324"/>
    <cellStyle name="Output 3 2 22 2 5" xfId="39325"/>
    <cellStyle name="Output 3 2 22 2 6" xfId="39326"/>
    <cellStyle name="Output 3 2 22 3" xfId="39327"/>
    <cellStyle name="Output 3 2 22 4" xfId="39328"/>
    <cellStyle name="Output 3 2 22 5" xfId="39329"/>
    <cellStyle name="Output 3 2 22 6" xfId="39330"/>
    <cellStyle name="Output 3 2 22 7" xfId="39331"/>
    <cellStyle name="Output 3 2 23" xfId="39332"/>
    <cellStyle name="Output 3 2 23 2" xfId="39333"/>
    <cellStyle name="Output 3 2 23 2 2" xfId="39334"/>
    <cellStyle name="Output 3 2 23 2 3" xfId="39335"/>
    <cellStyle name="Output 3 2 23 2 4" xfId="39336"/>
    <cellStyle name="Output 3 2 23 2 5" xfId="39337"/>
    <cellStyle name="Output 3 2 23 2 6" xfId="39338"/>
    <cellStyle name="Output 3 2 23 3" xfId="39339"/>
    <cellStyle name="Output 3 2 23 4" xfId="39340"/>
    <cellStyle name="Output 3 2 23 5" xfId="39341"/>
    <cellStyle name="Output 3 2 23 6" xfId="39342"/>
    <cellStyle name="Output 3 2 23 7" xfId="39343"/>
    <cellStyle name="Output 3 2 24" xfId="39344"/>
    <cellStyle name="Output 3 2 24 2" xfId="39345"/>
    <cellStyle name="Output 3 2 24 2 2" xfId="39346"/>
    <cellStyle name="Output 3 2 24 2 3" xfId="39347"/>
    <cellStyle name="Output 3 2 24 2 4" xfId="39348"/>
    <cellStyle name="Output 3 2 24 2 5" xfId="39349"/>
    <cellStyle name="Output 3 2 24 2 6" xfId="39350"/>
    <cellStyle name="Output 3 2 24 3" xfId="39351"/>
    <cellStyle name="Output 3 2 24 4" xfId="39352"/>
    <cellStyle name="Output 3 2 24 5" xfId="39353"/>
    <cellStyle name="Output 3 2 24 6" xfId="39354"/>
    <cellStyle name="Output 3 2 24 7" xfId="39355"/>
    <cellStyle name="Output 3 2 25" xfId="39356"/>
    <cellStyle name="Output 3 2 25 2" xfId="39357"/>
    <cellStyle name="Output 3 2 25 2 2" xfId="39358"/>
    <cellStyle name="Output 3 2 25 2 3" xfId="39359"/>
    <cellStyle name="Output 3 2 25 2 4" xfId="39360"/>
    <cellStyle name="Output 3 2 25 2 5" xfId="39361"/>
    <cellStyle name="Output 3 2 25 2 6" xfId="39362"/>
    <cellStyle name="Output 3 2 25 3" xfId="39363"/>
    <cellStyle name="Output 3 2 25 4" xfId="39364"/>
    <cellStyle name="Output 3 2 25 5" xfId="39365"/>
    <cellStyle name="Output 3 2 25 6" xfId="39366"/>
    <cellStyle name="Output 3 2 25 7" xfId="39367"/>
    <cellStyle name="Output 3 2 26" xfId="39368"/>
    <cellStyle name="Output 3 2 26 2" xfId="39369"/>
    <cellStyle name="Output 3 2 26 2 2" xfId="39370"/>
    <cellStyle name="Output 3 2 26 2 3" xfId="39371"/>
    <cellStyle name="Output 3 2 26 2 4" xfId="39372"/>
    <cellStyle name="Output 3 2 26 2 5" xfId="39373"/>
    <cellStyle name="Output 3 2 26 2 6" xfId="39374"/>
    <cellStyle name="Output 3 2 26 3" xfId="39375"/>
    <cellStyle name="Output 3 2 26 4" xfId="39376"/>
    <cellStyle name="Output 3 2 26 5" xfId="39377"/>
    <cellStyle name="Output 3 2 26 6" xfId="39378"/>
    <cellStyle name="Output 3 2 26 7" xfId="39379"/>
    <cellStyle name="Output 3 2 27" xfId="39380"/>
    <cellStyle name="Output 3 2 27 2" xfId="39381"/>
    <cellStyle name="Output 3 2 27 2 2" xfId="39382"/>
    <cellStyle name="Output 3 2 27 2 3" xfId="39383"/>
    <cellStyle name="Output 3 2 27 2 4" xfId="39384"/>
    <cellStyle name="Output 3 2 27 2 5" xfId="39385"/>
    <cellStyle name="Output 3 2 27 2 6" xfId="39386"/>
    <cellStyle name="Output 3 2 27 3" xfId="39387"/>
    <cellStyle name="Output 3 2 27 4" xfId="39388"/>
    <cellStyle name="Output 3 2 27 5" xfId="39389"/>
    <cellStyle name="Output 3 2 27 6" xfId="39390"/>
    <cellStyle name="Output 3 2 27 7" xfId="39391"/>
    <cellStyle name="Output 3 2 28" xfId="39392"/>
    <cellStyle name="Output 3 2 28 2" xfId="39393"/>
    <cellStyle name="Output 3 2 28 2 2" xfId="39394"/>
    <cellStyle name="Output 3 2 28 2 3" xfId="39395"/>
    <cellStyle name="Output 3 2 28 2 4" xfId="39396"/>
    <cellStyle name="Output 3 2 28 2 5" xfId="39397"/>
    <cellStyle name="Output 3 2 28 2 6" xfId="39398"/>
    <cellStyle name="Output 3 2 28 3" xfId="39399"/>
    <cellStyle name="Output 3 2 28 4" xfId="39400"/>
    <cellStyle name="Output 3 2 28 5" xfId="39401"/>
    <cellStyle name="Output 3 2 28 6" xfId="39402"/>
    <cellStyle name="Output 3 2 28 7" xfId="39403"/>
    <cellStyle name="Output 3 2 29" xfId="39404"/>
    <cellStyle name="Output 3 2 29 2" xfId="39405"/>
    <cellStyle name="Output 3 2 29 2 2" xfId="39406"/>
    <cellStyle name="Output 3 2 29 2 3" xfId="39407"/>
    <cellStyle name="Output 3 2 29 2 4" xfId="39408"/>
    <cellStyle name="Output 3 2 29 2 5" xfId="39409"/>
    <cellStyle name="Output 3 2 29 2 6" xfId="39410"/>
    <cellStyle name="Output 3 2 29 3" xfId="39411"/>
    <cellStyle name="Output 3 2 29 4" xfId="39412"/>
    <cellStyle name="Output 3 2 29 5" xfId="39413"/>
    <cellStyle name="Output 3 2 29 6" xfId="39414"/>
    <cellStyle name="Output 3 2 29 7" xfId="39415"/>
    <cellStyle name="Output 3 2 3" xfId="39416"/>
    <cellStyle name="Output 3 2 3 2" xfId="39417"/>
    <cellStyle name="Output 3 2 3 2 2" xfId="39418"/>
    <cellStyle name="Output 3 2 3 2 3" xfId="39419"/>
    <cellStyle name="Output 3 2 3 2 4" xfId="39420"/>
    <cellStyle name="Output 3 2 3 2 5" xfId="39421"/>
    <cellStyle name="Output 3 2 3 2 6" xfId="39422"/>
    <cellStyle name="Output 3 2 3 3" xfId="39423"/>
    <cellStyle name="Output 3 2 3 4" xfId="39424"/>
    <cellStyle name="Output 3 2 3 5" xfId="39425"/>
    <cellStyle name="Output 3 2 3 6" xfId="39426"/>
    <cellStyle name="Output 3 2 3 7" xfId="39427"/>
    <cellStyle name="Output 3 2 30" xfId="39428"/>
    <cellStyle name="Output 3 2 30 2" xfId="39429"/>
    <cellStyle name="Output 3 2 30 2 2" xfId="39430"/>
    <cellStyle name="Output 3 2 30 2 3" xfId="39431"/>
    <cellStyle name="Output 3 2 30 2 4" xfId="39432"/>
    <cellStyle name="Output 3 2 30 2 5" xfId="39433"/>
    <cellStyle name="Output 3 2 30 2 6" xfId="39434"/>
    <cellStyle name="Output 3 2 30 3" xfId="39435"/>
    <cellStyle name="Output 3 2 30 4" xfId="39436"/>
    <cellStyle name="Output 3 2 30 5" xfId="39437"/>
    <cellStyle name="Output 3 2 30 6" xfId="39438"/>
    <cellStyle name="Output 3 2 30 7" xfId="39439"/>
    <cellStyle name="Output 3 2 31" xfId="39440"/>
    <cellStyle name="Output 3 2 31 2" xfId="39441"/>
    <cellStyle name="Output 3 2 31 2 2" xfId="39442"/>
    <cellStyle name="Output 3 2 31 2 3" xfId="39443"/>
    <cellStyle name="Output 3 2 31 2 4" xfId="39444"/>
    <cellStyle name="Output 3 2 31 2 5" xfId="39445"/>
    <cellStyle name="Output 3 2 31 2 6" xfId="39446"/>
    <cellStyle name="Output 3 2 31 3" xfId="39447"/>
    <cellStyle name="Output 3 2 31 4" xfId="39448"/>
    <cellStyle name="Output 3 2 31 5" xfId="39449"/>
    <cellStyle name="Output 3 2 31 6" xfId="39450"/>
    <cellStyle name="Output 3 2 31 7" xfId="39451"/>
    <cellStyle name="Output 3 2 32" xfId="39452"/>
    <cellStyle name="Output 3 2 32 2" xfId="39453"/>
    <cellStyle name="Output 3 2 32 2 2" xfId="39454"/>
    <cellStyle name="Output 3 2 32 2 3" xfId="39455"/>
    <cellStyle name="Output 3 2 32 2 4" xfId="39456"/>
    <cellStyle name="Output 3 2 32 2 5" xfId="39457"/>
    <cellStyle name="Output 3 2 32 2 6" xfId="39458"/>
    <cellStyle name="Output 3 2 32 3" xfId="39459"/>
    <cellStyle name="Output 3 2 32 4" xfId="39460"/>
    <cellStyle name="Output 3 2 32 5" xfId="39461"/>
    <cellStyle name="Output 3 2 32 6" xfId="39462"/>
    <cellStyle name="Output 3 2 32 7" xfId="39463"/>
    <cellStyle name="Output 3 2 33" xfId="39464"/>
    <cellStyle name="Output 3 2 33 2" xfId="39465"/>
    <cellStyle name="Output 3 2 33 2 2" xfId="39466"/>
    <cellStyle name="Output 3 2 33 2 3" xfId="39467"/>
    <cellStyle name="Output 3 2 33 2 4" xfId="39468"/>
    <cellStyle name="Output 3 2 33 2 5" xfId="39469"/>
    <cellStyle name="Output 3 2 33 2 6" xfId="39470"/>
    <cellStyle name="Output 3 2 33 3" xfId="39471"/>
    <cellStyle name="Output 3 2 33 4" xfId="39472"/>
    <cellStyle name="Output 3 2 33 5" xfId="39473"/>
    <cellStyle name="Output 3 2 33 6" xfId="39474"/>
    <cellStyle name="Output 3 2 33 7" xfId="39475"/>
    <cellStyle name="Output 3 2 34" xfId="39476"/>
    <cellStyle name="Output 3 2 34 2" xfId="39477"/>
    <cellStyle name="Output 3 2 34 2 2" xfId="39478"/>
    <cellStyle name="Output 3 2 34 2 3" xfId="39479"/>
    <cellStyle name="Output 3 2 34 2 4" xfId="39480"/>
    <cellStyle name="Output 3 2 34 2 5" xfId="39481"/>
    <cellStyle name="Output 3 2 34 2 6" xfId="39482"/>
    <cellStyle name="Output 3 2 34 3" xfId="39483"/>
    <cellStyle name="Output 3 2 34 4" xfId="39484"/>
    <cellStyle name="Output 3 2 34 5" xfId="39485"/>
    <cellStyle name="Output 3 2 34 6" xfId="39486"/>
    <cellStyle name="Output 3 2 34 7" xfId="39487"/>
    <cellStyle name="Output 3 2 35" xfId="39488"/>
    <cellStyle name="Output 3 2 35 2" xfId="39489"/>
    <cellStyle name="Output 3 2 35 2 2" xfId="39490"/>
    <cellStyle name="Output 3 2 35 2 3" xfId="39491"/>
    <cellStyle name="Output 3 2 35 2 4" xfId="39492"/>
    <cellStyle name="Output 3 2 35 2 5" xfId="39493"/>
    <cellStyle name="Output 3 2 35 2 6" xfId="39494"/>
    <cellStyle name="Output 3 2 35 3" xfId="39495"/>
    <cellStyle name="Output 3 2 35 4" xfId="39496"/>
    <cellStyle name="Output 3 2 35 5" xfId="39497"/>
    <cellStyle name="Output 3 2 35 6" xfId="39498"/>
    <cellStyle name="Output 3 2 35 7" xfId="39499"/>
    <cellStyle name="Output 3 2 36" xfId="39500"/>
    <cellStyle name="Output 3 2 36 2" xfId="39501"/>
    <cellStyle name="Output 3 2 36 3" xfId="39502"/>
    <cellStyle name="Output 3 2 36 4" xfId="39503"/>
    <cellStyle name="Output 3 2 36 5" xfId="39504"/>
    <cellStyle name="Output 3 2 36 6" xfId="39505"/>
    <cellStyle name="Output 3 2 37" xfId="39506"/>
    <cellStyle name="Output 3 2 37 2" xfId="39507"/>
    <cellStyle name="Output 3 2 37 3" xfId="39508"/>
    <cellStyle name="Output 3 2 37 4" xfId="39509"/>
    <cellStyle name="Output 3 2 37 5" xfId="39510"/>
    <cellStyle name="Output 3 2 37 6" xfId="39511"/>
    <cellStyle name="Output 3 2 38" xfId="39512"/>
    <cellStyle name="Output 3 2 39" xfId="39513"/>
    <cellStyle name="Output 3 2 4" xfId="39514"/>
    <cellStyle name="Output 3 2 4 2" xfId="39515"/>
    <cellStyle name="Output 3 2 4 2 2" xfId="39516"/>
    <cellStyle name="Output 3 2 4 2 3" xfId="39517"/>
    <cellStyle name="Output 3 2 4 2 4" xfId="39518"/>
    <cellStyle name="Output 3 2 4 2 5" xfId="39519"/>
    <cellStyle name="Output 3 2 4 2 6" xfId="39520"/>
    <cellStyle name="Output 3 2 4 3" xfId="39521"/>
    <cellStyle name="Output 3 2 4 4" xfId="39522"/>
    <cellStyle name="Output 3 2 4 5" xfId="39523"/>
    <cellStyle name="Output 3 2 4 6" xfId="39524"/>
    <cellStyle name="Output 3 2 4 7" xfId="39525"/>
    <cellStyle name="Output 3 2 40" xfId="39526"/>
    <cellStyle name="Output 3 2 41" xfId="39527"/>
    <cellStyle name="Output 3 2 42" xfId="39528"/>
    <cellStyle name="Output 3 2 5" xfId="39529"/>
    <cellStyle name="Output 3 2 5 2" xfId="39530"/>
    <cellStyle name="Output 3 2 5 2 2" xfId="39531"/>
    <cellStyle name="Output 3 2 5 2 3" xfId="39532"/>
    <cellStyle name="Output 3 2 5 2 4" xfId="39533"/>
    <cellStyle name="Output 3 2 5 2 5" xfId="39534"/>
    <cellStyle name="Output 3 2 5 2 6" xfId="39535"/>
    <cellStyle name="Output 3 2 5 3" xfId="39536"/>
    <cellStyle name="Output 3 2 5 4" xfId="39537"/>
    <cellStyle name="Output 3 2 5 5" xfId="39538"/>
    <cellStyle name="Output 3 2 5 6" xfId="39539"/>
    <cellStyle name="Output 3 2 5 7" xfId="39540"/>
    <cellStyle name="Output 3 2 6" xfId="39541"/>
    <cellStyle name="Output 3 2 6 2" xfId="39542"/>
    <cellStyle name="Output 3 2 6 2 2" xfId="39543"/>
    <cellStyle name="Output 3 2 6 2 3" xfId="39544"/>
    <cellStyle name="Output 3 2 6 2 4" xfId="39545"/>
    <cellStyle name="Output 3 2 6 2 5" xfId="39546"/>
    <cellStyle name="Output 3 2 6 2 6" xfId="39547"/>
    <cellStyle name="Output 3 2 6 3" xfId="39548"/>
    <cellStyle name="Output 3 2 6 4" xfId="39549"/>
    <cellStyle name="Output 3 2 6 5" xfId="39550"/>
    <cellStyle name="Output 3 2 6 6" xfId="39551"/>
    <cellStyle name="Output 3 2 6 7" xfId="39552"/>
    <cellStyle name="Output 3 2 7" xfId="39553"/>
    <cellStyle name="Output 3 2 7 2" xfId="39554"/>
    <cellStyle name="Output 3 2 7 2 2" xfId="39555"/>
    <cellStyle name="Output 3 2 7 2 3" xfId="39556"/>
    <cellStyle name="Output 3 2 7 2 4" xfId="39557"/>
    <cellStyle name="Output 3 2 7 2 5" xfId="39558"/>
    <cellStyle name="Output 3 2 7 2 6" xfId="39559"/>
    <cellStyle name="Output 3 2 7 3" xfId="39560"/>
    <cellStyle name="Output 3 2 7 4" xfId="39561"/>
    <cellStyle name="Output 3 2 7 5" xfId="39562"/>
    <cellStyle name="Output 3 2 7 6" xfId="39563"/>
    <cellStyle name="Output 3 2 7 7" xfId="39564"/>
    <cellStyle name="Output 3 2 8" xfId="39565"/>
    <cellStyle name="Output 3 2 8 2" xfId="39566"/>
    <cellStyle name="Output 3 2 8 2 2" xfId="39567"/>
    <cellStyle name="Output 3 2 8 2 3" xfId="39568"/>
    <cellStyle name="Output 3 2 8 2 4" xfId="39569"/>
    <cellStyle name="Output 3 2 8 2 5" xfId="39570"/>
    <cellStyle name="Output 3 2 8 2 6" xfId="39571"/>
    <cellStyle name="Output 3 2 8 3" xfId="39572"/>
    <cellStyle name="Output 3 2 8 4" xfId="39573"/>
    <cellStyle name="Output 3 2 8 5" xfId="39574"/>
    <cellStyle name="Output 3 2 8 6" xfId="39575"/>
    <cellStyle name="Output 3 2 8 7" xfId="39576"/>
    <cellStyle name="Output 3 2 9" xfId="39577"/>
    <cellStyle name="Output 3 2 9 2" xfId="39578"/>
    <cellStyle name="Output 3 2 9 2 2" xfId="39579"/>
    <cellStyle name="Output 3 2 9 2 3" xfId="39580"/>
    <cellStyle name="Output 3 2 9 2 4" xfId="39581"/>
    <cellStyle name="Output 3 2 9 2 5" xfId="39582"/>
    <cellStyle name="Output 3 2 9 2 6" xfId="39583"/>
    <cellStyle name="Output 3 2 9 3" xfId="39584"/>
    <cellStyle name="Output 3 2 9 4" xfId="39585"/>
    <cellStyle name="Output 3 2 9 5" xfId="39586"/>
    <cellStyle name="Output 3 2 9 6" xfId="39587"/>
    <cellStyle name="Output 3 2 9 7" xfId="39588"/>
    <cellStyle name="Output 3 20" xfId="39589"/>
    <cellStyle name="Output 3 20 2" xfId="39590"/>
    <cellStyle name="Output 3 20 2 2" xfId="39591"/>
    <cellStyle name="Output 3 20 2 3" xfId="39592"/>
    <cellStyle name="Output 3 20 2 4" xfId="39593"/>
    <cellStyle name="Output 3 20 2 5" xfId="39594"/>
    <cellStyle name="Output 3 20 2 6" xfId="39595"/>
    <cellStyle name="Output 3 20 3" xfId="39596"/>
    <cellStyle name="Output 3 20 4" xfId="39597"/>
    <cellStyle name="Output 3 20 5" xfId="39598"/>
    <cellStyle name="Output 3 20 6" xfId="39599"/>
    <cellStyle name="Output 3 20 7" xfId="39600"/>
    <cellStyle name="Output 3 21" xfId="39601"/>
    <cellStyle name="Output 3 21 2" xfId="39602"/>
    <cellStyle name="Output 3 21 2 2" xfId="39603"/>
    <cellStyle name="Output 3 21 2 3" xfId="39604"/>
    <cellStyle name="Output 3 21 2 4" xfId="39605"/>
    <cellStyle name="Output 3 21 2 5" xfId="39606"/>
    <cellStyle name="Output 3 21 2 6" xfId="39607"/>
    <cellStyle name="Output 3 21 3" xfId="39608"/>
    <cellStyle name="Output 3 21 4" xfId="39609"/>
    <cellStyle name="Output 3 21 5" xfId="39610"/>
    <cellStyle name="Output 3 21 6" xfId="39611"/>
    <cellStyle name="Output 3 21 7" xfId="39612"/>
    <cellStyle name="Output 3 22" xfId="39613"/>
    <cellStyle name="Output 3 22 2" xfId="39614"/>
    <cellStyle name="Output 3 22 2 2" xfId="39615"/>
    <cellStyle name="Output 3 22 2 3" xfId="39616"/>
    <cellStyle name="Output 3 22 2 4" xfId="39617"/>
    <cellStyle name="Output 3 22 2 5" xfId="39618"/>
    <cellStyle name="Output 3 22 2 6" xfId="39619"/>
    <cellStyle name="Output 3 22 3" xfId="39620"/>
    <cellStyle name="Output 3 22 4" xfId="39621"/>
    <cellStyle name="Output 3 22 5" xfId="39622"/>
    <cellStyle name="Output 3 22 6" xfId="39623"/>
    <cellStyle name="Output 3 22 7" xfId="39624"/>
    <cellStyle name="Output 3 23" xfId="39625"/>
    <cellStyle name="Output 3 23 2" xfId="39626"/>
    <cellStyle name="Output 3 23 2 2" xfId="39627"/>
    <cellStyle name="Output 3 23 2 3" xfId="39628"/>
    <cellStyle name="Output 3 23 2 4" xfId="39629"/>
    <cellStyle name="Output 3 23 2 5" xfId="39630"/>
    <cellStyle name="Output 3 23 2 6" xfId="39631"/>
    <cellStyle name="Output 3 23 3" xfId="39632"/>
    <cellStyle name="Output 3 23 4" xfId="39633"/>
    <cellStyle name="Output 3 23 5" xfId="39634"/>
    <cellStyle name="Output 3 23 6" xfId="39635"/>
    <cellStyle name="Output 3 23 7" xfId="39636"/>
    <cellStyle name="Output 3 24" xfId="39637"/>
    <cellStyle name="Output 3 24 2" xfId="39638"/>
    <cellStyle name="Output 3 24 2 2" xfId="39639"/>
    <cellStyle name="Output 3 24 2 3" xfId="39640"/>
    <cellStyle name="Output 3 24 2 4" xfId="39641"/>
    <cellStyle name="Output 3 24 2 5" xfId="39642"/>
    <cellStyle name="Output 3 24 2 6" xfId="39643"/>
    <cellStyle name="Output 3 24 3" xfId="39644"/>
    <cellStyle name="Output 3 24 4" xfId="39645"/>
    <cellStyle name="Output 3 24 5" xfId="39646"/>
    <cellStyle name="Output 3 24 6" xfId="39647"/>
    <cellStyle name="Output 3 24 7" xfId="39648"/>
    <cellStyle name="Output 3 25" xfId="39649"/>
    <cellStyle name="Output 3 25 2" xfId="39650"/>
    <cellStyle name="Output 3 25 2 2" xfId="39651"/>
    <cellStyle name="Output 3 25 2 3" xfId="39652"/>
    <cellStyle name="Output 3 25 2 4" xfId="39653"/>
    <cellStyle name="Output 3 25 2 5" xfId="39654"/>
    <cellStyle name="Output 3 25 2 6" xfId="39655"/>
    <cellStyle name="Output 3 25 3" xfId="39656"/>
    <cellStyle name="Output 3 25 4" xfId="39657"/>
    <cellStyle name="Output 3 25 5" xfId="39658"/>
    <cellStyle name="Output 3 25 6" xfId="39659"/>
    <cellStyle name="Output 3 25 7" xfId="39660"/>
    <cellStyle name="Output 3 26" xfId="39661"/>
    <cellStyle name="Output 3 26 2" xfId="39662"/>
    <cellStyle name="Output 3 26 2 2" xfId="39663"/>
    <cellStyle name="Output 3 26 2 3" xfId="39664"/>
    <cellStyle name="Output 3 26 2 4" xfId="39665"/>
    <cellStyle name="Output 3 26 2 5" xfId="39666"/>
    <cellStyle name="Output 3 26 2 6" xfId="39667"/>
    <cellStyle name="Output 3 26 3" xfId="39668"/>
    <cellStyle name="Output 3 26 4" xfId="39669"/>
    <cellStyle name="Output 3 26 5" xfId="39670"/>
    <cellStyle name="Output 3 26 6" xfId="39671"/>
    <cellStyle name="Output 3 26 7" xfId="39672"/>
    <cellStyle name="Output 3 27" xfId="39673"/>
    <cellStyle name="Output 3 27 2" xfId="39674"/>
    <cellStyle name="Output 3 27 2 2" xfId="39675"/>
    <cellStyle name="Output 3 27 2 3" xfId="39676"/>
    <cellStyle name="Output 3 27 2 4" xfId="39677"/>
    <cellStyle name="Output 3 27 2 5" xfId="39678"/>
    <cellStyle name="Output 3 27 2 6" xfId="39679"/>
    <cellStyle name="Output 3 27 3" xfId="39680"/>
    <cellStyle name="Output 3 27 4" xfId="39681"/>
    <cellStyle name="Output 3 27 5" xfId="39682"/>
    <cellStyle name="Output 3 27 6" xfId="39683"/>
    <cellStyle name="Output 3 27 7" xfId="39684"/>
    <cellStyle name="Output 3 28" xfId="39685"/>
    <cellStyle name="Output 3 28 2" xfId="39686"/>
    <cellStyle name="Output 3 28 2 2" xfId="39687"/>
    <cellStyle name="Output 3 28 2 3" xfId="39688"/>
    <cellStyle name="Output 3 28 2 4" xfId="39689"/>
    <cellStyle name="Output 3 28 2 5" xfId="39690"/>
    <cellStyle name="Output 3 28 2 6" xfId="39691"/>
    <cellStyle name="Output 3 28 3" xfId="39692"/>
    <cellStyle name="Output 3 28 4" xfId="39693"/>
    <cellStyle name="Output 3 28 5" xfId="39694"/>
    <cellStyle name="Output 3 29" xfId="39695"/>
    <cellStyle name="Output 3 29 2" xfId="39696"/>
    <cellStyle name="Output 3 29 3" xfId="39697"/>
    <cellStyle name="Output 3 29 4" xfId="39698"/>
    <cellStyle name="Output 3 29 5" xfId="39699"/>
    <cellStyle name="Output 3 29 6" xfId="39700"/>
    <cellStyle name="Output 3 3" xfId="39701"/>
    <cellStyle name="Output 3 3 10" xfId="39702"/>
    <cellStyle name="Output 3 3 10 2" xfId="39703"/>
    <cellStyle name="Output 3 3 10 2 2" xfId="39704"/>
    <cellStyle name="Output 3 3 10 2 3" xfId="39705"/>
    <cellStyle name="Output 3 3 10 2 4" xfId="39706"/>
    <cellStyle name="Output 3 3 10 2 5" xfId="39707"/>
    <cellStyle name="Output 3 3 10 2 6" xfId="39708"/>
    <cellStyle name="Output 3 3 10 3" xfId="39709"/>
    <cellStyle name="Output 3 3 10 4" xfId="39710"/>
    <cellStyle name="Output 3 3 10 5" xfId="39711"/>
    <cellStyle name="Output 3 3 10 6" xfId="39712"/>
    <cellStyle name="Output 3 3 10 7" xfId="39713"/>
    <cellStyle name="Output 3 3 11" xfId="39714"/>
    <cellStyle name="Output 3 3 11 2" xfId="39715"/>
    <cellStyle name="Output 3 3 11 2 2" xfId="39716"/>
    <cellStyle name="Output 3 3 11 2 3" xfId="39717"/>
    <cellStyle name="Output 3 3 11 2 4" xfId="39718"/>
    <cellStyle name="Output 3 3 11 2 5" xfId="39719"/>
    <cellStyle name="Output 3 3 11 2 6" xfId="39720"/>
    <cellStyle name="Output 3 3 11 3" xfId="39721"/>
    <cellStyle name="Output 3 3 11 4" xfId="39722"/>
    <cellStyle name="Output 3 3 11 5" xfId="39723"/>
    <cellStyle name="Output 3 3 11 6" xfId="39724"/>
    <cellStyle name="Output 3 3 11 7" xfId="39725"/>
    <cellStyle name="Output 3 3 12" xfId="39726"/>
    <cellStyle name="Output 3 3 12 2" xfId="39727"/>
    <cellStyle name="Output 3 3 12 2 2" xfId="39728"/>
    <cellStyle name="Output 3 3 12 2 3" xfId="39729"/>
    <cellStyle name="Output 3 3 12 2 4" xfId="39730"/>
    <cellStyle name="Output 3 3 12 2 5" xfId="39731"/>
    <cellStyle name="Output 3 3 12 2 6" xfId="39732"/>
    <cellStyle name="Output 3 3 12 3" xfId="39733"/>
    <cellStyle name="Output 3 3 12 4" xfId="39734"/>
    <cellStyle name="Output 3 3 12 5" xfId="39735"/>
    <cellStyle name="Output 3 3 12 6" xfId="39736"/>
    <cellStyle name="Output 3 3 12 7" xfId="39737"/>
    <cellStyle name="Output 3 3 13" xfId="39738"/>
    <cellStyle name="Output 3 3 13 2" xfId="39739"/>
    <cellStyle name="Output 3 3 13 2 2" xfId="39740"/>
    <cellStyle name="Output 3 3 13 2 3" xfId="39741"/>
    <cellStyle name="Output 3 3 13 2 4" xfId="39742"/>
    <cellStyle name="Output 3 3 13 2 5" xfId="39743"/>
    <cellStyle name="Output 3 3 13 2 6" xfId="39744"/>
    <cellStyle name="Output 3 3 13 3" xfId="39745"/>
    <cellStyle name="Output 3 3 13 4" xfId="39746"/>
    <cellStyle name="Output 3 3 13 5" xfId="39747"/>
    <cellStyle name="Output 3 3 13 6" xfId="39748"/>
    <cellStyle name="Output 3 3 13 7" xfId="39749"/>
    <cellStyle name="Output 3 3 14" xfId="39750"/>
    <cellStyle name="Output 3 3 14 2" xfId="39751"/>
    <cellStyle name="Output 3 3 14 2 2" xfId="39752"/>
    <cellStyle name="Output 3 3 14 2 3" xfId="39753"/>
    <cellStyle name="Output 3 3 14 2 4" xfId="39754"/>
    <cellStyle name="Output 3 3 14 2 5" xfId="39755"/>
    <cellStyle name="Output 3 3 14 2 6" xfId="39756"/>
    <cellStyle name="Output 3 3 14 3" xfId="39757"/>
    <cellStyle name="Output 3 3 14 4" xfId="39758"/>
    <cellStyle name="Output 3 3 14 5" xfId="39759"/>
    <cellStyle name="Output 3 3 14 6" xfId="39760"/>
    <cellStyle name="Output 3 3 14 7" xfId="39761"/>
    <cellStyle name="Output 3 3 15" xfId="39762"/>
    <cellStyle name="Output 3 3 15 2" xfId="39763"/>
    <cellStyle name="Output 3 3 15 2 2" xfId="39764"/>
    <cellStyle name="Output 3 3 15 2 3" xfId="39765"/>
    <cellStyle name="Output 3 3 15 2 4" xfId="39766"/>
    <cellStyle name="Output 3 3 15 2 5" xfId="39767"/>
    <cellStyle name="Output 3 3 15 2 6" xfId="39768"/>
    <cellStyle name="Output 3 3 15 3" xfId="39769"/>
    <cellStyle name="Output 3 3 15 4" xfId="39770"/>
    <cellStyle name="Output 3 3 15 5" xfId="39771"/>
    <cellStyle name="Output 3 3 15 6" xfId="39772"/>
    <cellStyle name="Output 3 3 15 7" xfId="39773"/>
    <cellStyle name="Output 3 3 16" xfId="39774"/>
    <cellStyle name="Output 3 3 16 2" xfId="39775"/>
    <cellStyle name="Output 3 3 16 2 2" xfId="39776"/>
    <cellStyle name="Output 3 3 16 2 3" xfId="39777"/>
    <cellStyle name="Output 3 3 16 2 4" xfId="39778"/>
    <cellStyle name="Output 3 3 16 2 5" xfId="39779"/>
    <cellStyle name="Output 3 3 16 2 6" xfId="39780"/>
    <cellStyle name="Output 3 3 16 3" xfId="39781"/>
    <cellStyle name="Output 3 3 16 4" xfId="39782"/>
    <cellStyle name="Output 3 3 16 5" xfId="39783"/>
    <cellStyle name="Output 3 3 16 6" xfId="39784"/>
    <cellStyle name="Output 3 3 16 7" xfId="39785"/>
    <cellStyle name="Output 3 3 17" xfId="39786"/>
    <cellStyle name="Output 3 3 17 2" xfId="39787"/>
    <cellStyle name="Output 3 3 17 2 2" xfId="39788"/>
    <cellStyle name="Output 3 3 17 2 3" xfId="39789"/>
    <cellStyle name="Output 3 3 17 2 4" xfId="39790"/>
    <cellStyle name="Output 3 3 17 2 5" xfId="39791"/>
    <cellStyle name="Output 3 3 17 2 6" xfId="39792"/>
    <cellStyle name="Output 3 3 17 3" xfId="39793"/>
    <cellStyle name="Output 3 3 17 4" xfId="39794"/>
    <cellStyle name="Output 3 3 17 5" xfId="39795"/>
    <cellStyle name="Output 3 3 17 6" xfId="39796"/>
    <cellStyle name="Output 3 3 17 7" xfId="39797"/>
    <cellStyle name="Output 3 3 18" xfId="39798"/>
    <cellStyle name="Output 3 3 18 2" xfId="39799"/>
    <cellStyle name="Output 3 3 18 2 2" xfId="39800"/>
    <cellStyle name="Output 3 3 18 2 3" xfId="39801"/>
    <cellStyle name="Output 3 3 18 2 4" xfId="39802"/>
    <cellStyle name="Output 3 3 18 2 5" xfId="39803"/>
    <cellStyle name="Output 3 3 18 2 6" xfId="39804"/>
    <cellStyle name="Output 3 3 18 3" xfId="39805"/>
    <cellStyle name="Output 3 3 18 4" xfId="39806"/>
    <cellStyle name="Output 3 3 18 5" xfId="39807"/>
    <cellStyle name="Output 3 3 18 6" xfId="39808"/>
    <cellStyle name="Output 3 3 18 7" xfId="39809"/>
    <cellStyle name="Output 3 3 19" xfId="39810"/>
    <cellStyle name="Output 3 3 19 2" xfId="39811"/>
    <cellStyle name="Output 3 3 19 2 2" xfId="39812"/>
    <cellStyle name="Output 3 3 19 2 3" xfId="39813"/>
    <cellStyle name="Output 3 3 19 2 4" xfId="39814"/>
    <cellStyle name="Output 3 3 19 2 5" xfId="39815"/>
    <cellStyle name="Output 3 3 19 2 6" xfId="39816"/>
    <cellStyle name="Output 3 3 19 3" xfId="39817"/>
    <cellStyle name="Output 3 3 19 4" xfId="39818"/>
    <cellStyle name="Output 3 3 19 5" xfId="39819"/>
    <cellStyle name="Output 3 3 19 6" xfId="39820"/>
    <cellStyle name="Output 3 3 19 7" xfId="39821"/>
    <cellStyle name="Output 3 3 2" xfId="39822"/>
    <cellStyle name="Output 3 3 2 2" xfId="39823"/>
    <cellStyle name="Output 3 3 2 2 2" xfId="39824"/>
    <cellStyle name="Output 3 3 2 2 3" xfId="39825"/>
    <cellStyle name="Output 3 3 2 2 4" xfId="39826"/>
    <cellStyle name="Output 3 3 2 2 5" xfId="39827"/>
    <cellStyle name="Output 3 3 2 2 6" xfId="39828"/>
    <cellStyle name="Output 3 3 2 3" xfId="39829"/>
    <cellStyle name="Output 3 3 2 4" xfId="39830"/>
    <cellStyle name="Output 3 3 2 5" xfId="39831"/>
    <cellStyle name="Output 3 3 2 6" xfId="39832"/>
    <cellStyle name="Output 3 3 2 7" xfId="39833"/>
    <cellStyle name="Output 3 3 20" xfId="39834"/>
    <cellStyle name="Output 3 3 20 2" xfId="39835"/>
    <cellStyle name="Output 3 3 20 2 2" xfId="39836"/>
    <cellStyle name="Output 3 3 20 2 3" xfId="39837"/>
    <cellStyle name="Output 3 3 20 2 4" xfId="39838"/>
    <cellStyle name="Output 3 3 20 2 5" xfId="39839"/>
    <cellStyle name="Output 3 3 20 2 6" xfId="39840"/>
    <cellStyle name="Output 3 3 20 3" xfId="39841"/>
    <cellStyle name="Output 3 3 20 4" xfId="39842"/>
    <cellStyle name="Output 3 3 20 5" xfId="39843"/>
    <cellStyle name="Output 3 3 20 6" xfId="39844"/>
    <cellStyle name="Output 3 3 20 7" xfId="39845"/>
    <cellStyle name="Output 3 3 21" xfId="39846"/>
    <cellStyle name="Output 3 3 21 2" xfId="39847"/>
    <cellStyle name="Output 3 3 21 2 2" xfId="39848"/>
    <cellStyle name="Output 3 3 21 2 3" xfId="39849"/>
    <cellStyle name="Output 3 3 21 2 4" xfId="39850"/>
    <cellStyle name="Output 3 3 21 2 5" xfId="39851"/>
    <cellStyle name="Output 3 3 21 2 6" xfId="39852"/>
    <cellStyle name="Output 3 3 21 3" xfId="39853"/>
    <cellStyle name="Output 3 3 21 4" xfId="39854"/>
    <cellStyle name="Output 3 3 21 5" xfId="39855"/>
    <cellStyle name="Output 3 3 21 6" xfId="39856"/>
    <cellStyle name="Output 3 3 21 7" xfId="39857"/>
    <cellStyle name="Output 3 3 22" xfId="39858"/>
    <cellStyle name="Output 3 3 22 2" xfId="39859"/>
    <cellStyle name="Output 3 3 22 2 2" xfId="39860"/>
    <cellStyle name="Output 3 3 22 2 3" xfId="39861"/>
    <cellStyle name="Output 3 3 22 2 4" xfId="39862"/>
    <cellStyle name="Output 3 3 22 2 5" xfId="39863"/>
    <cellStyle name="Output 3 3 22 2 6" xfId="39864"/>
    <cellStyle name="Output 3 3 22 3" xfId="39865"/>
    <cellStyle name="Output 3 3 22 4" xfId="39866"/>
    <cellStyle name="Output 3 3 22 5" xfId="39867"/>
    <cellStyle name="Output 3 3 22 6" xfId="39868"/>
    <cellStyle name="Output 3 3 22 7" xfId="39869"/>
    <cellStyle name="Output 3 3 23" xfId="39870"/>
    <cellStyle name="Output 3 3 23 2" xfId="39871"/>
    <cellStyle name="Output 3 3 23 2 2" xfId="39872"/>
    <cellStyle name="Output 3 3 23 2 3" xfId="39873"/>
    <cellStyle name="Output 3 3 23 2 4" xfId="39874"/>
    <cellStyle name="Output 3 3 23 2 5" xfId="39875"/>
    <cellStyle name="Output 3 3 23 2 6" xfId="39876"/>
    <cellStyle name="Output 3 3 23 3" xfId="39877"/>
    <cellStyle name="Output 3 3 23 4" xfId="39878"/>
    <cellStyle name="Output 3 3 23 5" xfId="39879"/>
    <cellStyle name="Output 3 3 23 6" xfId="39880"/>
    <cellStyle name="Output 3 3 23 7" xfId="39881"/>
    <cellStyle name="Output 3 3 24" xfId="39882"/>
    <cellStyle name="Output 3 3 24 2" xfId="39883"/>
    <cellStyle name="Output 3 3 24 2 2" xfId="39884"/>
    <cellStyle name="Output 3 3 24 2 3" xfId="39885"/>
    <cellStyle name="Output 3 3 24 2 4" xfId="39886"/>
    <cellStyle name="Output 3 3 24 2 5" xfId="39887"/>
    <cellStyle name="Output 3 3 24 2 6" xfId="39888"/>
    <cellStyle name="Output 3 3 24 3" xfId="39889"/>
    <cellStyle name="Output 3 3 24 4" xfId="39890"/>
    <cellStyle name="Output 3 3 24 5" xfId="39891"/>
    <cellStyle name="Output 3 3 24 6" xfId="39892"/>
    <cellStyle name="Output 3 3 24 7" xfId="39893"/>
    <cellStyle name="Output 3 3 25" xfId="39894"/>
    <cellStyle name="Output 3 3 25 2" xfId="39895"/>
    <cellStyle name="Output 3 3 25 2 2" xfId="39896"/>
    <cellStyle name="Output 3 3 25 2 3" xfId="39897"/>
    <cellStyle name="Output 3 3 25 2 4" xfId="39898"/>
    <cellStyle name="Output 3 3 25 2 5" xfId="39899"/>
    <cellStyle name="Output 3 3 25 2 6" xfId="39900"/>
    <cellStyle name="Output 3 3 25 3" xfId="39901"/>
    <cellStyle name="Output 3 3 25 4" xfId="39902"/>
    <cellStyle name="Output 3 3 25 5" xfId="39903"/>
    <cellStyle name="Output 3 3 25 6" xfId="39904"/>
    <cellStyle name="Output 3 3 25 7" xfId="39905"/>
    <cellStyle name="Output 3 3 26" xfId="39906"/>
    <cellStyle name="Output 3 3 26 2" xfId="39907"/>
    <cellStyle name="Output 3 3 26 2 2" xfId="39908"/>
    <cellStyle name="Output 3 3 26 2 3" xfId="39909"/>
    <cellStyle name="Output 3 3 26 2 4" xfId="39910"/>
    <cellStyle name="Output 3 3 26 2 5" xfId="39911"/>
    <cellStyle name="Output 3 3 26 2 6" xfId="39912"/>
    <cellStyle name="Output 3 3 26 3" xfId="39913"/>
    <cellStyle name="Output 3 3 26 4" xfId="39914"/>
    <cellStyle name="Output 3 3 26 5" xfId="39915"/>
    <cellStyle name="Output 3 3 26 6" xfId="39916"/>
    <cellStyle name="Output 3 3 26 7" xfId="39917"/>
    <cellStyle name="Output 3 3 27" xfId="39918"/>
    <cellStyle name="Output 3 3 27 2" xfId="39919"/>
    <cellStyle name="Output 3 3 27 2 2" xfId="39920"/>
    <cellStyle name="Output 3 3 27 2 3" xfId="39921"/>
    <cellStyle name="Output 3 3 27 2 4" xfId="39922"/>
    <cellStyle name="Output 3 3 27 2 5" xfId="39923"/>
    <cellStyle name="Output 3 3 27 2 6" xfId="39924"/>
    <cellStyle name="Output 3 3 27 3" xfId="39925"/>
    <cellStyle name="Output 3 3 27 4" xfId="39926"/>
    <cellStyle name="Output 3 3 27 5" xfId="39927"/>
    <cellStyle name="Output 3 3 27 6" xfId="39928"/>
    <cellStyle name="Output 3 3 27 7" xfId="39929"/>
    <cellStyle name="Output 3 3 28" xfId="39930"/>
    <cellStyle name="Output 3 3 28 2" xfId="39931"/>
    <cellStyle name="Output 3 3 28 2 2" xfId="39932"/>
    <cellStyle name="Output 3 3 28 2 3" xfId="39933"/>
    <cellStyle name="Output 3 3 28 2 4" xfId="39934"/>
    <cellStyle name="Output 3 3 28 2 5" xfId="39935"/>
    <cellStyle name="Output 3 3 28 2 6" xfId="39936"/>
    <cellStyle name="Output 3 3 28 3" xfId="39937"/>
    <cellStyle name="Output 3 3 28 4" xfId="39938"/>
    <cellStyle name="Output 3 3 28 5" xfId="39939"/>
    <cellStyle name="Output 3 3 28 6" xfId="39940"/>
    <cellStyle name="Output 3 3 28 7" xfId="39941"/>
    <cellStyle name="Output 3 3 29" xfId="39942"/>
    <cellStyle name="Output 3 3 29 2" xfId="39943"/>
    <cellStyle name="Output 3 3 29 2 2" xfId="39944"/>
    <cellStyle name="Output 3 3 29 2 3" xfId="39945"/>
    <cellStyle name="Output 3 3 29 2 4" xfId="39946"/>
    <cellStyle name="Output 3 3 29 2 5" xfId="39947"/>
    <cellStyle name="Output 3 3 29 2 6" xfId="39948"/>
    <cellStyle name="Output 3 3 29 3" xfId="39949"/>
    <cellStyle name="Output 3 3 29 4" xfId="39950"/>
    <cellStyle name="Output 3 3 29 5" xfId="39951"/>
    <cellStyle name="Output 3 3 29 6" xfId="39952"/>
    <cellStyle name="Output 3 3 29 7" xfId="39953"/>
    <cellStyle name="Output 3 3 3" xfId="39954"/>
    <cellStyle name="Output 3 3 3 2" xfId="39955"/>
    <cellStyle name="Output 3 3 3 2 2" xfId="39956"/>
    <cellStyle name="Output 3 3 3 2 3" xfId="39957"/>
    <cellStyle name="Output 3 3 3 2 4" xfId="39958"/>
    <cellStyle name="Output 3 3 3 2 5" xfId="39959"/>
    <cellStyle name="Output 3 3 3 2 6" xfId="39960"/>
    <cellStyle name="Output 3 3 3 3" xfId="39961"/>
    <cellStyle name="Output 3 3 3 4" xfId="39962"/>
    <cellStyle name="Output 3 3 3 5" xfId="39963"/>
    <cellStyle name="Output 3 3 3 6" xfId="39964"/>
    <cellStyle name="Output 3 3 3 7" xfId="39965"/>
    <cellStyle name="Output 3 3 30" xfId="39966"/>
    <cellStyle name="Output 3 3 30 2" xfId="39967"/>
    <cellStyle name="Output 3 3 30 2 2" xfId="39968"/>
    <cellStyle name="Output 3 3 30 2 3" xfId="39969"/>
    <cellStyle name="Output 3 3 30 2 4" xfId="39970"/>
    <cellStyle name="Output 3 3 30 2 5" xfId="39971"/>
    <cellStyle name="Output 3 3 30 2 6" xfId="39972"/>
    <cellStyle name="Output 3 3 30 3" xfId="39973"/>
    <cellStyle name="Output 3 3 30 4" xfId="39974"/>
    <cellStyle name="Output 3 3 30 5" xfId="39975"/>
    <cellStyle name="Output 3 3 30 6" xfId="39976"/>
    <cellStyle name="Output 3 3 30 7" xfId="39977"/>
    <cellStyle name="Output 3 3 31" xfId="39978"/>
    <cellStyle name="Output 3 3 31 2" xfId="39979"/>
    <cellStyle name="Output 3 3 31 2 2" xfId="39980"/>
    <cellStyle name="Output 3 3 31 2 3" xfId="39981"/>
    <cellStyle name="Output 3 3 31 2 4" xfId="39982"/>
    <cellStyle name="Output 3 3 31 2 5" xfId="39983"/>
    <cellStyle name="Output 3 3 31 2 6" xfId="39984"/>
    <cellStyle name="Output 3 3 31 3" xfId="39985"/>
    <cellStyle name="Output 3 3 31 4" xfId="39986"/>
    <cellStyle name="Output 3 3 31 5" xfId="39987"/>
    <cellStyle name="Output 3 3 31 6" xfId="39988"/>
    <cellStyle name="Output 3 3 31 7" xfId="39989"/>
    <cellStyle name="Output 3 3 32" xfId="39990"/>
    <cellStyle name="Output 3 3 32 2" xfId="39991"/>
    <cellStyle name="Output 3 3 32 2 2" xfId="39992"/>
    <cellStyle name="Output 3 3 32 2 3" xfId="39993"/>
    <cellStyle name="Output 3 3 32 2 4" xfId="39994"/>
    <cellStyle name="Output 3 3 32 2 5" xfId="39995"/>
    <cellStyle name="Output 3 3 32 2 6" xfId="39996"/>
    <cellStyle name="Output 3 3 32 3" xfId="39997"/>
    <cellStyle name="Output 3 3 32 4" xfId="39998"/>
    <cellStyle name="Output 3 3 32 5" xfId="39999"/>
    <cellStyle name="Output 3 3 32 6" xfId="40000"/>
    <cellStyle name="Output 3 3 32 7" xfId="40001"/>
    <cellStyle name="Output 3 3 33" xfId="40002"/>
    <cellStyle name="Output 3 3 33 2" xfId="40003"/>
    <cellStyle name="Output 3 3 33 2 2" xfId="40004"/>
    <cellStyle name="Output 3 3 33 2 3" xfId="40005"/>
    <cellStyle name="Output 3 3 33 2 4" xfId="40006"/>
    <cellStyle name="Output 3 3 33 2 5" xfId="40007"/>
    <cellStyle name="Output 3 3 33 2 6" xfId="40008"/>
    <cellStyle name="Output 3 3 33 3" xfId="40009"/>
    <cellStyle name="Output 3 3 33 4" xfId="40010"/>
    <cellStyle name="Output 3 3 33 5" xfId="40011"/>
    <cellStyle name="Output 3 3 33 6" xfId="40012"/>
    <cellStyle name="Output 3 3 33 7" xfId="40013"/>
    <cellStyle name="Output 3 3 34" xfId="40014"/>
    <cellStyle name="Output 3 3 34 2" xfId="40015"/>
    <cellStyle name="Output 3 3 34 2 2" xfId="40016"/>
    <cellStyle name="Output 3 3 34 2 3" xfId="40017"/>
    <cellStyle name="Output 3 3 34 2 4" xfId="40018"/>
    <cellStyle name="Output 3 3 34 2 5" xfId="40019"/>
    <cellStyle name="Output 3 3 34 2 6" xfId="40020"/>
    <cellStyle name="Output 3 3 34 3" xfId="40021"/>
    <cellStyle name="Output 3 3 34 4" xfId="40022"/>
    <cellStyle name="Output 3 3 34 5" xfId="40023"/>
    <cellStyle name="Output 3 3 35" xfId="40024"/>
    <cellStyle name="Output 3 3 35 2" xfId="40025"/>
    <cellStyle name="Output 3 3 35 3" xfId="40026"/>
    <cellStyle name="Output 3 3 35 4" xfId="40027"/>
    <cellStyle name="Output 3 3 35 5" xfId="40028"/>
    <cellStyle name="Output 3 3 35 6" xfId="40029"/>
    <cellStyle name="Output 3 3 36" xfId="40030"/>
    <cellStyle name="Output 3 3 36 2" xfId="40031"/>
    <cellStyle name="Output 3 3 36 3" xfId="40032"/>
    <cellStyle name="Output 3 3 36 4" xfId="40033"/>
    <cellStyle name="Output 3 3 36 5" xfId="40034"/>
    <cellStyle name="Output 3 3 36 6" xfId="40035"/>
    <cellStyle name="Output 3 3 37" xfId="40036"/>
    <cellStyle name="Output 3 3 38" xfId="40037"/>
    <cellStyle name="Output 3 3 39" xfId="40038"/>
    <cellStyle name="Output 3 3 4" xfId="40039"/>
    <cellStyle name="Output 3 3 4 2" xfId="40040"/>
    <cellStyle name="Output 3 3 4 2 2" xfId="40041"/>
    <cellStyle name="Output 3 3 4 2 3" xfId="40042"/>
    <cellStyle name="Output 3 3 4 2 4" xfId="40043"/>
    <cellStyle name="Output 3 3 4 2 5" xfId="40044"/>
    <cellStyle name="Output 3 3 4 2 6" xfId="40045"/>
    <cellStyle name="Output 3 3 4 3" xfId="40046"/>
    <cellStyle name="Output 3 3 4 4" xfId="40047"/>
    <cellStyle name="Output 3 3 4 5" xfId="40048"/>
    <cellStyle name="Output 3 3 4 6" xfId="40049"/>
    <cellStyle name="Output 3 3 4 7" xfId="40050"/>
    <cellStyle name="Output 3 3 40" xfId="40051"/>
    <cellStyle name="Output 3 3 5" xfId="40052"/>
    <cellStyle name="Output 3 3 5 2" xfId="40053"/>
    <cellStyle name="Output 3 3 5 2 2" xfId="40054"/>
    <cellStyle name="Output 3 3 5 2 3" xfId="40055"/>
    <cellStyle name="Output 3 3 5 2 4" xfId="40056"/>
    <cellStyle name="Output 3 3 5 2 5" xfId="40057"/>
    <cellStyle name="Output 3 3 5 2 6" xfId="40058"/>
    <cellStyle name="Output 3 3 5 3" xfId="40059"/>
    <cellStyle name="Output 3 3 5 4" xfId="40060"/>
    <cellStyle name="Output 3 3 5 5" xfId="40061"/>
    <cellStyle name="Output 3 3 5 6" xfId="40062"/>
    <cellStyle name="Output 3 3 5 7" xfId="40063"/>
    <cellStyle name="Output 3 3 6" xfId="40064"/>
    <cellStyle name="Output 3 3 6 2" xfId="40065"/>
    <cellStyle name="Output 3 3 6 2 2" xfId="40066"/>
    <cellStyle name="Output 3 3 6 2 3" xfId="40067"/>
    <cellStyle name="Output 3 3 6 2 4" xfId="40068"/>
    <cellStyle name="Output 3 3 6 2 5" xfId="40069"/>
    <cellStyle name="Output 3 3 6 2 6" xfId="40070"/>
    <cellStyle name="Output 3 3 6 3" xfId="40071"/>
    <cellStyle name="Output 3 3 6 4" xfId="40072"/>
    <cellStyle name="Output 3 3 6 5" xfId="40073"/>
    <cellStyle name="Output 3 3 6 6" xfId="40074"/>
    <cellStyle name="Output 3 3 6 7" xfId="40075"/>
    <cellStyle name="Output 3 3 7" xfId="40076"/>
    <cellStyle name="Output 3 3 7 2" xfId="40077"/>
    <cellStyle name="Output 3 3 7 2 2" xfId="40078"/>
    <cellStyle name="Output 3 3 7 2 3" xfId="40079"/>
    <cellStyle name="Output 3 3 7 2 4" xfId="40080"/>
    <cellStyle name="Output 3 3 7 2 5" xfId="40081"/>
    <cellStyle name="Output 3 3 7 2 6" xfId="40082"/>
    <cellStyle name="Output 3 3 7 3" xfId="40083"/>
    <cellStyle name="Output 3 3 7 4" xfId="40084"/>
    <cellStyle name="Output 3 3 7 5" xfId="40085"/>
    <cellStyle name="Output 3 3 7 6" xfId="40086"/>
    <cellStyle name="Output 3 3 7 7" xfId="40087"/>
    <cellStyle name="Output 3 3 8" xfId="40088"/>
    <cellStyle name="Output 3 3 8 2" xfId="40089"/>
    <cellStyle name="Output 3 3 8 2 2" xfId="40090"/>
    <cellStyle name="Output 3 3 8 2 3" xfId="40091"/>
    <cellStyle name="Output 3 3 8 2 4" xfId="40092"/>
    <cellStyle name="Output 3 3 8 2 5" xfId="40093"/>
    <cellStyle name="Output 3 3 8 2 6" xfId="40094"/>
    <cellStyle name="Output 3 3 8 3" xfId="40095"/>
    <cellStyle name="Output 3 3 8 4" xfId="40096"/>
    <cellStyle name="Output 3 3 8 5" xfId="40097"/>
    <cellStyle name="Output 3 3 8 6" xfId="40098"/>
    <cellStyle name="Output 3 3 8 7" xfId="40099"/>
    <cellStyle name="Output 3 3 9" xfId="40100"/>
    <cellStyle name="Output 3 3 9 2" xfId="40101"/>
    <cellStyle name="Output 3 3 9 2 2" xfId="40102"/>
    <cellStyle name="Output 3 3 9 2 3" xfId="40103"/>
    <cellStyle name="Output 3 3 9 2 4" xfId="40104"/>
    <cellStyle name="Output 3 3 9 2 5" xfId="40105"/>
    <cellStyle name="Output 3 3 9 2 6" xfId="40106"/>
    <cellStyle name="Output 3 3 9 3" xfId="40107"/>
    <cellStyle name="Output 3 3 9 4" xfId="40108"/>
    <cellStyle name="Output 3 3 9 5" xfId="40109"/>
    <cellStyle name="Output 3 3 9 6" xfId="40110"/>
    <cellStyle name="Output 3 3 9 7" xfId="40111"/>
    <cellStyle name="Output 3 30" xfId="40112"/>
    <cellStyle name="Output 3 30 2" xfId="40113"/>
    <cellStyle name="Output 3 30 3" xfId="40114"/>
    <cellStyle name="Output 3 30 4" xfId="40115"/>
    <cellStyle name="Output 3 30 5" xfId="40116"/>
    <cellStyle name="Output 3 30 6" xfId="40117"/>
    <cellStyle name="Output 3 31" xfId="40118"/>
    <cellStyle name="Output 3 4" xfId="40119"/>
    <cellStyle name="Output 3 4 2" xfId="40120"/>
    <cellStyle name="Output 3 4 2 2" xfId="40121"/>
    <cellStyle name="Output 3 4 2 3" xfId="40122"/>
    <cellStyle name="Output 3 4 2 4" xfId="40123"/>
    <cellStyle name="Output 3 4 2 5" xfId="40124"/>
    <cellStyle name="Output 3 4 2 6" xfId="40125"/>
    <cellStyle name="Output 3 4 3" xfId="40126"/>
    <cellStyle name="Output 3 4 4" xfId="40127"/>
    <cellStyle name="Output 3 4 5" xfId="40128"/>
    <cellStyle name="Output 3 4 6" xfId="40129"/>
    <cellStyle name="Output 3 4 7" xfId="40130"/>
    <cellStyle name="Output 3 5" xfId="40131"/>
    <cellStyle name="Output 3 5 2" xfId="40132"/>
    <cellStyle name="Output 3 5 2 2" xfId="40133"/>
    <cellStyle name="Output 3 5 2 3" xfId="40134"/>
    <cellStyle name="Output 3 5 2 4" xfId="40135"/>
    <cellStyle name="Output 3 5 2 5" xfId="40136"/>
    <cellStyle name="Output 3 5 2 6" xfId="40137"/>
    <cellStyle name="Output 3 5 3" xfId="40138"/>
    <cellStyle name="Output 3 5 4" xfId="40139"/>
    <cellStyle name="Output 3 5 5" xfId="40140"/>
    <cellStyle name="Output 3 5 6" xfId="40141"/>
    <cellStyle name="Output 3 5 7" xfId="40142"/>
    <cellStyle name="Output 3 6" xfId="40143"/>
    <cellStyle name="Output 3 6 2" xfId="40144"/>
    <cellStyle name="Output 3 6 2 2" xfId="40145"/>
    <cellStyle name="Output 3 6 2 3" xfId="40146"/>
    <cellStyle name="Output 3 6 2 4" xfId="40147"/>
    <cellStyle name="Output 3 6 2 5" xfId="40148"/>
    <cellStyle name="Output 3 6 2 6" xfId="40149"/>
    <cellStyle name="Output 3 6 3" xfId="40150"/>
    <cellStyle name="Output 3 6 4" xfId="40151"/>
    <cellStyle name="Output 3 6 5" xfId="40152"/>
    <cellStyle name="Output 3 6 6" xfId="40153"/>
    <cellStyle name="Output 3 6 7" xfId="40154"/>
    <cellStyle name="Output 3 7" xfId="40155"/>
    <cellStyle name="Output 3 7 2" xfId="40156"/>
    <cellStyle name="Output 3 7 2 2" xfId="40157"/>
    <cellStyle name="Output 3 7 2 3" xfId="40158"/>
    <cellStyle name="Output 3 7 2 4" xfId="40159"/>
    <cellStyle name="Output 3 7 2 5" xfId="40160"/>
    <cellStyle name="Output 3 7 2 6" xfId="40161"/>
    <cellStyle name="Output 3 7 3" xfId="40162"/>
    <cellStyle name="Output 3 7 4" xfId="40163"/>
    <cellStyle name="Output 3 7 5" xfId="40164"/>
    <cellStyle name="Output 3 7 6" xfId="40165"/>
    <cellStyle name="Output 3 7 7" xfId="40166"/>
    <cellStyle name="Output 3 8" xfId="40167"/>
    <cellStyle name="Output 3 8 2" xfId="40168"/>
    <cellStyle name="Output 3 8 2 2" xfId="40169"/>
    <cellStyle name="Output 3 8 2 3" xfId="40170"/>
    <cellStyle name="Output 3 8 2 4" xfId="40171"/>
    <cellStyle name="Output 3 8 2 5" xfId="40172"/>
    <cellStyle name="Output 3 8 2 6" xfId="40173"/>
    <cellStyle name="Output 3 8 3" xfId="40174"/>
    <cellStyle name="Output 3 8 4" xfId="40175"/>
    <cellStyle name="Output 3 8 5" xfId="40176"/>
    <cellStyle name="Output 3 8 6" xfId="40177"/>
    <cellStyle name="Output 3 8 7" xfId="40178"/>
    <cellStyle name="Output 3 9" xfId="40179"/>
    <cellStyle name="Output 3 9 2" xfId="40180"/>
    <cellStyle name="Output 3 9 2 2" xfId="40181"/>
    <cellStyle name="Output 3 9 2 3" xfId="40182"/>
    <cellStyle name="Output 3 9 2 4" xfId="40183"/>
    <cellStyle name="Output 3 9 2 5" xfId="40184"/>
    <cellStyle name="Output 3 9 2 6" xfId="40185"/>
    <cellStyle name="Output 3 9 3" xfId="40186"/>
    <cellStyle name="Output 3 9 4" xfId="40187"/>
    <cellStyle name="Output 3 9 5" xfId="40188"/>
    <cellStyle name="Output 3 9 6" xfId="40189"/>
    <cellStyle name="Output 3 9 7" xfId="40190"/>
    <cellStyle name="Output 4" xfId="40191"/>
    <cellStyle name="Percent" xfId="44392" builtinId="5"/>
    <cellStyle name="Percent [2]" xfId="40192"/>
    <cellStyle name="Percent 10" xfId="40193"/>
    <cellStyle name="Percent 11" xfId="40194"/>
    <cellStyle name="Percent 12" xfId="40195"/>
    <cellStyle name="Percent 13" xfId="40196"/>
    <cellStyle name="Percent 14" xfId="40197"/>
    <cellStyle name="Percent 15" xfId="40198"/>
    <cellStyle name="Percent 16" xfId="40199"/>
    <cellStyle name="Percent 17" xfId="6"/>
    <cellStyle name="Percent 2" xfId="40200"/>
    <cellStyle name="Percent 2 10" xfId="40201"/>
    <cellStyle name="Percent 2 10 10" xfId="40202"/>
    <cellStyle name="Percent 2 10 2" xfId="40203"/>
    <cellStyle name="Percent 2 10 2 2" xfId="40204"/>
    <cellStyle name="Percent 2 10 2 2 2" xfId="40205"/>
    <cellStyle name="Percent 2 10 2 2 2 2" xfId="40206"/>
    <cellStyle name="Percent 2 10 2 2 3" xfId="40207"/>
    <cellStyle name="Percent 2 10 2 2 4" xfId="40208"/>
    <cellStyle name="Percent 2 10 2 3" xfId="40209"/>
    <cellStyle name="Percent 2 10 2 3 2" xfId="40210"/>
    <cellStyle name="Percent 2 10 2 4" xfId="40211"/>
    <cellStyle name="Percent 2 10 2 5" xfId="40212"/>
    <cellStyle name="Percent 2 10 3" xfId="9"/>
    <cellStyle name="Percent 2 10 4" xfId="40213"/>
    <cellStyle name="Percent 2 10 5" xfId="40214"/>
    <cellStyle name="Percent 2 10 6" xfId="40215"/>
    <cellStyle name="Percent 2 10 6 2" xfId="40216"/>
    <cellStyle name="Percent 2 10 6 2 2" xfId="40217"/>
    <cellStyle name="Percent 2 10 6 3" xfId="40218"/>
    <cellStyle name="Percent 2 10 7" xfId="40219"/>
    <cellStyle name="Percent 2 10 7 2" xfId="40220"/>
    <cellStyle name="Percent 2 10 7 2 2" xfId="40221"/>
    <cellStyle name="Percent 2 10 7 3" xfId="40222"/>
    <cellStyle name="Percent 2 10 8" xfId="40223"/>
    <cellStyle name="Percent 2 10 8 2" xfId="40224"/>
    <cellStyle name="Percent 2 10 9" xfId="40225"/>
    <cellStyle name="Percent 2 11" xfId="40226"/>
    <cellStyle name="Percent 2 11 10" xfId="40227"/>
    <cellStyle name="Percent 2 11 2" xfId="40228"/>
    <cellStyle name="Percent 2 11 2 2" xfId="40229"/>
    <cellStyle name="Percent 2 11 2 2 2" xfId="40230"/>
    <cellStyle name="Percent 2 11 2 2 2 2" xfId="40231"/>
    <cellStyle name="Percent 2 11 2 2 3" xfId="40232"/>
    <cellStyle name="Percent 2 11 2 2 4" xfId="40233"/>
    <cellStyle name="Percent 2 11 2 3" xfId="40234"/>
    <cellStyle name="Percent 2 11 2 3 2" xfId="40235"/>
    <cellStyle name="Percent 2 11 2 4" xfId="40236"/>
    <cellStyle name="Percent 2 11 2 5" xfId="40237"/>
    <cellStyle name="Percent 2 11 3" xfId="40238"/>
    <cellStyle name="Percent 2 11 4" xfId="40239"/>
    <cellStyle name="Percent 2 11 5" xfId="40240"/>
    <cellStyle name="Percent 2 11 6" xfId="40241"/>
    <cellStyle name="Percent 2 11 6 2" xfId="40242"/>
    <cellStyle name="Percent 2 11 6 2 2" xfId="40243"/>
    <cellStyle name="Percent 2 11 6 3" xfId="40244"/>
    <cellStyle name="Percent 2 11 7" xfId="40245"/>
    <cellStyle name="Percent 2 11 7 2" xfId="40246"/>
    <cellStyle name="Percent 2 11 7 2 2" xfId="40247"/>
    <cellStyle name="Percent 2 11 7 3" xfId="40248"/>
    <cellStyle name="Percent 2 11 8" xfId="40249"/>
    <cellStyle name="Percent 2 11 8 2" xfId="40250"/>
    <cellStyle name="Percent 2 11 9" xfId="40251"/>
    <cellStyle name="Percent 2 12" xfId="40252"/>
    <cellStyle name="Percent 2 12 10" xfId="40253"/>
    <cellStyle name="Percent 2 12 2" xfId="40254"/>
    <cellStyle name="Percent 2 12 2 2" xfId="40255"/>
    <cellStyle name="Percent 2 12 2 2 2" xfId="40256"/>
    <cellStyle name="Percent 2 12 2 2 2 2" xfId="40257"/>
    <cellStyle name="Percent 2 12 2 2 3" xfId="40258"/>
    <cellStyle name="Percent 2 12 2 2 4" xfId="40259"/>
    <cellStyle name="Percent 2 12 2 3" xfId="40260"/>
    <cellStyle name="Percent 2 12 2 3 2" xfId="40261"/>
    <cellStyle name="Percent 2 12 2 4" xfId="40262"/>
    <cellStyle name="Percent 2 12 2 5" xfId="40263"/>
    <cellStyle name="Percent 2 12 3" xfId="40264"/>
    <cellStyle name="Percent 2 12 4" xfId="40265"/>
    <cellStyle name="Percent 2 12 5" xfId="40266"/>
    <cellStyle name="Percent 2 12 6" xfId="40267"/>
    <cellStyle name="Percent 2 12 6 2" xfId="40268"/>
    <cellStyle name="Percent 2 12 6 2 2" xfId="40269"/>
    <cellStyle name="Percent 2 12 6 3" xfId="40270"/>
    <cellStyle name="Percent 2 12 7" xfId="40271"/>
    <cellStyle name="Percent 2 12 7 2" xfId="40272"/>
    <cellStyle name="Percent 2 12 7 2 2" xfId="40273"/>
    <cellStyle name="Percent 2 12 7 3" xfId="40274"/>
    <cellStyle name="Percent 2 12 8" xfId="40275"/>
    <cellStyle name="Percent 2 12 8 2" xfId="40276"/>
    <cellStyle name="Percent 2 12 9" xfId="40277"/>
    <cellStyle name="Percent 2 13" xfId="40278"/>
    <cellStyle name="Percent 2 13 10" xfId="40279"/>
    <cellStyle name="Percent 2 13 2" xfId="40280"/>
    <cellStyle name="Percent 2 13 2 2" xfId="40281"/>
    <cellStyle name="Percent 2 13 2 2 2" xfId="40282"/>
    <cellStyle name="Percent 2 13 2 2 2 2" xfId="40283"/>
    <cellStyle name="Percent 2 13 2 2 3" xfId="40284"/>
    <cellStyle name="Percent 2 13 2 2 4" xfId="40285"/>
    <cellStyle name="Percent 2 13 2 3" xfId="40286"/>
    <cellStyle name="Percent 2 13 2 3 2" xfId="40287"/>
    <cellStyle name="Percent 2 13 2 4" xfId="40288"/>
    <cellStyle name="Percent 2 13 2 5" xfId="40289"/>
    <cellStyle name="Percent 2 13 3" xfId="40290"/>
    <cellStyle name="Percent 2 13 4" xfId="40291"/>
    <cellStyle name="Percent 2 13 5" xfId="40292"/>
    <cellStyle name="Percent 2 13 6" xfId="40293"/>
    <cellStyle name="Percent 2 13 6 2" xfId="40294"/>
    <cellStyle name="Percent 2 13 6 2 2" xfId="40295"/>
    <cellStyle name="Percent 2 13 6 3" xfId="40296"/>
    <cellStyle name="Percent 2 13 7" xfId="40297"/>
    <cellStyle name="Percent 2 13 7 2" xfId="40298"/>
    <cellStyle name="Percent 2 13 7 2 2" xfId="40299"/>
    <cellStyle name="Percent 2 13 7 3" xfId="40300"/>
    <cellStyle name="Percent 2 13 8" xfId="40301"/>
    <cellStyle name="Percent 2 13 8 2" xfId="40302"/>
    <cellStyle name="Percent 2 13 9" xfId="40303"/>
    <cellStyle name="Percent 2 14" xfId="40304"/>
    <cellStyle name="Percent 2 14 10" xfId="40305"/>
    <cellStyle name="Percent 2 14 2" xfId="40306"/>
    <cellStyle name="Percent 2 14 2 2" xfId="40307"/>
    <cellStyle name="Percent 2 14 2 2 2" xfId="40308"/>
    <cellStyle name="Percent 2 14 2 2 2 2" xfId="40309"/>
    <cellStyle name="Percent 2 14 2 2 3" xfId="40310"/>
    <cellStyle name="Percent 2 14 2 2 4" xfId="40311"/>
    <cellStyle name="Percent 2 14 2 3" xfId="40312"/>
    <cellStyle name="Percent 2 14 2 3 2" xfId="40313"/>
    <cellStyle name="Percent 2 14 2 4" xfId="40314"/>
    <cellStyle name="Percent 2 14 2 5" xfId="40315"/>
    <cellStyle name="Percent 2 14 3" xfId="40316"/>
    <cellStyle name="Percent 2 14 4" xfId="40317"/>
    <cellStyle name="Percent 2 14 5" xfId="40318"/>
    <cellStyle name="Percent 2 14 6" xfId="40319"/>
    <cellStyle name="Percent 2 14 6 2" xfId="40320"/>
    <cellStyle name="Percent 2 14 6 2 2" xfId="40321"/>
    <cellStyle name="Percent 2 14 6 3" xfId="40322"/>
    <cellStyle name="Percent 2 14 7" xfId="40323"/>
    <cellStyle name="Percent 2 14 7 2" xfId="40324"/>
    <cellStyle name="Percent 2 14 7 2 2" xfId="40325"/>
    <cellStyle name="Percent 2 14 7 3" xfId="40326"/>
    <cellStyle name="Percent 2 14 8" xfId="40327"/>
    <cellStyle name="Percent 2 14 8 2" xfId="40328"/>
    <cellStyle name="Percent 2 14 9" xfId="40329"/>
    <cellStyle name="Percent 2 15" xfId="40330"/>
    <cellStyle name="Percent 2 15 2" xfId="40331"/>
    <cellStyle name="Percent 2 15 2 2" xfId="40332"/>
    <cellStyle name="Percent 2 15 2 2 2" xfId="40333"/>
    <cellStyle name="Percent 2 15 2 2 2 2" xfId="40334"/>
    <cellStyle name="Percent 2 15 2 2 3" xfId="40335"/>
    <cellStyle name="Percent 2 15 2 2 4" xfId="40336"/>
    <cellStyle name="Percent 2 15 2 3" xfId="40337"/>
    <cellStyle name="Percent 2 15 2 3 2" xfId="40338"/>
    <cellStyle name="Percent 2 15 2 4" xfId="40339"/>
    <cellStyle name="Percent 2 15 2 5" xfId="40340"/>
    <cellStyle name="Percent 2 15 3" xfId="40341"/>
    <cellStyle name="Percent 2 15 4" xfId="40342"/>
    <cellStyle name="Percent 2 15 5" xfId="40343"/>
    <cellStyle name="Percent 2 15 5 2" xfId="40344"/>
    <cellStyle name="Percent 2 15 6" xfId="40345"/>
    <cellStyle name="Percent 2 15 7" xfId="40346"/>
    <cellStyle name="Percent 2 16" xfId="40347"/>
    <cellStyle name="Percent 2 16 2" xfId="40348"/>
    <cellStyle name="Percent 2 16 3" xfId="40349"/>
    <cellStyle name="Percent 2 16 3 2" xfId="40350"/>
    <cellStyle name="Percent 2 16 4" xfId="40351"/>
    <cellStyle name="Percent 2 16 5" xfId="40352"/>
    <cellStyle name="Percent 2 17" xfId="40353"/>
    <cellStyle name="Percent 2 18" xfId="40354"/>
    <cellStyle name="Percent 2 18 2" xfId="40355"/>
    <cellStyle name="Percent 2 18 2 2" xfId="40356"/>
    <cellStyle name="Percent 2 18 2 2 2" xfId="40357"/>
    <cellStyle name="Percent 2 18 2 3" xfId="40358"/>
    <cellStyle name="Percent 2 18 2 4" xfId="40359"/>
    <cellStyle name="Percent 2 18 3" xfId="40360"/>
    <cellStyle name="Percent 2 18 3 2" xfId="40361"/>
    <cellStyle name="Percent 2 18 4" xfId="40362"/>
    <cellStyle name="Percent 2 18 5" xfId="40363"/>
    <cellStyle name="Percent 2 19" xfId="40364"/>
    <cellStyle name="Percent 2 2" xfId="40365"/>
    <cellStyle name="Percent 2 2 2" xfId="40366"/>
    <cellStyle name="Percent 2 20" xfId="40367"/>
    <cellStyle name="Percent 2 21" xfId="40368"/>
    <cellStyle name="Percent 2 21 2" xfId="40369"/>
    <cellStyle name="Percent 2 21 2 2" xfId="40370"/>
    <cellStyle name="Percent 2 21 3" xfId="40371"/>
    <cellStyle name="Percent 2 22" xfId="40372"/>
    <cellStyle name="Percent 2 22 2" xfId="40373"/>
    <cellStyle name="Percent 2 22 2 2" xfId="40374"/>
    <cellStyle name="Percent 2 22 3" xfId="40375"/>
    <cellStyle name="Percent 2 23" xfId="40376"/>
    <cellStyle name="Percent 2 23 2" xfId="40377"/>
    <cellStyle name="Percent 2 24" xfId="40378"/>
    <cellStyle name="Percent 2 25" xfId="40379"/>
    <cellStyle name="Percent 2 26" xfId="40380"/>
    <cellStyle name="Percent 2 27" xfId="40381"/>
    <cellStyle name="Percent 2 3" xfId="40382"/>
    <cellStyle name="Percent 2 3 10" xfId="40383"/>
    <cellStyle name="Percent 2 3 10 2" xfId="40384"/>
    <cellStyle name="Percent 2 3 11" xfId="40385"/>
    <cellStyle name="Percent 2 3 12" xfId="40386"/>
    <cellStyle name="Percent 2 3 13" xfId="40387"/>
    <cellStyle name="Percent 2 3 14" xfId="40388"/>
    <cellStyle name="Percent 2 3 15" xfId="40389"/>
    <cellStyle name="Percent 2 3 2" xfId="40390"/>
    <cellStyle name="Percent 2 3 2 2" xfId="40391"/>
    <cellStyle name="Percent 2 3 2 2 2" xfId="40392"/>
    <cellStyle name="Percent 2 3 2 2 2 2" xfId="40393"/>
    <cellStyle name="Percent 2 3 2 2 2 2 2" xfId="40394"/>
    <cellStyle name="Percent 2 3 2 2 2 3" xfId="40395"/>
    <cellStyle name="Percent 2 3 2 2 2 4" xfId="40396"/>
    <cellStyle name="Percent 2 3 2 2 3" xfId="40397"/>
    <cellStyle name="Percent 2 3 2 2 3 2" xfId="40398"/>
    <cellStyle name="Percent 2 3 2 2 4" xfId="40399"/>
    <cellStyle name="Percent 2 3 2 2 5" xfId="40400"/>
    <cellStyle name="Percent 2 3 2 3" xfId="40401"/>
    <cellStyle name="Percent 2 3 3" xfId="40402"/>
    <cellStyle name="Percent 2 3 4" xfId="40403"/>
    <cellStyle name="Percent 2 3 5" xfId="40404"/>
    <cellStyle name="Percent 2 3 5 2" xfId="40405"/>
    <cellStyle name="Percent 2 3 5 2 2" xfId="40406"/>
    <cellStyle name="Percent 2 3 5 2 2 2" xfId="40407"/>
    <cellStyle name="Percent 2 3 5 2 3" xfId="40408"/>
    <cellStyle name="Percent 2 3 5 2 4" xfId="40409"/>
    <cellStyle name="Percent 2 3 5 3" xfId="40410"/>
    <cellStyle name="Percent 2 3 5 3 2" xfId="40411"/>
    <cellStyle name="Percent 2 3 5 4" xfId="40412"/>
    <cellStyle name="Percent 2 3 5 5" xfId="40413"/>
    <cellStyle name="Percent 2 3 6" xfId="40414"/>
    <cellStyle name="Percent 2 3 7" xfId="40415"/>
    <cellStyle name="Percent 2 3 8" xfId="40416"/>
    <cellStyle name="Percent 2 3 8 2" xfId="40417"/>
    <cellStyle name="Percent 2 3 8 2 2" xfId="40418"/>
    <cellStyle name="Percent 2 3 8 3" xfId="40419"/>
    <cellStyle name="Percent 2 3 9" xfId="40420"/>
    <cellStyle name="Percent 2 3 9 2" xfId="40421"/>
    <cellStyle name="Percent 2 3 9 2 2" xfId="40422"/>
    <cellStyle name="Percent 2 3 9 3" xfId="40423"/>
    <cellStyle name="Percent 2 4" xfId="40424"/>
    <cellStyle name="Percent 2 4 2" xfId="40425"/>
    <cellStyle name="Percent 2 4 3" xfId="40426"/>
    <cellStyle name="Percent 2 4 3 2" xfId="40427"/>
    <cellStyle name="Percent 2 4 4" xfId="40428"/>
    <cellStyle name="Percent 2 4 4 2" xfId="40429"/>
    <cellStyle name="Percent 2 5" xfId="40430"/>
    <cellStyle name="Percent 2 5 10" xfId="40431"/>
    <cellStyle name="Percent 2 5 11" xfId="40432"/>
    <cellStyle name="Percent 2 5 12" xfId="40433"/>
    <cellStyle name="Percent 2 5 13" xfId="40434"/>
    <cellStyle name="Percent 2 5 2" xfId="40435"/>
    <cellStyle name="Percent 2 5 2 2" xfId="40436"/>
    <cellStyle name="Percent 2 5 2 2 2" xfId="40437"/>
    <cellStyle name="Percent 2 5 2 2 2 2" xfId="40438"/>
    <cellStyle name="Percent 2 5 2 2 3" xfId="40439"/>
    <cellStyle name="Percent 2 5 2 2 4" xfId="40440"/>
    <cellStyle name="Percent 2 5 2 3" xfId="40441"/>
    <cellStyle name="Percent 2 5 2 3 2" xfId="40442"/>
    <cellStyle name="Percent 2 5 2 4" xfId="40443"/>
    <cellStyle name="Percent 2 5 2 5" xfId="40444"/>
    <cellStyle name="Percent 2 5 3" xfId="40445"/>
    <cellStyle name="Percent 2 5 4" xfId="40446"/>
    <cellStyle name="Percent 2 5 5" xfId="40447"/>
    <cellStyle name="Percent 2 5 6" xfId="40448"/>
    <cellStyle name="Percent 2 5 6 2" xfId="40449"/>
    <cellStyle name="Percent 2 5 6 2 2" xfId="40450"/>
    <cellStyle name="Percent 2 5 6 3" xfId="40451"/>
    <cellStyle name="Percent 2 5 7" xfId="40452"/>
    <cellStyle name="Percent 2 5 7 2" xfId="40453"/>
    <cellStyle name="Percent 2 5 7 2 2" xfId="40454"/>
    <cellStyle name="Percent 2 5 7 3" xfId="40455"/>
    <cellStyle name="Percent 2 5 8" xfId="40456"/>
    <cellStyle name="Percent 2 5 8 2" xfId="40457"/>
    <cellStyle name="Percent 2 5 9" xfId="40458"/>
    <cellStyle name="Percent 2 6" xfId="40459"/>
    <cellStyle name="Percent 2 6 10" xfId="40460"/>
    <cellStyle name="Percent 2 6 11" xfId="40461"/>
    <cellStyle name="Percent 2 6 12" xfId="40462"/>
    <cellStyle name="Percent 2 6 13" xfId="40463"/>
    <cellStyle name="Percent 2 6 2" xfId="40464"/>
    <cellStyle name="Percent 2 6 2 2" xfId="40465"/>
    <cellStyle name="Percent 2 6 2 2 2" xfId="40466"/>
    <cellStyle name="Percent 2 6 2 2 2 2" xfId="40467"/>
    <cellStyle name="Percent 2 6 2 2 3" xfId="40468"/>
    <cellStyle name="Percent 2 6 2 2 4" xfId="40469"/>
    <cellStyle name="Percent 2 6 2 3" xfId="40470"/>
    <cellStyle name="Percent 2 6 2 3 2" xfId="40471"/>
    <cellStyle name="Percent 2 6 2 4" xfId="40472"/>
    <cellStyle name="Percent 2 6 2 5" xfId="40473"/>
    <cellStyle name="Percent 2 6 3" xfId="40474"/>
    <cellStyle name="Percent 2 6 4" xfId="40475"/>
    <cellStyle name="Percent 2 6 5" xfId="40476"/>
    <cellStyle name="Percent 2 6 6" xfId="40477"/>
    <cellStyle name="Percent 2 6 6 2" xfId="40478"/>
    <cellStyle name="Percent 2 6 6 2 2" xfId="40479"/>
    <cellStyle name="Percent 2 6 6 3" xfId="40480"/>
    <cellStyle name="Percent 2 6 7" xfId="40481"/>
    <cellStyle name="Percent 2 6 7 2" xfId="40482"/>
    <cellStyle name="Percent 2 6 7 2 2" xfId="40483"/>
    <cellStyle name="Percent 2 6 7 3" xfId="40484"/>
    <cellStyle name="Percent 2 6 8" xfId="40485"/>
    <cellStyle name="Percent 2 6 8 2" xfId="40486"/>
    <cellStyle name="Percent 2 6 9" xfId="40487"/>
    <cellStyle name="Percent 2 7" xfId="40488"/>
    <cellStyle name="Percent 2 7 10" xfId="40489"/>
    <cellStyle name="Percent 2 7 2" xfId="40490"/>
    <cellStyle name="Percent 2 7 2 2" xfId="40491"/>
    <cellStyle name="Percent 2 7 2 2 2" xfId="40492"/>
    <cellStyle name="Percent 2 7 2 2 2 2" xfId="40493"/>
    <cellStyle name="Percent 2 7 2 2 3" xfId="40494"/>
    <cellStyle name="Percent 2 7 2 2 4" xfId="40495"/>
    <cellStyle name="Percent 2 7 2 3" xfId="40496"/>
    <cellStyle name="Percent 2 7 2 3 2" xfId="40497"/>
    <cellStyle name="Percent 2 7 2 4" xfId="40498"/>
    <cellStyle name="Percent 2 7 2 5" xfId="40499"/>
    <cellStyle name="Percent 2 7 3" xfId="40500"/>
    <cellStyle name="Percent 2 7 4" xfId="40501"/>
    <cellStyle name="Percent 2 7 5" xfId="40502"/>
    <cellStyle name="Percent 2 7 6" xfId="40503"/>
    <cellStyle name="Percent 2 7 6 2" xfId="40504"/>
    <cellStyle name="Percent 2 7 6 2 2" xfId="40505"/>
    <cellStyle name="Percent 2 7 6 3" xfId="40506"/>
    <cellStyle name="Percent 2 7 7" xfId="40507"/>
    <cellStyle name="Percent 2 7 7 2" xfId="40508"/>
    <cellStyle name="Percent 2 7 7 2 2" xfId="40509"/>
    <cellStyle name="Percent 2 7 7 3" xfId="40510"/>
    <cellStyle name="Percent 2 7 8" xfId="40511"/>
    <cellStyle name="Percent 2 7 8 2" xfId="40512"/>
    <cellStyle name="Percent 2 7 9" xfId="40513"/>
    <cellStyle name="Percent 2 8" xfId="40514"/>
    <cellStyle name="Percent 2 8 10" xfId="40515"/>
    <cellStyle name="Percent 2 8 2" xfId="40516"/>
    <cellStyle name="Percent 2 8 2 2" xfId="40517"/>
    <cellStyle name="Percent 2 8 2 2 2" xfId="40518"/>
    <cellStyle name="Percent 2 8 2 2 2 2" xfId="40519"/>
    <cellStyle name="Percent 2 8 2 2 3" xfId="40520"/>
    <cellStyle name="Percent 2 8 2 2 4" xfId="40521"/>
    <cellStyle name="Percent 2 8 2 3" xfId="40522"/>
    <cellStyle name="Percent 2 8 2 3 2" xfId="40523"/>
    <cellStyle name="Percent 2 8 2 4" xfId="40524"/>
    <cellStyle name="Percent 2 8 2 5" xfId="40525"/>
    <cellStyle name="Percent 2 8 3" xfId="40526"/>
    <cellStyle name="Percent 2 8 4" xfId="40527"/>
    <cellStyle name="Percent 2 8 5" xfId="40528"/>
    <cellStyle name="Percent 2 8 6" xfId="40529"/>
    <cellStyle name="Percent 2 8 6 2" xfId="40530"/>
    <cellStyle name="Percent 2 8 6 2 2" xfId="40531"/>
    <cellStyle name="Percent 2 8 6 3" xfId="40532"/>
    <cellStyle name="Percent 2 8 7" xfId="40533"/>
    <cellStyle name="Percent 2 8 7 2" xfId="40534"/>
    <cellStyle name="Percent 2 8 7 2 2" xfId="40535"/>
    <cellStyle name="Percent 2 8 7 3" xfId="40536"/>
    <cellStyle name="Percent 2 8 8" xfId="40537"/>
    <cellStyle name="Percent 2 8 8 2" xfId="40538"/>
    <cellStyle name="Percent 2 8 9" xfId="40539"/>
    <cellStyle name="Percent 2 9" xfId="40540"/>
    <cellStyle name="Percent 2 9 10" xfId="40541"/>
    <cellStyle name="Percent 2 9 2" xfId="40542"/>
    <cellStyle name="Percent 2 9 2 2" xfId="40543"/>
    <cellStyle name="Percent 2 9 2 2 2" xfId="40544"/>
    <cellStyle name="Percent 2 9 2 2 2 2" xfId="40545"/>
    <cellStyle name="Percent 2 9 2 2 3" xfId="40546"/>
    <cellStyle name="Percent 2 9 2 2 4" xfId="40547"/>
    <cellStyle name="Percent 2 9 2 3" xfId="40548"/>
    <cellStyle name="Percent 2 9 2 3 2" xfId="40549"/>
    <cellStyle name="Percent 2 9 2 4" xfId="40550"/>
    <cellStyle name="Percent 2 9 2 5" xfId="40551"/>
    <cellStyle name="Percent 2 9 3" xfId="40552"/>
    <cellStyle name="Percent 2 9 4" xfId="40553"/>
    <cellStyle name="Percent 2 9 5" xfId="40554"/>
    <cellStyle name="Percent 2 9 6" xfId="40555"/>
    <cellStyle name="Percent 2 9 6 2" xfId="40556"/>
    <cellStyle name="Percent 2 9 6 2 2" xfId="40557"/>
    <cellStyle name="Percent 2 9 6 3" xfId="40558"/>
    <cellStyle name="Percent 2 9 7" xfId="40559"/>
    <cellStyle name="Percent 2 9 7 2" xfId="40560"/>
    <cellStyle name="Percent 2 9 7 2 2" xfId="40561"/>
    <cellStyle name="Percent 2 9 7 3" xfId="40562"/>
    <cellStyle name="Percent 2 9 8" xfId="40563"/>
    <cellStyle name="Percent 2 9 8 2" xfId="40564"/>
    <cellStyle name="Percent 2 9 9" xfId="40565"/>
    <cellStyle name="Percent 3" xfId="40566"/>
    <cellStyle name="Percent 3 10" xfId="40567"/>
    <cellStyle name="Percent 3 11" xfId="40568"/>
    <cellStyle name="Percent 3 12" xfId="40569"/>
    <cellStyle name="Percent 3 13" xfId="40570"/>
    <cellStyle name="Percent 3 13 2" xfId="40571"/>
    <cellStyle name="Percent 3 13 2 2" xfId="40572"/>
    <cellStyle name="Percent 3 13 2 2 2" xfId="40573"/>
    <cellStyle name="Percent 3 13 2 2 2 2" xfId="40574"/>
    <cellStyle name="Percent 3 13 2 2 3" xfId="40575"/>
    <cellStyle name="Percent 3 13 2 2 4" xfId="40576"/>
    <cellStyle name="Percent 3 13 2 3" xfId="40577"/>
    <cellStyle name="Percent 3 13 2 3 2" xfId="40578"/>
    <cellStyle name="Percent 3 13 2 4" xfId="40579"/>
    <cellStyle name="Percent 3 13 2 5" xfId="40580"/>
    <cellStyle name="Percent 3 13 3" xfId="40581"/>
    <cellStyle name="Percent 3 14" xfId="40582"/>
    <cellStyle name="Percent 3 14 2" xfId="40583"/>
    <cellStyle name="Percent 3 14 2 2" xfId="40584"/>
    <cellStyle name="Percent 3 14 2 2 2" xfId="40585"/>
    <cellStyle name="Percent 3 14 2 3" xfId="40586"/>
    <cellStyle name="Percent 3 14 2 4" xfId="40587"/>
    <cellStyle name="Percent 3 14 3" xfId="40588"/>
    <cellStyle name="Percent 3 14 3 2" xfId="40589"/>
    <cellStyle name="Percent 3 14 4" xfId="40590"/>
    <cellStyle name="Percent 3 14 5" xfId="40591"/>
    <cellStyle name="Percent 3 15" xfId="40592"/>
    <cellStyle name="Percent 3 15 2" xfId="40593"/>
    <cellStyle name="Percent 3 15 2 2" xfId="40594"/>
    <cellStyle name="Percent 3 15 3" xfId="40595"/>
    <cellStyle name="Percent 3 16" xfId="40596"/>
    <cellStyle name="Percent 3 16 2" xfId="40597"/>
    <cellStyle name="Percent 3 16 2 2" xfId="40598"/>
    <cellStyle name="Percent 3 16 3" xfId="40599"/>
    <cellStyle name="Percent 3 17" xfId="40600"/>
    <cellStyle name="Percent 3 17 2" xfId="40601"/>
    <cellStyle name="Percent 3 17 2 2" xfId="40602"/>
    <cellStyle name="Percent 3 17 3" xfId="40603"/>
    <cellStyle name="Percent 3 18" xfId="40604"/>
    <cellStyle name="Percent 3 18 2" xfId="40605"/>
    <cellStyle name="Percent 3 18 2 2" xfId="40606"/>
    <cellStyle name="Percent 3 18 3" xfId="40607"/>
    <cellStyle name="Percent 3 19" xfId="40608"/>
    <cellStyle name="Percent 3 19 2" xfId="40609"/>
    <cellStyle name="Percent 3 19 2 2" xfId="40610"/>
    <cellStyle name="Percent 3 19 3" xfId="40611"/>
    <cellStyle name="Percent 3 2" xfId="40612"/>
    <cellStyle name="Percent 3 2 10" xfId="40613"/>
    <cellStyle name="Percent 3 2 11" xfId="40614"/>
    <cellStyle name="Percent 3 2 11 2" xfId="40615"/>
    <cellStyle name="Percent 3 2 11 2 2" xfId="40616"/>
    <cellStyle name="Percent 3 2 11 2 2 2" xfId="40617"/>
    <cellStyle name="Percent 3 2 11 2 2 2 2" xfId="40618"/>
    <cellStyle name="Percent 3 2 11 2 2 3" xfId="40619"/>
    <cellStyle name="Percent 3 2 11 2 2 4" xfId="40620"/>
    <cellStyle name="Percent 3 2 11 2 3" xfId="40621"/>
    <cellStyle name="Percent 3 2 11 2 3 2" xfId="40622"/>
    <cellStyle name="Percent 3 2 11 2 4" xfId="40623"/>
    <cellStyle name="Percent 3 2 11 2 5" xfId="40624"/>
    <cellStyle name="Percent 3 2 11 3" xfId="40625"/>
    <cellStyle name="Percent 3 2 12" xfId="40626"/>
    <cellStyle name="Percent 3 2 12 2" xfId="40627"/>
    <cellStyle name="Percent 3 2 12 2 2" xfId="40628"/>
    <cellStyle name="Percent 3 2 12 2 2 2" xfId="40629"/>
    <cellStyle name="Percent 3 2 12 2 3" xfId="40630"/>
    <cellStyle name="Percent 3 2 12 2 4" xfId="40631"/>
    <cellStyle name="Percent 3 2 12 3" xfId="40632"/>
    <cellStyle name="Percent 3 2 12 3 2" xfId="40633"/>
    <cellStyle name="Percent 3 2 12 4" xfId="40634"/>
    <cellStyle name="Percent 3 2 12 5" xfId="40635"/>
    <cellStyle name="Percent 3 2 13" xfId="40636"/>
    <cellStyle name="Percent 3 2 13 2" xfId="40637"/>
    <cellStyle name="Percent 3 2 13 2 2" xfId="40638"/>
    <cellStyle name="Percent 3 2 13 3" xfId="40639"/>
    <cellStyle name="Percent 3 2 14" xfId="40640"/>
    <cellStyle name="Percent 3 2 14 2" xfId="40641"/>
    <cellStyle name="Percent 3 2 14 2 2" xfId="40642"/>
    <cellStyle name="Percent 3 2 14 3" xfId="40643"/>
    <cellStyle name="Percent 3 2 15" xfId="40644"/>
    <cellStyle name="Percent 3 2 15 2" xfId="40645"/>
    <cellStyle name="Percent 3 2 15 2 2" xfId="40646"/>
    <cellStyle name="Percent 3 2 15 3" xfId="40647"/>
    <cellStyle name="Percent 3 2 16" xfId="40648"/>
    <cellStyle name="Percent 3 2 16 2" xfId="40649"/>
    <cellStyle name="Percent 3 2 16 2 2" xfId="40650"/>
    <cellStyle name="Percent 3 2 16 3" xfId="40651"/>
    <cellStyle name="Percent 3 2 17" xfId="40652"/>
    <cellStyle name="Percent 3 2 17 2" xfId="40653"/>
    <cellStyle name="Percent 3 2 17 2 2" xfId="40654"/>
    <cellStyle name="Percent 3 2 17 3" xfId="40655"/>
    <cellStyle name="Percent 3 2 18" xfId="40656"/>
    <cellStyle name="Percent 3 2 18 2" xfId="40657"/>
    <cellStyle name="Percent 3 2 19" xfId="40658"/>
    <cellStyle name="Percent 3 2 19 2" xfId="40659"/>
    <cellStyle name="Percent 3 2 2" xfId="40660"/>
    <cellStyle name="Percent 3 2 2 10" xfId="40661"/>
    <cellStyle name="Percent 3 2 2 10 2" xfId="40662"/>
    <cellStyle name="Percent 3 2 2 10 2 2" xfId="40663"/>
    <cellStyle name="Percent 3 2 2 10 2 2 2" xfId="40664"/>
    <cellStyle name="Percent 3 2 2 10 2 2 2 2" xfId="40665"/>
    <cellStyle name="Percent 3 2 2 10 2 2 3" xfId="40666"/>
    <cellStyle name="Percent 3 2 2 10 2 2 4" xfId="40667"/>
    <cellStyle name="Percent 3 2 2 10 2 3" xfId="40668"/>
    <cellStyle name="Percent 3 2 2 10 2 3 2" xfId="40669"/>
    <cellStyle name="Percent 3 2 2 10 2 4" xfId="40670"/>
    <cellStyle name="Percent 3 2 2 10 2 5" xfId="40671"/>
    <cellStyle name="Percent 3 2 2 10 3" xfId="40672"/>
    <cellStyle name="Percent 3 2 2 11" xfId="40673"/>
    <cellStyle name="Percent 3 2 2 11 2" xfId="40674"/>
    <cellStyle name="Percent 3 2 2 11 2 2" xfId="40675"/>
    <cellStyle name="Percent 3 2 2 11 2 2 2" xfId="40676"/>
    <cellStyle name="Percent 3 2 2 11 2 3" xfId="40677"/>
    <cellStyle name="Percent 3 2 2 11 2 4" xfId="40678"/>
    <cellStyle name="Percent 3 2 2 11 3" xfId="40679"/>
    <cellStyle name="Percent 3 2 2 11 3 2" xfId="40680"/>
    <cellStyle name="Percent 3 2 2 11 4" xfId="40681"/>
    <cellStyle name="Percent 3 2 2 11 5" xfId="40682"/>
    <cellStyle name="Percent 3 2 2 12" xfId="40683"/>
    <cellStyle name="Percent 3 2 2 12 2" xfId="40684"/>
    <cellStyle name="Percent 3 2 2 12 2 2" xfId="40685"/>
    <cellStyle name="Percent 3 2 2 12 3" xfId="40686"/>
    <cellStyle name="Percent 3 2 2 13" xfId="40687"/>
    <cellStyle name="Percent 3 2 2 13 2" xfId="40688"/>
    <cellStyle name="Percent 3 2 2 13 2 2" xfId="40689"/>
    <cellStyle name="Percent 3 2 2 13 3" xfId="40690"/>
    <cellStyle name="Percent 3 2 2 14" xfId="40691"/>
    <cellStyle name="Percent 3 2 2 14 2" xfId="40692"/>
    <cellStyle name="Percent 3 2 2 14 2 2" xfId="40693"/>
    <cellStyle name="Percent 3 2 2 14 3" xfId="40694"/>
    <cellStyle name="Percent 3 2 2 15" xfId="40695"/>
    <cellStyle name="Percent 3 2 2 15 2" xfId="40696"/>
    <cellStyle name="Percent 3 2 2 15 2 2" xfId="40697"/>
    <cellStyle name="Percent 3 2 2 15 3" xfId="40698"/>
    <cellStyle name="Percent 3 2 2 16" xfId="40699"/>
    <cellStyle name="Percent 3 2 2 16 2" xfId="40700"/>
    <cellStyle name="Percent 3 2 2 16 2 2" xfId="40701"/>
    <cellStyle name="Percent 3 2 2 16 3" xfId="40702"/>
    <cellStyle name="Percent 3 2 2 17" xfId="40703"/>
    <cellStyle name="Percent 3 2 2 17 2" xfId="40704"/>
    <cellStyle name="Percent 3 2 2 18" xfId="40705"/>
    <cellStyle name="Percent 3 2 2 18 2" xfId="40706"/>
    <cellStyle name="Percent 3 2 2 19" xfId="40707"/>
    <cellStyle name="Percent 3 2 2 2" xfId="40708"/>
    <cellStyle name="Percent 3 2 2 2 2" xfId="40709"/>
    <cellStyle name="Percent 3 2 2 2 3" xfId="40710"/>
    <cellStyle name="Percent 3 2 2 3" xfId="40711"/>
    <cellStyle name="Percent 3 2 2 4" xfId="40712"/>
    <cellStyle name="Percent 3 2 2 5" xfId="40713"/>
    <cellStyle name="Percent 3 2 2 6" xfId="40714"/>
    <cellStyle name="Percent 3 2 2 7" xfId="40715"/>
    <cellStyle name="Percent 3 2 2 8" xfId="40716"/>
    <cellStyle name="Percent 3 2 2 9" xfId="40717"/>
    <cellStyle name="Percent 3 2 20" xfId="40718"/>
    <cellStyle name="Percent 3 2 3" xfId="40719"/>
    <cellStyle name="Percent 3 2 3 2" xfId="40720"/>
    <cellStyle name="Percent 3 2 3 3" xfId="40721"/>
    <cellStyle name="Percent 3 2 4" xfId="40722"/>
    <cellStyle name="Percent 3 2 5" xfId="40723"/>
    <cellStyle name="Percent 3 2 6" xfId="40724"/>
    <cellStyle name="Percent 3 2 7" xfId="40725"/>
    <cellStyle name="Percent 3 2 8" xfId="40726"/>
    <cellStyle name="Percent 3 2 9" xfId="40727"/>
    <cellStyle name="Percent 3 20" xfId="40728"/>
    <cellStyle name="Percent 3 20 2" xfId="40729"/>
    <cellStyle name="Percent 3 21" xfId="40730"/>
    <cellStyle name="Percent 3 21 2" xfId="40731"/>
    <cellStyle name="Percent 3 22" xfId="40732"/>
    <cellStyle name="Percent 3 23" xfId="40733"/>
    <cellStyle name="Percent 3 24" xfId="40734"/>
    <cellStyle name="Percent 3 3" xfId="40735"/>
    <cellStyle name="Percent 3 3 10" xfId="40736"/>
    <cellStyle name="Percent 3 3 10 2" xfId="40737"/>
    <cellStyle name="Percent 3 3 10 2 2" xfId="40738"/>
    <cellStyle name="Percent 3 3 10 2 2 2" xfId="40739"/>
    <cellStyle name="Percent 3 3 10 2 2 2 2" xfId="40740"/>
    <cellStyle name="Percent 3 3 10 2 2 3" xfId="40741"/>
    <cellStyle name="Percent 3 3 10 2 2 4" xfId="40742"/>
    <cellStyle name="Percent 3 3 10 2 3" xfId="40743"/>
    <cellStyle name="Percent 3 3 10 2 3 2" xfId="40744"/>
    <cellStyle name="Percent 3 3 10 2 4" xfId="40745"/>
    <cellStyle name="Percent 3 3 10 2 5" xfId="40746"/>
    <cellStyle name="Percent 3 3 10 3" xfId="40747"/>
    <cellStyle name="Percent 3 3 11" xfId="40748"/>
    <cellStyle name="Percent 3 3 11 2" xfId="40749"/>
    <cellStyle name="Percent 3 3 11 2 2" xfId="40750"/>
    <cellStyle name="Percent 3 3 11 2 2 2" xfId="40751"/>
    <cellStyle name="Percent 3 3 11 2 3" xfId="40752"/>
    <cellStyle name="Percent 3 3 11 2 4" xfId="40753"/>
    <cellStyle name="Percent 3 3 11 3" xfId="40754"/>
    <cellStyle name="Percent 3 3 11 3 2" xfId="40755"/>
    <cellStyle name="Percent 3 3 11 4" xfId="40756"/>
    <cellStyle name="Percent 3 3 11 5" xfId="40757"/>
    <cellStyle name="Percent 3 3 12" xfId="40758"/>
    <cellStyle name="Percent 3 3 12 2" xfId="40759"/>
    <cellStyle name="Percent 3 3 12 2 2" xfId="40760"/>
    <cellStyle name="Percent 3 3 12 3" xfId="40761"/>
    <cellStyle name="Percent 3 3 13" xfId="40762"/>
    <cellStyle name="Percent 3 3 13 2" xfId="40763"/>
    <cellStyle name="Percent 3 3 13 2 2" xfId="40764"/>
    <cellStyle name="Percent 3 3 13 3" xfId="40765"/>
    <cellStyle name="Percent 3 3 14" xfId="40766"/>
    <cellStyle name="Percent 3 3 14 2" xfId="40767"/>
    <cellStyle name="Percent 3 3 14 2 2" xfId="40768"/>
    <cellStyle name="Percent 3 3 14 3" xfId="40769"/>
    <cellStyle name="Percent 3 3 15" xfId="40770"/>
    <cellStyle name="Percent 3 3 15 2" xfId="40771"/>
    <cellStyle name="Percent 3 3 15 2 2" xfId="40772"/>
    <cellStyle name="Percent 3 3 15 3" xfId="40773"/>
    <cellStyle name="Percent 3 3 16" xfId="40774"/>
    <cellStyle name="Percent 3 3 16 2" xfId="40775"/>
    <cellStyle name="Percent 3 3 16 2 2" xfId="40776"/>
    <cellStyle name="Percent 3 3 16 3" xfId="40777"/>
    <cellStyle name="Percent 3 3 17" xfId="40778"/>
    <cellStyle name="Percent 3 3 17 2" xfId="40779"/>
    <cellStyle name="Percent 3 3 18" xfId="40780"/>
    <cellStyle name="Percent 3 3 18 2" xfId="40781"/>
    <cellStyle name="Percent 3 3 19" xfId="40782"/>
    <cellStyle name="Percent 3 3 2" xfId="40783"/>
    <cellStyle name="Percent 3 3 2 2" xfId="40784"/>
    <cellStyle name="Percent 3 3 2 3" xfId="40785"/>
    <cellStyle name="Percent 3 3 20" xfId="40786"/>
    <cellStyle name="Percent 3 3 21" xfId="40787"/>
    <cellStyle name="Percent 3 3 22" xfId="40788"/>
    <cellStyle name="Percent 3 3 3" xfId="40789"/>
    <cellStyle name="Percent 3 3 4" xfId="40790"/>
    <cellStyle name="Percent 3 3 5" xfId="40791"/>
    <cellStyle name="Percent 3 3 6" xfId="40792"/>
    <cellStyle name="Percent 3 3 7" xfId="40793"/>
    <cellStyle name="Percent 3 3 8" xfId="40794"/>
    <cellStyle name="Percent 3 3 9" xfId="40795"/>
    <cellStyle name="Percent 3 4" xfId="40796"/>
    <cellStyle name="Percent 3 4 10" xfId="40797"/>
    <cellStyle name="Percent 3 4 10 2" xfId="40798"/>
    <cellStyle name="Percent 3 4 10 2 2" xfId="40799"/>
    <cellStyle name="Percent 3 4 10 2 2 2" xfId="40800"/>
    <cellStyle name="Percent 3 4 10 2 2 2 2" xfId="40801"/>
    <cellStyle name="Percent 3 4 10 2 2 3" xfId="40802"/>
    <cellStyle name="Percent 3 4 10 2 2 4" xfId="40803"/>
    <cellStyle name="Percent 3 4 10 2 3" xfId="40804"/>
    <cellStyle name="Percent 3 4 10 2 3 2" xfId="40805"/>
    <cellStyle name="Percent 3 4 10 2 4" xfId="40806"/>
    <cellStyle name="Percent 3 4 10 2 5" xfId="40807"/>
    <cellStyle name="Percent 3 4 10 3" xfId="40808"/>
    <cellStyle name="Percent 3 4 11" xfId="40809"/>
    <cellStyle name="Percent 3 4 11 2" xfId="40810"/>
    <cellStyle name="Percent 3 4 11 2 2" xfId="40811"/>
    <cellStyle name="Percent 3 4 11 2 2 2" xfId="40812"/>
    <cellStyle name="Percent 3 4 11 2 3" xfId="40813"/>
    <cellStyle name="Percent 3 4 11 2 4" xfId="40814"/>
    <cellStyle name="Percent 3 4 11 3" xfId="40815"/>
    <cellStyle name="Percent 3 4 11 3 2" xfId="40816"/>
    <cellStyle name="Percent 3 4 11 4" xfId="40817"/>
    <cellStyle name="Percent 3 4 11 5" xfId="40818"/>
    <cellStyle name="Percent 3 4 12" xfId="40819"/>
    <cellStyle name="Percent 3 4 12 2" xfId="40820"/>
    <cellStyle name="Percent 3 4 12 2 2" xfId="40821"/>
    <cellStyle name="Percent 3 4 12 3" xfId="40822"/>
    <cellStyle name="Percent 3 4 13" xfId="40823"/>
    <cellStyle name="Percent 3 4 13 2" xfId="40824"/>
    <cellStyle name="Percent 3 4 13 2 2" xfId="40825"/>
    <cellStyle name="Percent 3 4 13 3" xfId="40826"/>
    <cellStyle name="Percent 3 4 14" xfId="40827"/>
    <cellStyle name="Percent 3 4 14 2" xfId="40828"/>
    <cellStyle name="Percent 3 4 14 2 2" xfId="40829"/>
    <cellStyle name="Percent 3 4 14 3" xfId="40830"/>
    <cellStyle name="Percent 3 4 15" xfId="40831"/>
    <cellStyle name="Percent 3 4 15 2" xfId="40832"/>
    <cellStyle name="Percent 3 4 15 2 2" xfId="40833"/>
    <cellStyle name="Percent 3 4 15 3" xfId="40834"/>
    <cellStyle name="Percent 3 4 16" xfId="40835"/>
    <cellStyle name="Percent 3 4 16 2" xfId="40836"/>
    <cellStyle name="Percent 3 4 16 2 2" xfId="40837"/>
    <cellStyle name="Percent 3 4 16 3" xfId="40838"/>
    <cellStyle name="Percent 3 4 17" xfId="40839"/>
    <cellStyle name="Percent 3 4 17 2" xfId="40840"/>
    <cellStyle name="Percent 3 4 18" xfId="40841"/>
    <cellStyle name="Percent 3 4 18 2" xfId="40842"/>
    <cellStyle name="Percent 3 4 19" xfId="40843"/>
    <cellStyle name="Percent 3 4 2" xfId="40844"/>
    <cellStyle name="Percent 3 4 2 2" xfId="40845"/>
    <cellStyle name="Percent 3 4 2 3" xfId="40846"/>
    <cellStyle name="Percent 3 4 3" xfId="40847"/>
    <cellStyle name="Percent 3 4 4" xfId="40848"/>
    <cellStyle name="Percent 3 4 5" xfId="40849"/>
    <cellStyle name="Percent 3 4 6" xfId="40850"/>
    <cellStyle name="Percent 3 4 7" xfId="40851"/>
    <cellStyle name="Percent 3 4 8" xfId="40852"/>
    <cellStyle name="Percent 3 4 9" xfId="40853"/>
    <cellStyle name="Percent 3 5" xfId="40854"/>
    <cellStyle name="Percent 3 5 2" xfId="40855"/>
    <cellStyle name="Percent 3 5 3" xfId="40856"/>
    <cellStyle name="Percent 3 5 4" xfId="44644"/>
    <cellStyle name="Percent 3 6" xfId="40857"/>
    <cellStyle name="Percent 3 7" xfId="40858"/>
    <cellStyle name="Percent 3 8" xfId="40859"/>
    <cellStyle name="Percent 3 9" xfId="40860"/>
    <cellStyle name="Percent 4" xfId="40861"/>
    <cellStyle name="Percent 4 2" xfId="40862"/>
    <cellStyle name="Percent 4 2 2" xfId="40863"/>
    <cellStyle name="Percent 4 3" xfId="40864"/>
    <cellStyle name="Percent 4 4" xfId="40865"/>
    <cellStyle name="Percent 5" xfId="40866"/>
    <cellStyle name="Percent 5 10" xfId="40867"/>
    <cellStyle name="Percent 5 10 2" xfId="40868"/>
    <cellStyle name="Percent 5 10 2 2" xfId="40869"/>
    <cellStyle name="Percent 5 10 2 2 2" xfId="40870"/>
    <cellStyle name="Percent 5 10 2 2 2 2" xfId="40871"/>
    <cellStyle name="Percent 5 10 2 2 2 2 2" xfId="40872"/>
    <cellStyle name="Percent 5 10 2 2 2 3" xfId="40873"/>
    <cellStyle name="Percent 5 10 2 2 3" xfId="40874"/>
    <cellStyle name="Percent 5 10 2 2 3 2" xfId="40875"/>
    <cellStyle name="Percent 5 10 2 2 4" xfId="40876"/>
    <cellStyle name="Percent 5 10 2 2 4 2" xfId="40877"/>
    <cellStyle name="Percent 5 10 2 2 5" xfId="40878"/>
    <cellStyle name="Percent 5 10 2 2 6" xfId="40879"/>
    <cellStyle name="Percent 5 10 2 3" xfId="40880"/>
    <cellStyle name="Percent 5 10 2 3 2" xfId="40881"/>
    <cellStyle name="Percent 5 10 2 3 2 2" xfId="40882"/>
    <cellStyle name="Percent 5 10 2 3 2 2 2" xfId="40883"/>
    <cellStyle name="Percent 5 10 2 3 2 3" xfId="40884"/>
    <cellStyle name="Percent 5 10 2 3 3" xfId="40885"/>
    <cellStyle name="Percent 5 10 2 3 3 2" xfId="40886"/>
    <cellStyle name="Percent 5 10 2 3 4" xfId="40887"/>
    <cellStyle name="Percent 5 10 2 3 4 2" xfId="40888"/>
    <cellStyle name="Percent 5 10 2 3 5" xfId="40889"/>
    <cellStyle name="Percent 5 10 2 4" xfId="40890"/>
    <cellStyle name="Percent 5 10 2 4 2" xfId="40891"/>
    <cellStyle name="Percent 5 10 2 4 2 2" xfId="40892"/>
    <cellStyle name="Percent 5 10 2 4 3" xfId="40893"/>
    <cellStyle name="Percent 5 10 2 5" xfId="40894"/>
    <cellStyle name="Percent 5 10 2 5 2" xfId="40895"/>
    <cellStyle name="Percent 5 10 2 5 2 2" xfId="40896"/>
    <cellStyle name="Percent 5 10 2 5 3" xfId="40897"/>
    <cellStyle name="Percent 5 10 2 6" xfId="40898"/>
    <cellStyle name="Percent 5 10 2 6 2" xfId="40899"/>
    <cellStyle name="Percent 5 10 2 7" xfId="40900"/>
    <cellStyle name="Percent 5 10 2 7 2" xfId="40901"/>
    <cellStyle name="Percent 5 10 2 8" xfId="40902"/>
    <cellStyle name="Percent 5 10 2 9" xfId="40903"/>
    <cellStyle name="Percent 5 10 3" xfId="40904"/>
    <cellStyle name="Percent 5 11" xfId="40905"/>
    <cellStyle name="Percent 5 11 2" xfId="40906"/>
    <cellStyle name="Percent 5 11 2 2" xfId="40907"/>
    <cellStyle name="Percent 5 11 2 2 2" xfId="40908"/>
    <cellStyle name="Percent 5 11 2 2 2 2" xfId="40909"/>
    <cellStyle name="Percent 5 11 2 2 3" xfId="40910"/>
    <cellStyle name="Percent 5 11 2 3" xfId="40911"/>
    <cellStyle name="Percent 5 11 2 3 2" xfId="40912"/>
    <cellStyle name="Percent 5 11 2 4" xfId="40913"/>
    <cellStyle name="Percent 5 11 2 4 2" xfId="40914"/>
    <cellStyle name="Percent 5 11 2 5" xfId="40915"/>
    <cellStyle name="Percent 5 11 2 6" xfId="40916"/>
    <cellStyle name="Percent 5 11 3" xfId="40917"/>
    <cellStyle name="Percent 5 11 3 2" xfId="40918"/>
    <cellStyle name="Percent 5 11 3 2 2" xfId="40919"/>
    <cellStyle name="Percent 5 11 3 2 2 2" xfId="40920"/>
    <cellStyle name="Percent 5 11 3 2 3" xfId="40921"/>
    <cellStyle name="Percent 5 11 3 3" xfId="40922"/>
    <cellStyle name="Percent 5 11 3 3 2" xfId="40923"/>
    <cellStyle name="Percent 5 11 3 4" xfId="40924"/>
    <cellStyle name="Percent 5 11 3 4 2" xfId="40925"/>
    <cellStyle name="Percent 5 11 3 5" xfId="40926"/>
    <cellStyle name="Percent 5 11 4" xfId="40927"/>
    <cellStyle name="Percent 5 11 4 2" xfId="40928"/>
    <cellStyle name="Percent 5 11 4 2 2" xfId="40929"/>
    <cellStyle name="Percent 5 11 4 3" xfId="40930"/>
    <cellStyle name="Percent 5 11 5" xfId="40931"/>
    <cellStyle name="Percent 5 11 5 2" xfId="40932"/>
    <cellStyle name="Percent 5 11 5 2 2" xfId="40933"/>
    <cellStyle name="Percent 5 11 5 3" xfId="40934"/>
    <cellStyle name="Percent 5 11 6" xfId="40935"/>
    <cellStyle name="Percent 5 11 6 2" xfId="40936"/>
    <cellStyle name="Percent 5 11 7" xfId="40937"/>
    <cellStyle name="Percent 5 11 7 2" xfId="40938"/>
    <cellStyle name="Percent 5 11 8" xfId="40939"/>
    <cellStyle name="Percent 5 11 9" xfId="40940"/>
    <cellStyle name="Percent 5 12" xfId="40941"/>
    <cellStyle name="Percent 5 12 2" xfId="40942"/>
    <cellStyle name="Percent 5 12 2 2" xfId="40943"/>
    <cellStyle name="Percent 5 12 2 2 2" xfId="40944"/>
    <cellStyle name="Percent 5 12 2 3" xfId="40945"/>
    <cellStyle name="Percent 5 12 3" xfId="40946"/>
    <cellStyle name="Percent 5 12 3 2" xfId="40947"/>
    <cellStyle name="Percent 5 12 4" xfId="40948"/>
    <cellStyle name="Percent 5 12 4 2" xfId="40949"/>
    <cellStyle name="Percent 5 12 5" xfId="40950"/>
    <cellStyle name="Percent 5 12 6" xfId="40951"/>
    <cellStyle name="Percent 5 13" xfId="40952"/>
    <cellStyle name="Percent 5 13 2" xfId="40953"/>
    <cellStyle name="Percent 5 13 2 2" xfId="40954"/>
    <cellStyle name="Percent 5 13 2 2 2" xfId="40955"/>
    <cellStyle name="Percent 5 13 2 3" xfId="40956"/>
    <cellStyle name="Percent 5 13 3" xfId="40957"/>
    <cellStyle name="Percent 5 13 3 2" xfId="40958"/>
    <cellStyle name="Percent 5 13 4" xfId="40959"/>
    <cellStyle name="Percent 5 13 4 2" xfId="40960"/>
    <cellStyle name="Percent 5 13 5" xfId="40961"/>
    <cellStyle name="Percent 5 14" xfId="40962"/>
    <cellStyle name="Percent 5 14 2" xfId="40963"/>
    <cellStyle name="Percent 5 14 2 2" xfId="40964"/>
    <cellStyle name="Percent 5 14 3" xfId="40965"/>
    <cellStyle name="Percent 5 14 3 2" xfId="40966"/>
    <cellStyle name="Percent 5 14 4" xfId="40967"/>
    <cellStyle name="Percent 5 15" xfId="40968"/>
    <cellStyle name="Percent 5 15 2" xfId="40969"/>
    <cellStyle name="Percent 5 15 2 2" xfId="40970"/>
    <cellStyle name="Percent 5 15 3" xfId="40971"/>
    <cellStyle name="Percent 5 15 4" xfId="40972"/>
    <cellStyle name="Percent 5 16" xfId="40973"/>
    <cellStyle name="Percent 5 16 2" xfId="40974"/>
    <cellStyle name="Percent 5 17" xfId="40975"/>
    <cellStyle name="Percent 5 18" xfId="40976"/>
    <cellStyle name="Percent 5 2" xfId="40977"/>
    <cellStyle name="Percent 5 2 2" xfId="40978"/>
    <cellStyle name="Percent 5 2 3" xfId="40979"/>
    <cellStyle name="Percent 5 2 3 2" xfId="40980"/>
    <cellStyle name="Percent 5 2 4" xfId="40981"/>
    <cellStyle name="Percent 5 2 5" xfId="40982"/>
    <cellStyle name="Percent 5 2 6" xfId="40983"/>
    <cellStyle name="Percent 5 3" xfId="40984"/>
    <cellStyle name="Percent 5 3 2" xfId="40985"/>
    <cellStyle name="Percent 5 4" xfId="40986"/>
    <cellStyle name="Percent 5 5" xfId="40987"/>
    <cellStyle name="Percent 5 6" xfId="40988"/>
    <cellStyle name="Percent 5 7" xfId="40989"/>
    <cellStyle name="Percent 5 8" xfId="40990"/>
    <cellStyle name="Percent 5 9" xfId="40991"/>
    <cellStyle name="Percent 6" xfId="40992"/>
    <cellStyle name="Percent 6 2" xfId="40993"/>
    <cellStyle name="Percent 6 2 2" xfId="40994"/>
    <cellStyle name="Percent 6 2 3" xfId="40995"/>
    <cellStyle name="Percent 6 3" xfId="40996"/>
    <cellStyle name="Percent 6 4" xfId="40997"/>
    <cellStyle name="Percent 6 5" xfId="40998"/>
    <cellStyle name="Percent 6 6" xfId="40999"/>
    <cellStyle name="Percent 6 7" xfId="41000"/>
    <cellStyle name="Percent 7" xfId="41001"/>
    <cellStyle name="Percent 7 2" xfId="41002"/>
    <cellStyle name="Percent 8" xfId="41003"/>
    <cellStyle name="Percent 8 2" xfId="41004"/>
    <cellStyle name="Percent 8 3" xfId="41005"/>
    <cellStyle name="Percent 9" xfId="41006"/>
    <cellStyle name="Percent 9 2" xfId="41007"/>
    <cellStyle name="PSChar" xfId="41008"/>
    <cellStyle name="PSDate" xfId="41009"/>
    <cellStyle name="PSDec" xfId="41010"/>
    <cellStyle name="PSHeading" xfId="41011"/>
    <cellStyle name="PSHeading 2" xfId="41012"/>
    <cellStyle name="PSHeading 2 2" xfId="41013"/>
    <cellStyle name="PSHeading 3" xfId="41014"/>
    <cellStyle name="PSHeading 4" xfId="44645"/>
    <cellStyle name="PSHeading 5" xfId="44646"/>
    <cellStyle name="PSInt" xfId="41015"/>
    <cellStyle name="PSSpacer" xfId="41016"/>
    <cellStyle name="Row Stub" xfId="41017"/>
    <cellStyle name="SAPBEXaggData" xfId="41018"/>
    <cellStyle name="SAPBEXaggData 2" xfId="41019"/>
    <cellStyle name="SAPBEXaggData 3" xfId="41020"/>
    <cellStyle name="SAPBEXaggData 4" xfId="41021"/>
    <cellStyle name="SAPBEXaggData 5" xfId="41022"/>
    <cellStyle name="SAPBEXaggData 6" xfId="41023"/>
    <cellStyle name="SAPBEXaggDataEmph" xfId="41024"/>
    <cellStyle name="SAPBEXaggDataEmph 2" xfId="41025"/>
    <cellStyle name="SAPBEXaggDataEmph 3" xfId="41026"/>
    <cellStyle name="SAPBEXaggDataEmph 4" xfId="41027"/>
    <cellStyle name="SAPBEXaggDataEmph 5" xfId="41028"/>
    <cellStyle name="SAPBEXaggDataEmph 6" xfId="41029"/>
    <cellStyle name="SAPBEXaggItem" xfId="41030"/>
    <cellStyle name="SAPBEXaggItem 2" xfId="41031"/>
    <cellStyle name="SAPBEXaggItem 3" xfId="41032"/>
    <cellStyle name="SAPBEXaggItem 4" xfId="41033"/>
    <cellStyle name="SAPBEXaggItem 5" xfId="41034"/>
    <cellStyle name="SAPBEXaggItem 6" xfId="41035"/>
    <cellStyle name="SAPBEXaggItemX" xfId="41036"/>
    <cellStyle name="SAPBEXaggItemX 2" xfId="41037"/>
    <cellStyle name="SAPBEXaggItemX 3" xfId="41038"/>
    <cellStyle name="SAPBEXaggItemX 4" xfId="41039"/>
    <cellStyle name="SAPBEXaggItemX 5" xfId="41040"/>
    <cellStyle name="SAPBEXaggItemX 6" xfId="41041"/>
    <cellStyle name="SAPBEXchaText" xfId="41042"/>
    <cellStyle name="SAPBEXexcBad7" xfId="41043"/>
    <cellStyle name="SAPBEXexcBad7 2" xfId="41044"/>
    <cellStyle name="SAPBEXexcBad7 3" xfId="41045"/>
    <cellStyle name="SAPBEXexcBad7 4" xfId="41046"/>
    <cellStyle name="SAPBEXexcBad7 5" xfId="41047"/>
    <cellStyle name="SAPBEXexcBad7 6" xfId="41048"/>
    <cellStyle name="SAPBEXexcBad8" xfId="41049"/>
    <cellStyle name="SAPBEXexcBad8 2" xfId="41050"/>
    <cellStyle name="SAPBEXexcBad8 3" xfId="41051"/>
    <cellStyle name="SAPBEXexcBad8 4" xfId="41052"/>
    <cellStyle name="SAPBEXexcBad8 5" xfId="41053"/>
    <cellStyle name="SAPBEXexcBad8 6" xfId="41054"/>
    <cellStyle name="SAPBEXexcBad9" xfId="41055"/>
    <cellStyle name="SAPBEXexcBad9 2" xfId="41056"/>
    <cellStyle name="SAPBEXexcBad9 3" xfId="41057"/>
    <cellStyle name="SAPBEXexcBad9 4" xfId="41058"/>
    <cellStyle name="SAPBEXexcBad9 5" xfId="41059"/>
    <cellStyle name="SAPBEXexcBad9 6" xfId="41060"/>
    <cellStyle name="SAPBEXexcCritical4" xfId="41061"/>
    <cellStyle name="SAPBEXexcCritical4 2" xfId="41062"/>
    <cellStyle name="SAPBEXexcCritical4 3" xfId="41063"/>
    <cellStyle name="SAPBEXexcCritical4 4" xfId="41064"/>
    <cellStyle name="SAPBEXexcCritical4 5" xfId="41065"/>
    <cellStyle name="SAPBEXexcCritical4 6" xfId="41066"/>
    <cellStyle name="SAPBEXexcCritical5" xfId="41067"/>
    <cellStyle name="SAPBEXexcCritical5 2" xfId="41068"/>
    <cellStyle name="SAPBEXexcCritical5 3" xfId="41069"/>
    <cellStyle name="SAPBEXexcCritical5 4" xfId="41070"/>
    <cellStyle name="SAPBEXexcCritical5 5" xfId="41071"/>
    <cellStyle name="SAPBEXexcCritical5 6" xfId="41072"/>
    <cellStyle name="SAPBEXexcCritical6" xfId="41073"/>
    <cellStyle name="SAPBEXexcCritical6 2" xfId="41074"/>
    <cellStyle name="SAPBEXexcCritical6 3" xfId="41075"/>
    <cellStyle name="SAPBEXexcCritical6 4" xfId="41076"/>
    <cellStyle name="SAPBEXexcCritical6 5" xfId="41077"/>
    <cellStyle name="SAPBEXexcCritical6 6" xfId="41078"/>
    <cellStyle name="SAPBEXexcGood1" xfId="41079"/>
    <cellStyle name="SAPBEXexcGood1 2" xfId="41080"/>
    <cellStyle name="SAPBEXexcGood1 3" xfId="41081"/>
    <cellStyle name="SAPBEXexcGood1 4" xfId="41082"/>
    <cellStyle name="SAPBEXexcGood1 5" xfId="41083"/>
    <cellStyle name="SAPBEXexcGood1 6" xfId="41084"/>
    <cellStyle name="SAPBEXexcGood2" xfId="41085"/>
    <cellStyle name="SAPBEXexcGood2 2" xfId="41086"/>
    <cellStyle name="SAPBEXexcGood2 3" xfId="41087"/>
    <cellStyle name="SAPBEXexcGood2 4" xfId="41088"/>
    <cellStyle name="SAPBEXexcGood2 5" xfId="41089"/>
    <cellStyle name="SAPBEXexcGood2 6" xfId="41090"/>
    <cellStyle name="SAPBEXexcGood3" xfId="41091"/>
    <cellStyle name="SAPBEXexcGood3 2" xfId="41092"/>
    <cellStyle name="SAPBEXexcGood3 3" xfId="41093"/>
    <cellStyle name="SAPBEXexcGood3 4" xfId="41094"/>
    <cellStyle name="SAPBEXexcGood3 5" xfId="41095"/>
    <cellStyle name="SAPBEXexcGood3 6" xfId="41096"/>
    <cellStyle name="SAPBEXfilterDrill" xfId="41097"/>
    <cellStyle name="SAPBEXfilterDrill 2" xfId="41098"/>
    <cellStyle name="SAPBEXfilterItem" xfId="41099"/>
    <cellStyle name="SAPBEXfilterText" xfId="41100"/>
    <cellStyle name="SAPBEXformats" xfId="41101"/>
    <cellStyle name="SAPBEXformats 2" xfId="41102"/>
    <cellStyle name="SAPBEXformats 3" xfId="41103"/>
    <cellStyle name="SAPBEXformats 4" xfId="41104"/>
    <cellStyle name="SAPBEXformats 5" xfId="41105"/>
    <cellStyle name="SAPBEXformats 6" xfId="41106"/>
    <cellStyle name="SAPBEXheaderItem" xfId="41107"/>
    <cellStyle name="SAPBEXheaderText" xfId="41108"/>
    <cellStyle name="SAPBEXHLevel0" xfId="41109"/>
    <cellStyle name="SAPBEXHLevel0 2" xfId="41110"/>
    <cellStyle name="SAPBEXHLevel0 3" xfId="41111"/>
    <cellStyle name="SAPBEXHLevel0 4" xfId="41112"/>
    <cellStyle name="SAPBEXHLevel0 5" xfId="41113"/>
    <cellStyle name="SAPBEXHLevel0 6" xfId="41114"/>
    <cellStyle name="SAPBEXHLevel0X" xfId="41115"/>
    <cellStyle name="SAPBEXHLevel0X 2" xfId="41116"/>
    <cellStyle name="SAPBEXHLevel0X 3" xfId="41117"/>
    <cellStyle name="SAPBEXHLevel0X 4" xfId="41118"/>
    <cellStyle name="SAPBEXHLevel0X 5" xfId="41119"/>
    <cellStyle name="SAPBEXHLevel0X 6" xfId="41120"/>
    <cellStyle name="SAPBEXHLevel1" xfId="41121"/>
    <cellStyle name="SAPBEXHLevel1 2" xfId="41122"/>
    <cellStyle name="SAPBEXHLevel1 3" xfId="41123"/>
    <cellStyle name="SAPBEXHLevel1 4" xfId="41124"/>
    <cellStyle name="SAPBEXHLevel1 5" xfId="41125"/>
    <cellStyle name="SAPBEXHLevel1 6" xfId="41126"/>
    <cellStyle name="SAPBEXHLevel1X" xfId="41127"/>
    <cellStyle name="SAPBEXHLevel1X 2" xfId="41128"/>
    <cellStyle name="SAPBEXHLevel1X 3" xfId="41129"/>
    <cellStyle name="SAPBEXHLevel1X 4" xfId="41130"/>
    <cellStyle name="SAPBEXHLevel1X 5" xfId="41131"/>
    <cellStyle name="SAPBEXHLevel1X 6" xfId="41132"/>
    <cellStyle name="SAPBEXHLevel2" xfId="41133"/>
    <cellStyle name="SAPBEXHLevel2 2" xfId="41134"/>
    <cellStyle name="SAPBEXHLevel2 3" xfId="41135"/>
    <cellStyle name="SAPBEXHLevel2 4" xfId="41136"/>
    <cellStyle name="SAPBEXHLevel2 5" xfId="41137"/>
    <cellStyle name="SAPBEXHLevel2 6" xfId="41138"/>
    <cellStyle name="SAPBEXHLevel2X" xfId="41139"/>
    <cellStyle name="SAPBEXHLevel2X 2" xfId="41140"/>
    <cellStyle name="SAPBEXHLevel2X 3" xfId="41141"/>
    <cellStyle name="SAPBEXHLevel2X 4" xfId="41142"/>
    <cellStyle name="SAPBEXHLevel2X 5" xfId="41143"/>
    <cellStyle name="SAPBEXHLevel2X 6" xfId="41144"/>
    <cellStyle name="SAPBEXHLevel3" xfId="41145"/>
    <cellStyle name="SAPBEXHLevel3 2" xfId="41146"/>
    <cellStyle name="SAPBEXHLevel3 3" xfId="41147"/>
    <cellStyle name="SAPBEXHLevel3 4" xfId="41148"/>
    <cellStyle name="SAPBEXHLevel3 5" xfId="41149"/>
    <cellStyle name="SAPBEXHLevel3 6" xfId="41150"/>
    <cellStyle name="SAPBEXHLevel3X" xfId="41151"/>
    <cellStyle name="SAPBEXHLevel3X 2" xfId="41152"/>
    <cellStyle name="SAPBEXHLevel3X 3" xfId="41153"/>
    <cellStyle name="SAPBEXHLevel3X 4" xfId="41154"/>
    <cellStyle name="SAPBEXHLevel3X 5" xfId="41155"/>
    <cellStyle name="SAPBEXHLevel3X 6" xfId="41156"/>
    <cellStyle name="SAPBEXresData" xfId="41157"/>
    <cellStyle name="SAPBEXresData 2" xfId="41158"/>
    <cellStyle name="SAPBEXresData 3" xfId="41159"/>
    <cellStyle name="SAPBEXresData 4" xfId="41160"/>
    <cellStyle name="SAPBEXresData 5" xfId="41161"/>
    <cellStyle name="SAPBEXresData 6" xfId="41162"/>
    <cellStyle name="SAPBEXresDataEmph" xfId="41163"/>
    <cellStyle name="SAPBEXresDataEmph 2" xfId="41164"/>
    <cellStyle name="SAPBEXresDataEmph 3" xfId="41165"/>
    <cellStyle name="SAPBEXresDataEmph 4" xfId="41166"/>
    <cellStyle name="SAPBEXresDataEmph 5" xfId="41167"/>
    <cellStyle name="SAPBEXresDataEmph 6" xfId="41168"/>
    <cellStyle name="SAPBEXresItem" xfId="41169"/>
    <cellStyle name="SAPBEXresItem 2" xfId="41170"/>
    <cellStyle name="SAPBEXresItem 3" xfId="41171"/>
    <cellStyle name="SAPBEXresItem 4" xfId="41172"/>
    <cellStyle name="SAPBEXresItem 5" xfId="41173"/>
    <cellStyle name="SAPBEXresItem 6" xfId="41174"/>
    <cellStyle name="SAPBEXresItemX" xfId="41175"/>
    <cellStyle name="SAPBEXresItemX 2" xfId="41176"/>
    <cellStyle name="SAPBEXresItemX 3" xfId="41177"/>
    <cellStyle name="SAPBEXresItemX 4" xfId="41178"/>
    <cellStyle name="SAPBEXresItemX 5" xfId="41179"/>
    <cellStyle name="SAPBEXresItemX 6" xfId="41180"/>
    <cellStyle name="SAPBEXstdData" xfId="41181"/>
    <cellStyle name="SAPBEXstdData 2" xfId="41182"/>
    <cellStyle name="SAPBEXstdData 3" xfId="41183"/>
    <cellStyle name="SAPBEXstdData 4" xfId="41184"/>
    <cellStyle name="SAPBEXstdData 5" xfId="41185"/>
    <cellStyle name="SAPBEXstdData 6" xfId="41186"/>
    <cellStyle name="SAPBEXstdDataEmph" xfId="41187"/>
    <cellStyle name="SAPBEXstdDataEmph 2" xfId="41188"/>
    <cellStyle name="SAPBEXstdDataEmph 3" xfId="41189"/>
    <cellStyle name="SAPBEXstdDataEmph 4" xfId="41190"/>
    <cellStyle name="SAPBEXstdDataEmph 5" xfId="41191"/>
    <cellStyle name="SAPBEXstdDataEmph 6" xfId="41192"/>
    <cellStyle name="SAPBEXstdItem" xfId="41193"/>
    <cellStyle name="SAPBEXstdItem 2" xfId="41194"/>
    <cellStyle name="SAPBEXstdItem 3" xfId="41195"/>
    <cellStyle name="SAPBEXstdItem 4" xfId="41196"/>
    <cellStyle name="SAPBEXstdItem 5" xfId="41197"/>
    <cellStyle name="SAPBEXstdItem 6" xfId="41198"/>
    <cellStyle name="SAPBEXstdItemX" xfId="41199"/>
    <cellStyle name="SAPBEXstdItemX 2" xfId="41200"/>
    <cellStyle name="SAPBEXstdItemX 3" xfId="41201"/>
    <cellStyle name="SAPBEXstdItemX 4" xfId="41202"/>
    <cellStyle name="SAPBEXstdItemX 5" xfId="41203"/>
    <cellStyle name="SAPBEXstdItemX 6" xfId="41204"/>
    <cellStyle name="SAPBEXtitle" xfId="41205"/>
    <cellStyle name="SAPBEXundefined" xfId="41206"/>
    <cellStyle name="SAPBEXundefined 2" xfId="41207"/>
    <cellStyle name="SAPBEXundefined 3" xfId="41208"/>
    <cellStyle name="SAPBEXundefined 4" xfId="41209"/>
    <cellStyle name="SAPBEXundefined 5" xfId="41210"/>
    <cellStyle name="SAPBEXundefined 6" xfId="41211"/>
    <cellStyle name="Sheet Title" xfId="41212"/>
    <cellStyle name="Title 2" xfId="41213"/>
    <cellStyle name="Title 2 2" xfId="41214"/>
    <cellStyle name="Title 3" xfId="41215"/>
    <cellStyle name="Total 2" xfId="41216"/>
    <cellStyle name="Total 2 10" xfId="41217"/>
    <cellStyle name="Total 2 10 2" xfId="41218"/>
    <cellStyle name="Total 2 10 2 2" xfId="41219"/>
    <cellStyle name="Total 2 10 2 3" xfId="41220"/>
    <cellStyle name="Total 2 10 2 4" xfId="41221"/>
    <cellStyle name="Total 2 10 2 5" xfId="41222"/>
    <cellStyle name="Total 2 10 2 6" xfId="41223"/>
    <cellStyle name="Total 2 10 3" xfId="41224"/>
    <cellStyle name="Total 2 10 4" xfId="41225"/>
    <cellStyle name="Total 2 10 5" xfId="41226"/>
    <cellStyle name="Total 2 10 6" xfId="41227"/>
    <cellStyle name="Total 2 10 7" xfId="41228"/>
    <cellStyle name="Total 2 11" xfId="41229"/>
    <cellStyle name="Total 2 11 2" xfId="41230"/>
    <cellStyle name="Total 2 11 2 2" xfId="41231"/>
    <cellStyle name="Total 2 11 2 3" xfId="41232"/>
    <cellStyle name="Total 2 11 2 4" xfId="41233"/>
    <cellStyle name="Total 2 11 2 5" xfId="41234"/>
    <cellStyle name="Total 2 11 2 6" xfId="41235"/>
    <cellStyle name="Total 2 11 3" xfId="41236"/>
    <cellStyle name="Total 2 11 4" xfId="41237"/>
    <cellStyle name="Total 2 11 5" xfId="41238"/>
    <cellStyle name="Total 2 11 6" xfId="41239"/>
    <cellStyle name="Total 2 11 7" xfId="41240"/>
    <cellStyle name="Total 2 12" xfId="41241"/>
    <cellStyle name="Total 2 12 2" xfId="41242"/>
    <cellStyle name="Total 2 12 2 2" xfId="41243"/>
    <cellStyle name="Total 2 12 2 3" xfId="41244"/>
    <cellStyle name="Total 2 12 2 4" xfId="41245"/>
    <cellStyle name="Total 2 12 2 5" xfId="41246"/>
    <cellStyle name="Total 2 12 2 6" xfId="41247"/>
    <cellStyle name="Total 2 12 3" xfId="41248"/>
    <cellStyle name="Total 2 12 4" xfId="41249"/>
    <cellStyle name="Total 2 12 5" xfId="41250"/>
    <cellStyle name="Total 2 12 6" xfId="41251"/>
    <cellStyle name="Total 2 12 7" xfId="41252"/>
    <cellStyle name="Total 2 13" xfId="41253"/>
    <cellStyle name="Total 2 13 2" xfId="41254"/>
    <cellStyle name="Total 2 13 2 2" xfId="41255"/>
    <cellStyle name="Total 2 13 2 3" xfId="41256"/>
    <cellStyle name="Total 2 13 2 4" xfId="41257"/>
    <cellStyle name="Total 2 13 2 5" xfId="41258"/>
    <cellStyle name="Total 2 13 2 6" xfId="41259"/>
    <cellStyle name="Total 2 13 3" xfId="41260"/>
    <cellStyle name="Total 2 13 4" xfId="41261"/>
    <cellStyle name="Total 2 13 5" xfId="41262"/>
    <cellStyle name="Total 2 13 6" xfId="41263"/>
    <cellStyle name="Total 2 13 7" xfId="41264"/>
    <cellStyle name="Total 2 14" xfId="41265"/>
    <cellStyle name="Total 2 14 2" xfId="41266"/>
    <cellStyle name="Total 2 14 2 2" xfId="41267"/>
    <cellStyle name="Total 2 14 2 3" xfId="41268"/>
    <cellStyle name="Total 2 14 2 4" xfId="41269"/>
    <cellStyle name="Total 2 14 2 5" xfId="41270"/>
    <cellStyle name="Total 2 14 2 6" xfId="41271"/>
    <cellStyle name="Total 2 14 3" xfId="41272"/>
    <cellStyle name="Total 2 14 4" xfId="41273"/>
    <cellStyle name="Total 2 14 5" xfId="41274"/>
    <cellStyle name="Total 2 14 6" xfId="41275"/>
    <cellStyle name="Total 2 14 7" xfId="41276"/>
    <cellStyle name="Total 2 15" xfId="41277"/>
    <cellStyle name="Total 2 15 2" xfId="41278"/>
    <cellStyle name="Total 2 15 2 2" xfId="41279"/>
    <cellStyle name="Total 2 15 2 3" xfId="41280"/>
    <cellStyle name="Total 2 15 2 4" xfId="41281"/>
    <cellStyle name="Total 2 15 2 5" xfId="41282"/>
    <cellStyle name="Total 2 15 2 6" xfId="41283"/>
    <cellStyle name="Total 2 15 3" xfId="41284"/>
    <cellStyle name="Total 2 15 4" xfId="41285"/>
    <cellStyle name="Total 2 15 5" xfId="41286"/>
    <cellStyle name="Total 2 15 6" xfId="41287"/>
    <cellStyle name="Total 2 15 7" xfId="41288"/>
    <cellStyle name="Total 2 16" xfId="41289"/>
    <cellStyle name="Total 2 16 2" xfId="41290"/>
    <cellStyle name="Total 2 16 2 2" xfId="41291"/>
    <cellStyle name="Total 2 16 2 3" xfId="41292"/>
    <cellStyle name="Total 2 16 2 4" xfId="41293"/>
    <cellStyle name="Total 2 16 2 5" xfId="41294"/>
    <cellStyle name="Total 2 16 2 6" xfId="41295"/>
    <cellStyle name="Total 2 16 3" xfId="41296"/>
    <cellStyle name="Total 2 16 4" xfId="41297"/>
    <cellStyle name="Total 2 16 5" xfId="41298"/>
    <cellStyle name="Total 2 16 6" xfId="41299"/>
    <cellStyle name="Total 2 16 7" xfId="41300"/>
    <cellStyle name="Total 2 17" xfId="41301"/>
    <cellStyle name="Total 2 17 2" xfId="41302"/>
    <cellStyle name="Total 2 17 2 2" xfId="41303"/>
    <cellStyle name="Total 2 17 2 3" xfId="41304"/>
    <cellStyle name="Total 2 17 2 4" xfId="41305"/>
    <cellStyle name="Total 2 17 2 5" xfId="41306"/>
    <cellStyle name="Total 2 17 2 6" xfId="41307"/>
    <cellStyle name="Total 2 17 3" xfId="41308"/>
    <cellStyle name="Total 2 17 4" xfId="41309"/>
    <cellStyle name="Total 2 17 5" xfId="41310"/>
    <cellStyle name="Total 2 17 6" xfId="41311"/>
    <cellStyle name="Total 2 17 7" xfId="41312"/>
    <cellStyle name="Total 2 18" xfId="41313"/>
    <cellStyle name="Total 2 18 2" xfId="41314"/>
    <cellStyle name="Total 2 18 2 2" xfId="41315"/>
    <cellStyle name="Total 2 18 2 3" xfId="41316"/>
    <cellStyle name="Total 2 18 2 4" xfId="41317"/>
    <cellStyle name="Total 2 18 2 5" xfId="41318"/>
    <cellStyle name="Total 2 18 2 6" xfId="41319"/>
    <cellStyle name="Total 2 18 3" xfId="41320"/>
    <cellStyle name="Total 2 18 4" xfId="41321"/>
    <cellStyle name="Total 2 18 5" xfId="41322"/>
    <cellStyle name="Total 2 18 6" xfId="41323"/>
    <cellStyle name="Total 2 18 7" xfId="41324"/>
    <cellStyle name="Total 2 19" xfId="41325"/>
    <cellStyle name="Total 2 19 2" xfId="41326"/>
    <cellStyle name="Total 2 19 2 2" xfId="41327"/>
    <cellStyle name="Total 2 19 2 3" xfId="41328"/>
    <cellStyle name="Total 2 19 2 4" xfId="41329"/>
    <cellStyle name="Total 2 19 2 5" xfId="41330"/>
    <cellStyle name="Total 2 19 2 6" xfId="41331"/>
    <cellStyle name="Total 2 19 3" xfId="41332"/>
    <cellStyle name="Total 2 19 4" xfId="41333"/>
    <cellStyle name="Total 2 19 5" xfId="41334"/>
    <cellStyle name="Total 2 19 6" xfId="41335"/>
    <cellStyle name="Total 2 19 7" xfId="41336"/>
    <cellStyle name="Total 2 2" xfId="41337"/>
    <cellStyle name="Total 2 2 10" xfId="41338"/>
    <cellStyle name="Total 2 2 10 2" xfId="41339"/>
    <cellStyle name="Total 2 2 10 2 2" xfId="41340"/>
    <cellStyle name="Total 2 2 10 2 3" xfId="41341"/>
    <cellStyle name="Total 2 2 10 2 4" xfId="41342"/>
    <cellStyle name="Total 2 2 10 2 5" xfId="41343"/>
    <cellStyle name="Total 2 2 10 2 6" xfId="41344"/>
    <cellStyle name="Total 2 2 10 3" xfId="41345"/>
    <cellStyle name="Total 2 2 10 4" xfId="41346"/>
    <cellStyle name="Total 2 2 10 5" xfId="41347"/>
    <cellStyle name="Total 2 2 10 6" xfId="41348"/>
    <cellStyle name="Total 2 2 10 7" xfId="41349"/>
    <cellStyle name="Total 2 2 11" xfId="41350"/>
    <cellStyle name="Total 2 2 11 2" xfId="41351"/>
    <cellStyle name="Total 2 2 11 2 2" xfId="41352"/>
    <cellStyle name="Total 2 2 11 2 3" xfId="41353"/>
    <cellStyle name="Total 2 2 11 2 4" xfId="41354"/>
    <cellStyle name="Total 2 2 11 2 5" xfId="41355"/>
    <cellStyle name="Total 2 2 11 2 6" xfId="41356"/>
    <cellStyle name="Total 2 2 11 3" xfId="41357"/>
    <cellStyle name="Total 2 2 11 4" xfId="41358"/>
    <cellStyle name="Total 2 2 11 5" xfId="41359"/>
    <cellStyle name="Total 2 2 11 6" xfId="41360"/>
    <cellStyle name="Total 2 2 11 7" xfId="41361"/>
    <cellStyle name="Total 2 2 12" xfId="41362"/>
    <cellStyle name="Total 2 2 12 2" xfId="41363"/>
    <cellStyle name="Total 2 2 12 2 2" xfId="41364"/>
    <cellStyle name="Total 2 2 12 2 3" xfId="41365"/>
    <cellStyle name="Total 2 2 12 2 4" xfId="41366"/>
    <cellStyle name="Total 2 2 12 2 5" xfId="41367"/>
    <cellStyle name="Total 2 2 12 2 6" xfId="41368"/>
    <cellStyle name="Total 2 2 12 3" xfId="41369"/>
    <cellStyle name="Total 2 2 12 4" xfId="41370"/>
    <cellStyle name="Total 2 2 12 5" xfId="41371"/>
    <cellStyle name="Total 2 2 12 6" xfId="41372"/>
    <cellStyle name="Total 2 2 12 7" xfId="41373"/>
    <cellStyle name="Total 2 2 13" xfId="41374"/>
    <cellStyle name="Total 2 2 13 2" xfId="41375"/>
    <cellStyle name="Total 2 2 13 2 2" xfId="41376"/>
    <cellStyle name="Total 2 2 13 2 3" xfId="41377"/>
    <cellStyle name="Total 2 2 13 2 4" xfId="41378"/>
    <cellStyle name="Total 2 2 13 2 5" xfId="41379"/>
    <cellStyle name="Total 2 2 13 2 6" xfId="41380"/>
    <cellStyle name="Total 2 2 13 3" xfId="41381"/>
    <cellStyle name="Total 2 2 13 4" xfId="41382"/>
    <cellStyle name="Total 2 2 13 5" xfId="41383"/>
    <cellStyle name="Total 2 2 13 6" xfId="41384"/>
    <cellStyle name="Total 2 2 13 7" xfId="41385"/>
    <cellStyle name="Total 2 2 14" xfId="41386"/>
    <cellStyle name="Total 2 2 14 2" xfId="41387"/>
    <cellStyle name="Total 2 2 14 2 2" xfId="41388"/>
    <cellStyle name="Total 2 2 14 2 3" xfId="41389"/>
    <cellStyle name="Total 2 2 14 2 4" xfId="41390"/>
    <cellStyle name="Total 2 2 14 2 5" xfId="41391"/>
    <cellStyle name="Total 2 2 14 2 6" xfId="41392"/>
    <cellStyle name="Total 2 2 14 3" xfId="41393"/>
    <cellStyle name="Total 2 2 14 4" xfId="41394"/>
    <cellStyle name="Total 2 2 14 5" xfId="41395"/>
    <cellStyle name="Total 2 2 14 6" xfId="41396"/>
    <cellStyle name="Total 2 2 14 7" xfId="41397"/>
    <cellStyle name="Total 2 2 15" xfId="41398"/>
    <cellStyle name="Total 2 2 15 2" xfId="41399"/>
    <cellStyle name="Total 2 2 15 2 2" xfId="41400"/>
    <cellStyle name="Total 2 2 15 2 3" xfId="41401"/>
    <cellStyle name="Total 2 2 15 2 4" xfId="41402"/>
    <cellStyle name="Total 2 2 15 2 5" xfId="41403"/>
    <cellStyle name="Total 2 2 15 2 6" xfId="41404"/>
    <cellStyle name="Total 2 2 15 3" xfId="41405"/>
    <cellStyle name="Total 2 2 15 4" xfId="41406"/>
    <cellStyle name="Total 2 2 15 5" xfId="41407"/>
    <cellStyle name="Total 2 2 15 6" xfId="41408"/>
    <cellStyle name="Total 2 2 15 7" xfId="41409"/>
    <cellStyle name="Total 2 2 16" xfId="41410"/>
    <cellStyle name="Total 2 2 16 2" xfId="41411"/>
    <cellStyle name="Total 2 2 16 2 2" xfId="41412"/>
    <cellStyle name="Total 2 2 16 2 3" xfId="41413"/>
    <cellStyle name="Total 2 2 16 2 4" xfId="41414"/>
    <cellStyle name="Total 2 2 16 2 5" xfId="41415"/>
    <cellStyle name="Total 2 2 16 2 6" xfId="41416"/>
    <cellStyle name="Total 2 2 16 3" xfId="41417"/>
    <cellStyle name="Total 2 2 16 4" xfId="41418"/>
    <cellStyle name="Total 2 2 16 5" xfId="41419"/>
    <cellStyle name="Total 2 2 16 6" xfId="41420"/>
    <cellStyle name="Total 2 2 16 7" xfId="41421"/>
    <cellStyle name="Total 2 2 17" xfId="41422"/>
    <cellStyle name="Total 2 2 17 2" xfId="41423"/>
    <cellStyle name="Total 2 2 17 2 2" xfId="41424"/>
    <cellStyle name="Total 2 2 17 2 3" xfId="41425"/>
    <cellStyle name="Total 2 2 17 2 4" xfId="41426"/>
    <cellStyle name="Total 2 2 17 2 5" xfId="41427"/>
    <cellStyle name="Total 2 2 17 2 6" xfId="41428"/>
    <cellStyle name="Total 2 2 17 3" xfId="41429"/>
    <cellStyle name="Total 2 2 17 4" xfId="41430"/>
    <cellStyle name="Total 2 2 17 5" xfId="41431"/>
    <cellStyle name="Total 2 2 17 6" xfId="41432"/>
    <cellStyle name="Total 2 2 17 7" xfId="41433"/>
    <cellStyle name="Total 2 2 18" xfId="41434"/>
    <cellStyle name="Total 2 2 18 2" xfId="41435"/>
    <cellStyle name="Total 2 2 18 2 2" xfId="41436"/>
    <cellStyle name="Total 2 2 18 2 3" xfId="41437"/>
    <cellStyle name="Total 2 2 18 2 4" xfId="41438"/>
    <cellStyle name="Total 2 2 18 2 5" xfId="41439"/>
    <cellStyle name="Total 2 2 18 2 6" xfId="41440"/>
    <cellStyle name="Total 2 2 18 3" xfId="41441"/>
    <cellStyle name="Total 2 2 18 4" xfId="41442"/>
    <cellStyle name="Total 2 2 18 5" xfId="41443"/>
    <cellStyle name="Total 2 2 18 6" xfId="41444"/>
    <cellStyle name="Total 2 2 18 7" xfId="41445"/>
    <cellStyle name="Total 2 2 19" xfId="41446"/>
    <cellStyle name="Total 2 2 19 2" xfId="41447"/>
    <cellStyle name="Total 2 2 19 2 2" xfId="41448"/>
    <cellStyle name="Total 2 2 19 2 3" xfId="41449"/>
    <cellStyle name="Total 2 2 19 2 4" xfId="41450"/>
    <cellStyle name="Total 2 2 19 2 5" xfId="41451"/>
    <cellStyle name="Total 2 2 19 2 6" xfId="41452"/>
    <cellStyle name="Total 2 2 19 3" xfId="41453"/>
    <cellStyle name="Total 2 2 19 4" xfId="41454"/>
    <cellStyle name="Total 2 2 19 5" xfId="41455"/>
    <cellStyle name="Total 2 2 19 6" xfId="41456"/>
    <cellStyle name="Total 2 2 19 7" xfId="41457"/>
    <cellStyle name="Total 2 2 2" xfId="41458"/>
    <cellStyle name="Total 2 2 2 10" xfId="41459"/>
    <cellStyle name="Total 2 2 2 10 2" xfId="41460"/>
    <cellStyle name="Total 2 2 2 10 2 2" xfId="41461"/>
    <cellStyle name="Total 2 2 2 10 2 3" xfId="41462"/>
    <cellStyle name="Total 2 2 2 10 2 4" xfId="41463"/>
    <cellStyle name="Total 2 2 2 10 2 5" xfId="41464"/>
    <cellStyle name="Total 2 2 2 10 2 6" xfId="41465"/>
    <cellStyle name="Total 2 2 2 10 3" xfId="41466"/>
    <cellStyle name="Total 2 2 2 10 4" xfId="41467"/>
    <cellStyle name="Total 2 2 2 10 5" xfId="41468"/>
    <cellStyle name="Total 2 2 2 10 6" xfId="41469"/>
    <cellStyle name="Total 2 2 2 10 7" xfId="41470"/>
    <cellStyle name="Total 2 2 2 11" xfId="41471"/>
    <cellStyle name="Total 2 2 2 11 2" xfId="41472"/>
    <cellStyle name="Total 2 2 2 11 2 2" xfId="41473"/>
    <cellStyle name="Total 2 2 2 11 2 3" xfId="41474"/>
    <cellStyle name="Total 2 2 2 11 2 4" xfId="41475"/>
    <cellStyle name="Total 2 2 2 11 2 5" xfId="41476"/>
    <cellStyle name="Total 2 2 2 11 2 6" xfId="41477"/>
    <cellStyle name="Total 2 2 2 11 3" xfId="41478"/>
    <cellStyle name="Total 2 2 2 11 4" xfId="41479"/>
    <cellStyle name="Total 2 2 2 11 5" xfId="41480"/>
    <cellStyle name="Total 2 2 2 11 6" xfId="41481"/>
    <cellStyle name="Total 2 2 2 11 7" xfId="41482"/>
    <cellStyle name="Total 2 2 2 12" xfId="41483"/>
    <cellStyle name="Total 2 2 2 12 2" xfId="41484"/>
    <cellStyle name="Total 2 2 2 12 2 2" xfId="41485"/>
    <cellStyle name="Total 2 2 2 12 2 3" xfId="41486"/>
    <cellStyle name="Total 2 2 2 12 2 4" xfId="41487"/>
    <cellStyle name="Total 2 2 2 12 2 5" xfId="41488"/>
    <cellStyle name="Total 2 2 2 12 2 6" xfId="41489"/>
    <cellStyle name="Total 2 2 2 12 3" xfId="41490"/>
    <cellStyle name="Total 2 2 2 12 4" xfId="41491"/>
    <cellStyle name="Total 2 2 2 12 5" xfId="41492"/>
    <cellStyle name="Total 2 2 2 12 6" xfId="41493"/>
    <cellStyle name="Total 2 2 2 12 7" xfId="41494"/>
    <cellStyle name="Total 2 2 2 13" xfId="41495"/>
    <cellStyle name="Total 2 2 2 13 2" xfId="41496"/>
    <cellStyle name="Total 2 2 2 13 2 2" xfId="41497"/>
    <cellStyle name="Total 2 2 2 13 2 3" xfId="41498"/>
    <cellStyle name="Total 2 2 2 13 2 4" xfId="41499"/>
    <cellStyle name="Total 2 2 2 13 2 5" xfId="41500"/>
    <cellStyle name="Total 2 2 2 13 2 6" xfId="41501"/>
    <cellStyle name="Total 2 2 2 13 3" xfId="41502"/>
    <cellStyle name="Total 2 2 2 13 4" xfId="41503"/>
    <cellStyle name="Total 2 2 2 13 5" xfId="41504"/>
    <cellStyle name="Total 2 2 2 13 6" xfId="41505"/>
    <cellStyle name="Total 2 2 2 13 7" xfId="41506"/>
    <cellStyle name="Total 2 2 2 14" xfId="41507"/>
    <cellStyle name="Total 2 2 2 14 2" xfId="41508"/>
    <cellStyle name="Total 2 2 2 14 2 2" xfId="41509"/>
    <cellStyle name="Total 2 2 2 14 2 3" xfId="41510"/>
    <cellStyle name="Total 2 2 2 14 2 4" xfId="41511"/>
    <cellStyle name="Total 2 2 2 14 2 5" xfId="41512"/>
    <cellStyle name="Total 2 2 2 14 2 6" xfId="41513"/>
    <cellStyle name="Total 2 2 2 14 3" xfId="41514"/>
    <cellStyle name="Total 2 2 2 14 4" xfId="41515"/>
    <cellStyle name="Total 2 2 2 14 5" xfId="41516"/>
    <cellStyle name="Total 2 2 2 14 6" xfId="41517"/>
    <cellStyle name="Total 2 2 2 14 7" xfId="41518"/>
    <cellStyle name="Total 2 2 2 15" xfId="41519"/>
    <cellStyle name="Total 2 2 2 15 2" xfId="41520"/>
    <cellStyle name="Total 2 2 2 15 2 2" xfId="41521"/>
    <cellStyle name="Total 2 2 2 15 2 3" xfId="41522"/>
    <cellStyle name="Total 2 2 2 15 2 4" xfId="41523"/>
    <cellStyle name="Total 2 2 2 15 2 5" xfId="41524"/>
    <cellStyle name="Total 2 2 2 15 2 6" xfId="41525"/>
    <cellStyle name="Total 2 2 2 15 3" xfId="41526"/>
    <cellStyle name="Total 2 2 2 15 4" xfId="41527"/>
    <cellStyle name="Total 2 2 2 15 5" xfId="41528"/>
    <cellStyle name="Total 2 2 2 15 6" xfId="41529"/>
    <cellStyle name="Total 2 2 2 15 7" xfId="41530"/>
    <cellStyle name="Total 2 2 2 16" xfId="41531"/>
    <cellStyle name="Total 2 2 2 16 2" xfId="41532"/>
    <cellStyle name="Total 2 2 2 16 2 2" xfId="41533"/>
    <cellStyle name="Total 2 2 2 16 2 3" xfId="41534"/>
    <cellStyle name="Total 2 2 2 16 2 4" xfId="41535"/>
    <cellStyle name="Total 2 2 2 16 2 5" xfId="41536"/>
    <cellStyle name="Total 2 2 2 16 2 6" xfId="41537"/>
    <cellStyle name="Total 2 2 2 16 3" xfId="41538"/>
    <cellStyle name="Total 2 2 2 16 4" xfId="41539"/>
    <cellStyle name="Total 2 2 2 16 5" xfId="41540"/>
    <cellStyle name="Total 2 2 2 16 6" xfId="41541"/>
    <cellStyle name="Total 2 2 2 16 7" xfId="41542"/>
    <cellStyle name="Total 2 2 2 17" xfId="41543"/>
    <cellStyle name="Total 2 2 2 17 2" xfId="41544"/>
    <cellStyle name="Total 2 2 2 17 2 2" xfId="41545"/>
    <cellStyle name="Total 2 2 2 17 2 3" xfId="41546"/>
    <cellStyle name="Total 2 2 2 17 2 4" xfId="41547"/>
    <cellStyle name="Total 2 2 2 17 2 5" xfId="41548"/>
    <cellStyle name="Total 2 2 2 17 2 6" xfId="41549"/>
    <cellStyle name="Total 2 2 2 17 3" xfId="41550"/>
    <cellStyle name="Total 2 2 2 17 4" xfId="41551"/>
    <cellStyle name="Total 2 2 2 17 5" xfId="41552"/>
    <cellStyle name="Total 2 2 2 17 6" xfId="41553"/>
    <cellStyle name="Total 2 2 2 17 7" xfId="41554"/>
    <cellStyle name="Total 2 2 2 18" xfId="41555"/>
    <cellStyle name="Total 2 2 2 18 2" xfId="41556"/>
    <cellStyle name="Total 2 2 2 18 2 2" xfId="41557"/>
    <cellStyle name="Total 2 2 2 18 2 3" xfId="41558"/>
    <cellStyle name="Total 2 2 2 18 2 4" xfId="41559"/>
    <cellStyle name="Total 2 2 2 18 2 5" xfId="41560"/>
    <cellStyle name="Total 2 2 2 18 2 6" xfId="41561"/>
    <cellStyle name="Total 2 2 2 18 3" xfId="41562"/>
    <cellStyle name="Total 2 2 2 18 4" xfId="41563"/>
    <cellStyle name="Total 2 2 2 18 5" xfId="41564"/>
    <cellStyle name="Total 2 2 2 18 6" xfId="41565"/>
    <cellStyle name="Total 2 2 2 18 7" xfId="41566"/>
    <cellStyle name="Total 2 2 2 19" xfId="41567"/>
    <cellStyle name="Total 2 2 2 19 2" xfId="41568"/>
    <cellStyle name="Total 2 2 2 19 2 2" xfId="41569"/>
    <cellStyle name="Total 2 2 2 19 2 3" xfId="41570"/>
    <cellStyle name="Total 2 2 2 19 2 4" xfId="41571"/>
    <cellStyle name="Total 2 2 2 19 2 5" xfId="41572"/>
    <cellStyle name="Total 2 2 2 19 2 6" xfId="41573"/>
    <cellStyle name="Total 2 2 2 19 3" xfId="41574"/>
    <cellStyle name="Total 2 2 2 19 4" xfId="41575"/>
    <cellStyle name="Total 2 2 2 19 5" xfId="41576"/>
    <cellStyle name="Total 2 2 2 19 6" xfId="41577"/>
    <cellStyle name="Total 2 2 2 19 7" xfId="41578"/>
    <cellStyle name="Total 2 2 2 2" xfId="41579"/>
    <cellStyle name="Total 2 2 2 2 2" xfId="41580"/>
    <cellStyle name="Total 2 2 2 2 2 2" xfId="41581"/>
    <cellStyle name="Total 2 2 2 2 2 3" xfId="41582"/>
    <cellStyle name="Total 2 2 2 2 2 4" xfId="41583"/>
    <cellStyle name="Total 2 2 2 2 2 5" xfId="41584"/>
    <cellStyle name="Total 2 2 2 2 2 6" xfId="41585"/>
    <cellStyle name="Total 2 2 2 2 3" xfId="41586"/>
    <cellStyle name="Total 2 2 2 2 4" xfId="41587"/>
    <cellStyle name="Total 2 2 2 2 5" xfId="41588"/>
    <cellStyle name="Total 2 2 2 2 6" xfId="41589"/>
    <cellStyle name="Total 2 2 2 2 7" xfId="41590"/>
    <cellStyle name="Total 2 2 2 20" xfId="41591"/>
    <cellStyle name="Total 2 2 2 20 2" xfId="41592"/>
    <cellStyle name="Total 2 2 2 20 2 2" xfId="41593"/>
    <cellStyle name="Total 2 2 2 20 2 3" xfId="41594"/>
    <cellStyle name="Total 2 2 2 20 2 4" xfId="41595"/>
    <cellStyle name="Total 2 2 2 20 2 5" xfId="41596"/>
    <cellStyle name="Total 2 2 2 20 2 6" xfId="41597"/>
    <cellStyle name="Total 2 2 2 20 3" xfId="41598"/>
    <cellStyle name="Total 2 2 2 20 4" xfId="41599"/>
    <cellStyle name="Total 2 2 2 20 5" xfId="41600"/>
    <cellStyle name="Total 2 2 2 20 6" xfId="41601"/>
    <cellStyle name="Total 2 2 2 20 7" xfId="41602"/>
    <cellStyle name="Total 2 2 2 21" xfId="41603"/>
    <cellStyle name="Total 2 2 2 21 2" xfId="41604"/>
    <cellStyle name="Total 2 2 2 21 2 2" xfId="41605"/>
    <cellStyle name="Total 2 2 2 21 2 3" xfId="41606"/>
    <cellStyle name="Total 2 2 2 21 2 4" xfId="41607"/>
    <cellStyle name="Total 2 2 2 21 2 5" xfId="41608"/>
    <cellStyle name="Total 2 2 2 21 2 6" xfId="41609"/>
    <cellStyle name="Total 2 2 2 21 3" xfId="41610"/>
    <cellStyle name="Total 2 2 2 21 4" xfId="41611"/>
    <cellStyle name="Total 2 2 2 21 5" xfId="41612"/>
    <cellStyle name="Total 2 2 2 21 6" xfId="41613"/>
    <cellStyle name="Total 2 2 2 21 7" xfId="41614"/>
    <cellStyle name="Total 2 2 2 22" xfId="41615"/>
    <cellStyle name="Total 2 2 2 22 2" xfId="41616"/>
    <cellStyle name="Total 2 2 2 22 2 2" xfId="41617"/>
    <cellStyle name="Total 2 2 2 22 2 3" xfId="41618"/>
    <cellStyle name="Total 2 2 2 22 2 4" xfId="41619"/>
    <cellStyle name="Total 2 2 2 22 2 5" xfId="41620"/>
    <cellStyle name="Total 2 2 2 22 2 6" xfId="41621"/>
    <cellStyle name="Total 2 2 2 22 3" xfId="41622"/>
    <cellStyle name="Total 2 2 2 22 4" xfId="41623"/>
    <cellStyle name="Total 2 2 2 22 5" xfId="41624"/>
    <cellStyle name="Total 2 2 2 22 6" xfId="41625"/>
    <cellStyle name="Total 2 2 2 22 7" xfId="41626"/>
    <cellStyle name="Total 2 2 2 23" xfId="41627"/>
    <cellStyle name="Total 2 2 2 23 2" xfId="41628"/>
    <cellStyle name="Total 2 2 2 23 2 2" xfId="41629"/>
    <cellStyle name="Total 2 2 2 23 2 3" xfId="41630"/>
    <cellStyle name="Total 2 2 2 23 2 4" xfId="41631"/>
    <cellStyle name="Total 2 2 2 23 2 5" xfId="41632"/>
    <cellStyle name="Total 2 2 2 23 2 6" xfId="41633"/>
    <cellStyle name="Total 2 2 2 23 3" xfId="41634"/>
    <cellStyle name="Total 2 2 2 23 4" xfId="41635"/>
    <cellStyle name="Total 2 2 2 23 5" xfId="41636"/>
    <cellStyle name="Total 2 2 2 23 6" xfId="41637"/>
    <cellStyle name="Total 2 2 2 23 7" xfId="41638"/>
    <cellStyle name="Total 2 2 2 24" xfId="41639"/>
    <cellStyle name="Total 2 2 2 24 2" xfId="41640"/>
    <cellStyle name="Total 2 2 2 24 2 2" xfId="41641"/>
    <cellStyle name="Total 2 2 2 24 2 3" xfId="41642"/>
    <cellStyle name="Total 2 2 2 24 2 4" xfId="41643"/>
    <cellStyle name="Total 2 2 2 24 2 5" xfId="41644"/>
    <cellStyle name="Total 2 2 2 24 2 6" xfId="41645"/>
    <cellStyle name="Total 2 2 2 24 3" xfId="41646"/>
    <cellStyle name="Total 2 2 2 24 4" xfId="41647"/>
    <cellStyle name="Total 2 2 2 24 5" xfId="41648"/>
    <cellStyle name="Total 2 2 2 24 6" xfId="41649"/>
    <cellStyle name="Total 2 2 2 24 7" xfId="41650"/>
    <cellStyle name="Total 2 2 2 25" xfId="41651"/>
    <cellStyle name="Total 2 2 2 25 2" xfId="41652"/>
    <cellStyle name="Total 2 2 2 25 2 2" xfId="41653"/>
    <cellStyle name="Total 2 2 2 25 2 3" xfId="41654"/>
    <cellStyle name="Total 2 2 2 25 2 4" xfId="41655"/>
    <cellStyle name="Total 2 2 2 25 2 5" xfId="41656"/>
    <cellStyle name="Total 2 2 2 25 2 6" xfId="41657"/>
    <cellStyle name="Total 2 2 2 25 3" xfId="41658"/>
    <cellStyle name="Total 2 2 2 25 4" xfId="41659"/>
    <cellStyle name="Total 2 2 2 25 5" xfId="41660"/>
    <cellStyle name="Total 2 2 2 25 6" xfId="41661"/>
    <cellStyle name="Total 2 2 2 25 7" xfId="41662"/>
    <cellStyle name="Total 2 2 2 26" xfId="41663"/>
    <cellStyle name="Total 2 2 2 26 2" xfId="41664"/>
    <cellStyle name="Total 2 2 2 26 2 2" xfId="41665"/>
    <cellStyle name="Total 2 2 2 26 2 3" xfId="41666"/>
    <cellStyle name="Total 2 2 2 26 2 4" xfId="41667"/>
    <cellStyle name="Total 2 2 2 26 2 5" xfId="41668"/>
    <cellStyle name="Total 2 2 2 26 2 6" xfId="41669"/>
    <cellStyle name="Total 2 2 2 26 3" xfId="41670"/>
    <cellStyle name="Total 2 2 2 26 4" xfId="41671"/>
    <cellStyle name="Total 2 2 2 26 5" xfId="41672"/>
    <cellStyle name="Total 2 2 2 26 6" xfId="41673"/>
    <cellStyle name="Total 2 2 2 26 7" xfId="41674"/>
    <cellStyle name="Total 2 2 2 27" xfId="41675"/>
    <cellStyle name="Total 2 2 2 27 2" xfId="41676"/>
    <cellStyle name="Total 2 2 2 27 2 2" xfId="41677"/>
    <cellStyle name="Total 2 2 2 27 2 3" xfId="41678"/>
    <cellStyle name="Total 2 2 2 27 2 4" xfId="41679"/>
    <cellStyle name="Total 2 2 2 27 2 5" xfId="41680"/>
    <cellStyle name="Total 2 2 2 27 2 6" xfId="41681"/>
    <cellStyle name="Total 2 2 2 27 3" xfId="41682"/>
    <cellStyle name="Total 2 2 2 27 4" xfId="41683"/>
    <cellStyle name="Total 2 2 2 27 5" xfId="41684"/>
    <cellStyle name="Total 2 2 2 27 6" xfId="41685"/>
    <cellStyle name="Total 2 2 2 27 7" xfId="41686"/>
    <cellStyle name="Total 2 2 2 28" xfId="41687"/>
    <cellStyle name="Total 2 2 2 28 2" xfId="41688"/>
    <cellStyle name="Total 2 2 2 28 2 2" xfId="41689"/>
    <cellStyle name="Total 2 2 2 28 2 3" xfId="41690"/>
    <cellStyle name="Total 2 2 2 28 2 4" xfId="41691"/>
    <cellStyle name="Total 2 2 2 28 2 5" xfId="41692"/>
    <cellStyle name="Total 2 2 2 28 2 6" xfId="41693"/>
    <cellStyle name="Total 2 2 2 28 3" xfId="41694"/>
    <cellStyle name="Total 2 2 2 28 4" xfId="41695"/>
    <cellStyle name="Total 2 2 2 28 5" xfId="41696"/>
    <cellStyle name="Total 2 2 2 28 6" xfId="41697"/>
    <cellStyle name="Total 2 2 2 28 7" xfId="41698"/>
    <cellStyle name="Total 2 2 2 29" xfId="41699"/>
    <cellStyle name="Total 2 2 2 29 2" xfId="41700"/>
    <cellStyle name="Total 2 2 2 29 2 2" xfId="41701"/>
    <cellStyle name="Total 2 2 2 29 2 3" xfId="41702"/>
    <cellStyle name="Total 2 2 2 29 2 4" xfId="41703"/>
    <cellStyle name="Total 2 2 2 29 2 5" xfId="41704"/>
    <cellStyle name="Total 2 2 2 29 2 6" xfId="41705"/>
    <cellStyle name="Total 2 2 2 29 3" xfId="41706"/>
    <cellStyle name="Total 2 2 2 29 4" xfId="41707"/>
    <cellStyle name="Total 2 2 2 29 5" xfId="41708"/>
    <cellStyle name="Total 2 2 2 29 6" xfId="41709"/>
    <cellStyle name="Total 2 2 2 29 7" xfId="41710"/>
    <cellStyle name="Total 2 2 2 3" xfId="41711"/>
    <cellStyle name="Total 2 2 2 3 2" xfId="41712"/>
    <cellStyle name="Total 2 2 2 3 2 2" xfId="41713"/>
    <cellStyle name="Total 2 2 2 3 2 3" xfId="41714"/>
    <cellStyle name="Total 2 2 2 3 2 4" xfId="41715"/>
    <cellStyle name="Total 2 2 2 3 2 5" xfId="41716"/>
    <cellStyle name="Total 2 2 2 3 2 6" xfId="41717"/>
    <cellStyle name="Total 2 2 2 3 3" xfId="41718"/>
    <cellStyle name="Total 2 2 2 3 4" xfId="41719"/>
    <cellStyle name="Total 2 2 2 3 5" xfId="41720"/>
    <cellStyle name="Total 2 2 2 3 6" xfId="41721"/>
    <cellStyle name="Total 2 2 2 3 7" xfId="41722"/>
    <cellStyle name="Total 2 2 2 30" xfId="41723"/>
    <cellStyle name="Total 2 2 2 30 2" xfId="41724"/>
    <cellStyle name="Total 2 2 2 30 2 2" xfId="41725"/>
    <cellStyle name="Total 2 2 2 30 2 3" xfId="41726"/>
    <cellStyle name="Total 2 2 2 30 2 4" xfId="41727"/>
    <cellStyle name="Total 2 2 2 30 2 5" xfId="41728"/>
    <cellStyle name="Total 2 2 2 30 2 6" xfId="41729"/>
    <cellStyle name="Total 2 2 2 30 3" xfId="41730"/>
    <cellStyle name="Total 2 2 2 30 4" xfId="41731"/>
    <cellStyle name="Total 2 2 2 30 5" xfId="41732"/>
    <cellStyle name="Total 2 2 2 30 6" xfId="41733"/>
    <cellStyle name="Total 2 2 2 30 7" xfId="41734"/>
    <cellStyle name="Total 2 2 2 31" xfId="41735"/>
    <cellStyle name="Total 2 2 2 31 2" xfId="41736"/>
    <cellStyle name="Total 2 2 2 31 2 2" xfId="41737"/>
    <cellStyle name="Total 2 2 2 31 2 3" xfId="41738"/>
    <cellStyle name="Total 2 2 2 31 2 4" xfId="41739"/>
    <cellStyle name="Total 2 2 2 31 2 5" xfId="41740"/>
    <cellStyle name="Total 2 2 2 31 2 6" xfId="41741"/>
    <cellStyle name="Total 2 2 2 31 3" xfId="41742"/>
    <cellStyle name="Total 2 2 2 31 4" xfId="41743"/>
    <cellStyle name="Total 2 2 2 31 5" xfId="41744"/>
    <cellStyle name="Total 2 2 2 31 6" xfId="41745"/>
    <cellStyle name="Total 2 2 2 31 7" xfId="41746"/>
    <cellStyle name="Total 2 2 2 32" xfId="41747"/>
    <cellStyle name="Total 2 2 2 32 2" xfId="41748"/>
    <cellStyle name="Total 2 2 2 32 2 2" xfId="41749"/>
    <cellStyle name="Total 2 2 2 32 2 3" xfId="41750"/>
    <cellStyle name="Total 2 2 2 32 2 4" xfId="41751"/>
    <cellStyle name="Total 2 2 2 32 2 5" xfId="41752"/>
    <cellStyle name="Total 2 2 2 32 2 6" xfId="41753"/>
    <cellStyle name="Total 2 2 2 32 3" xfId="41754"/>
    <cellStyle name="Total 2 2 2 32 4" xfId="41755"/>
    <cellStyle name="Total 2 2 2 32 5" xfId="41756"/>
    <cellStyle name="Total 2 2 2 32 6" xfId="41757"/>
    <cellStyle name="Total 2 2 2 32 7" xfId="41758"/>
    <cellStyle name="Total 2 2 2 33" xfId="41759"/>
    <cellStyle name="Total 2 2 2 33 2" xfId="41760"/>
    <cellStyle name="Total 2 2 2 33 2 2" xfId="41761"/>
    <cellStyle name="Total 2 2 2 33 2 3" xfId="41762"/>
    <cellStyle name="Total 2 2 2 33 2 4" xfId="41763"/>
    <cellStyle name="Total 2 2 2 33 2 5" xfId="41764"/>
    <cellStyle name="Total 2 2 2 33 2 6" xfId="41765"/>
    <cellStyle name="Total 2 2 2 33 3" xfId="41766"/>
    <cellStyle name="Total 2 2 2 33 4" xfId="41767"/>
    <cellStyle name="Total 2 2 2 33 5" xfId="41768"/>
    <cellStyle name="Total 2 2 2 33 6" xfId="41769"/>
    <cellStyle name="Total 2 2 2 33 7" xfId="41770"/>
    <cellStyle name="Total 2 2 2 34" xfId="41771"/>
    <cellStyle name="Total 2 2 2 34 2" xfId="41772"/>
    <cellStyle name="Total 2 2 2 34 2 2" xfId="41773"/>
    <cellStyle name="Total 2 2 2 34 2 3" xfId="41774"/>
    <cellStyle name="Total 2 2 2 34 2 4" xfId="41775"/>
    <cellStyle name="Total 2 2 2 34 2 5" xfId="41776"/>
    <cellStyle name="Total 2 2 2 34 2 6" xfId="41777"/>
    <cellStyle name="Total 2 2 2 34 3" xfId="41778"/>
    <cellStyle name="Total 2 2 2 34 4" xfId="41779"/>
    <cellStyle name="Total 2 2 2 34 5" xfId="41780"/>
    <cellStyle name="Total 2 2 2 35" xfId="41781"/>
    <cellStyle name="Total 2 2 2 35 2" xfId="41782"/>
    <cellStyle name="Total 2 2 2 35 3" xfId="41783"/>
    <cellStyle name="Total 2 2 2 35 4" xfId="41784"/>
    <cellStyle name="Total 2 2 2 35 5" xfId="41785"/>
    <cellStyle name="Total 2 2 2 35 6" xfId="41786"/>
    <cellStyle name="Total 2 2 2 36" xfId="41787"/>
    <cellStyle name="Total 2 2 2 37" xfId="41788"/>
    <cellStyle name="Total 2 2 2 38" xfId="41789"/>
    <cellStyle name="Total 2 2 2 4" xfId="41790"/>
    <cellStyle name="Total 2 2 2 4 2" xfId="41791"/>
    <cellStyle name="Total 2 2 2 4 2 2" xfId="41792"/>
    <cellStyle name="Total 2 2 2 4 2 3" xfId="41793"/>
    <cellStyle name="Total 2 2 2 4 2 4" xfId="41794"/>
    <cellStyle name="Total 2 2 2 4 2 5" xfId="41795"/>
    <cellStyle name="Total 2 2 2 4 2 6" xfId="41796"/>
    <cellStyle name="Total 2 2 2 4 3" xfId="41797"/>
    <cellStyle name="Total 2 2 2 4 4" xfId="41798"/>
    <cellStyle name="Total 2 2 2 4 5" xfId="41799"/>
    <cellStyle name="Total 2 2 2 4 6" xfId="41800"/>
    <cellStyle name="Total 2 2 2 4 7" xfId="41801"/>
    <cellStyle name="Total 2 2 2 5" xfId="41802"/>
    <cellStyle name="Total 2 2 2 5 2" xfId="41803"/>
    <cellStyle name="Total 2 2 2 5 2 2" xfId="41804"/>
    <cellStyle name="Total 2 2 2 5 2 3" xfId="41805"/>
    <cellStyle name="Total 2 2 2 5 2 4" xfId="41806"/>
    <cellStyle name="Total 2 2 2 5 2 5" xfId="41807"/>
    <cellStyle name="Total 2 2 2 5 2 6" xfId="41808"/>
    <cellStyle name="Total 2 2 2 5 3" xfId="41809"/>
    <cellStyle name="Total 2 2 2 5 4" xfId="41810"/>
    <cellStyle name="Total 2 2 2 5 5" xfId="41811"/>
    <cellStyle name="Total 2 2 2 5 6" xfId="41812"/>
    <cellStyle name="Total 2 2 2 5 7" xfId="41813"/>
    <cellStyle name="Total 2 2 2 6" xfId="41814"/>
    <cellStyle name="Total 2 2 2 6 2" xfId="41815"/>
    <cellStyle name="Total 2 2 2 6 2 2" xfId="41816"/>
    <cellStyle name="Total 2 2 2 6 2 3" xfId="41817"/>
    <cellStyle name="Total 2 2 2 6 2 4" xfId="41818"/>
    <cellStyle name="Total 2 2 2 6 2 5" xfId="41819"/>
    <cellStyle name="Total 2 2 2 6 2 6" xfId="41820"/>
    <cellStyle name="Total 2 2 2 6 3" xfId="41821"/>
    <cellStyle name="Total 2 2 2 6 4" xfId="41822"/>
    <cellStyle name="Total 2 2 2 6 5" xfId="41823"/>
    <cellStyle name="Total 2 2 2 6 6" xfId="41824"/>
    <cellStyle name="Total 2 2 2 6 7" xfId="41825"/>
    <cellStyle name="Total 2 2 2 7" xfId="41826"/>
    <cellStyle name="Total 2 2 2 7 2" xfId="41827"/>
    <cellStyle name="Total 2 2 2 7 2 2" xfId="41828"/>
    <cellStyle name="Total 2 2 2 7 2 3" xfId="41829"/>
    <cellStyle name="Total 2 2 2 7 2 4" xfId="41830"/>
    <cellStyle name="Total 2 2 2 7 2 5" xfId="41831"/>
    <cellStyle name="Total 2 2 2 7 2 6" xfId="41832"/>
    <cellStyle name="Total 2 2 2 7 3" xfId="41833"/>
    <cellStyle name="Total 2 2 2 7 4" xfId="41834"/>
    <cellStyle name="Total 2 2 2 7 5" xfId="41835"/>
    <cellStyle name="Total 2 2 2 7 6" xfId="41836"/>
    <cellStyle name="Total 2 2 2 7 7" xfId="41837"/>
    <cellStyle name="Total 2 2 2 8" xfId="41838"/>
    <cellStyle name="Total 2 2 2 8 2" xfId="41839"/>
    <cellStyle name="Total 2 2 2 8 2 2" xfId="41840"/>
    <cellStyle name="Total 2 2 2 8 2 3" xfId="41841"/>
    <cellStyle name="Total 2 2 2 8 2 4" xfId="41842"/>
    <cellStyle name="Total 2 2 2 8 2 5" xfId="41843"/>
    <cellStyle name="Total 2 2 2 8 2 6" xfId="41844"/>
    <cellStyle name="Total 2 2 2 8 3" xfId="41845"/>
    <cellStyle name="Total 2 2 2 8 4" xfId="41846"/>
    <cellStyle name="Total 2 2 2 8 5" xfId="41847"/>
    <cellStyle name="Total 2 2 2 8 6" xfId="41848"/>
    <cellStyle name="Total 2 2 2 8 7" xfId="41849"/>
    <cellStyle name="Total 2 2 2 9" xfId="41850"/>
    <cellStyle name="Total 2 2 2 9 2" xfId="41851"/>
    <cellStyle name="Total 2 2 2 9 2 2" xfId="41852"/>
    <cellStyle name="Total 2 2 2 9 2 3" xfId="41853"/>
    <cellStyle name="Total 2 2 2 9 2 4" xfId="41854"/>
    <cellStyle name="Total 2 2 2 9 2 5" xfId="41855"/>
    <cellStyle name="Total 2 2 2 9 2 6" xfId="41856"/>
    <cellStyle name="Total 2 2 2 9 3" xfId="41857"/>
    <cellStyle name="Total 2 2 2 9 4" xfId="41858"/>
    <cellStyle name="Total 2 2 2 9 5" xfId="41859"/>
    <cellStyle name="Total 2 2 2 9 6" xfId="41860"/>
    <cellStyle name="Total 2 2 2 9 7" xfId="41861"/>
    <cellStyle name="Total 2 2 20" xfId="41862"/>
    <cellStyle name="Total 2 2 20 2" xfId="41863"/>
    <cellStyle name="Total 2 2 20 2 2" xfId="41864"/>
    <cellStyle name="Total 2 2 20 2 3" xfId="41865"/>
    <cellStyle name="Total 2 2 20 2 4" xfId="41866"/>
    <cellStyle name="Total 2 2 20 2 5" xfId="41867"/>
    <cellStyle name="Total 2 2 20 2 6" xfId="41868"/>
    <cellStyle name="Total 2 2 20 3" xfId="41869"/>
    <cellStyle name="Total 2 2 20 4" xfId="41870"/>
    <cellStyle name="Total 2 2 20 5" xfId="41871"/>
    <cellStyle name="Total 2 2 20 6" xfId="41872"/>
    <cellStyle name="Total 2 2 20 7" xfId="41873"/>
    <cellStyle name="Total 2 2 21" xfId="41874"/>
    <cellStyle name="Total 2 2 21 2" xfId="41875"/>
    <cellStyle name="Total 2 2 21 2 2" xfId="41876"/>
    <cellStyle name="Total 2 2 21 2 3" xfId="41877"/>
    <cellStyle name="Total 2 2 21 2 4" xfId="41878"/>
    <cellStyle name="Total 2 2 21 2 5" xfId="41879"/>
    <cellStyle name="Total 2 2 21 2 6" xfId="41880"/>
    <cellStyle name="Total 2 2 21 3" xfId="41881"/>
    <cellStyle name="Total 2 2 21 4" xfId="41882"/>
    <cellStyle name="Total 2 2 21 5" xfId="41883"/>
    <cellStyle name="Total 2 2 21 6" xfId="41884"/>
    <cellStyle name="Total 2 2 21 7" xfId="41885"/>
    <cellStyle name="Total 2 2 22" xfId="41886"/>
    <cellStyle name="Total 2 2 22 2" xfId="41887"/>
    <cellStyle name="Total 2 2 22 2 2" xfId="41888"/>
    <cellStyle name="Total 2 2 22 2 3" xfId="41889"/>
    <cellStyle name="Total 2 2 22 2 4" xfId="41890"/>
    <cellStyle name="Total 2 2 22 2 5" xfId="41891"/>
    <cellStyle name="Total 2 2 22 2 6" xfId="41892"/>
    <cellStyle name="Total 2 2 22 3" xfId="41893"/>
    <cellStyle name="Total 2 2 22 4" xfId="41894"/>
    <cellStyle name="Total 2 2 22 5" xfId="41895"/>
    <cellStyle name="Total 2 2 22 6" xfId="41896"/>
    <cellStyle name="Total 2 2 22 7" xfId="41897"/>
    <cellStyle name="Total 2 2 23" xfId="41898"/>
    <cellStyle name="Total 2 2 23 2" xfId="41899"/>
    <cellStyle name="Total 2 2 23 2 2" xfId="41900"/>
    <cellStyle name="Total 2 2 23 2 3" xfId="41901"/>
    <cellStyle name="Total 2 2 23 2 4" xfId="41902"/>
    <cellStyle name="Total 2 2 23 2 5" xfId="41903"/>
    <cellStyle name="Total 2 2 23 2 6" xfId="41904"/>
    <cellStyle name="Total 2 2 23 3" xfId="41905"/>
    <cellStyle name="Total 2 2 23 4" xfId="41906"/>
    <cellStyle name="Total 2 2 23 5" xfId="41907"/>
    <cellStyle name="Total 2 2 23 6" xfId="41908"/>
    <cellStyle name="Total 2 2 23 7" xfId="41909"/>
    <cellStyle name="Total 2 2 24" xfId="41910"/>
    <cellStyle name="Total 2 2 24 2" xfId="41911"/>
    <cellStyle name="Total 2 2 24 2 2" xfId="41912"/>
    <cellStyle name="Total 2 2 24 2 3" xfId="41913"/>
    <cellStyle name="Total 2 2 24 2 4" xfId="41914"/>
    <cellStyle name="Total 2 2 24 2 5" xfId="41915"/>
    <cellStyle name="Total 2 2 24 2 6" xfId="41916"/>
    <cellStyle name="Total 2 2 24 3" xfId="41917"/>
    <cellStyle name="Total 2 2 24 4" xfId="41918"/>
    <cellStyle name="Total 2 2 24 5" xfId="41919"/>
    <cellStyle name="Total 2 2 24 6" xfId="41920"/>
    <cellStyle name="Total 2 2 24 7" xfId="41921"/>
    <cellStyle name="Total 2 2 25" xfId="41922"/>
    <cellStyle name="Total 2 2 25 2" xfId="41923"/>
    <cellStyle name="Total 2 2 25 2 2" xfId="41924"/>
    <cellStyle name="Total 2 2 25 2 3" xfId="41925"/>
    <cellStyle name="Total 2 2 25 2 4" xfId="41926"/>
    <cellStyle name="Total 2 2 25 2 5" xfId="41927"/>
    <cellStyle name="Total 2 2 25 2 6" xfId="41928"/>
    <cellStyle name="Total 2 2 25 3" xfId="41929"/>
    <cellStyle name="Total 2 2 25 4" xfId="41930"/>
    <cellStyle name="Total 2 2 25 5" xfId="41931"/>
    <cellStyle name="Total 2 2 25 6" xfId="41932"/>
    <cellStyle name="Total 2 2 25 7" xfId="41933"/>
    <cellStyle name="Total 2 2 26" xfId="41934"/>
    <cellStyle name="Total 2 2 26 2" xfId="41935"/>
    <cellStyle name="Total 2 2 26 2 2" xfId="41936"/>
    <cellStyle name="Total 2 2 26 2 3" xfId="41937"/>
    <cellStyle name="Total 2 2 26 2 4" xfId="41938"/>
    <cellStyle name="Total 2 2 26 2 5" xfId="41939"/>
    <cellStyle name="Total 2 2 26 2 6" xfId="41940"/>
    <cellStyle name="Total 2 2 26 3" xfId="41941"/>
    <cellStyle name="Total 2 2 26 4" xfId="41942"/>
    <cellStyle name="Total 2 2 26 5" xfId="41943"/>
    <cellStyle name="Total 2 2 26 6" xfId="41944"/>
    <cellStyle name="Total 2 2 26 7" xfId="41945"/>
    <cellStyle name="Total 2 2 27" xfId="41946"/>
    <cellStyle name="Total 2 2 27 2" xfId="41947"/>
    <cellStyle name="Total 2 2 27 2 2" xfId="41948"/>
    <cellStyle name="Total 2 2 27 2 3" xfId="41949"/>
    <cellStyle name="Total 2 2 27 2 4" xfId="41950"/>
    <cellStyle name="Total 2 2 27 2 5" xfId="41951"/>
    <cellStyle name="Total 2 2 27 2 6" xfId="41952"/>
    <cellStyle name="Total 2 2 27 3" xfId="41953"/>
    <cellStyle name="Total 2 2 27 4" xfId="41954"/>
    <cellStyle name="Total 2 2 27 5" xfId="41955"/>
    <cellStyle name="Total 2 2 27 6" xfId="41956"/>
    <cellStyle name="Total 2 2 27 7" xfId="41957"/>
    <cellStyle name="Total 2 2 28" xfId="41958"/>
    <cellStyle name="Total 2 2 28 2" xfId="41959"/>
    <cellStyle name="Total 2 2 28 2 2" xfId="41960"/>
    <cellStyle name="Total 2 2 28 2 3" xfId="41961"/>
    <cellStyle name="Total 2 2 28 2 4" xfId="41962"/>
    <cellStyle name="Total 2 2 28 2 5" xfId="41963"/>
    <cellStyle name="Total 2 2 28 2 6" xfId="41964"/>
    <cellStyle name="Total 2 2 28 3" xfId="41965"/>
    <cellStyle name="Total 2 2 28 4" xfId="41966"/>
    <cellStyle name="Total 2 2 28 5" xfId="41967"/>
    <cellStyle name="Total 2 2 28 6" xfId="41968"/>
    <cellStyle name="Total 2 2 28 7" xfId="41969"/>
    <cellStyle name="Total 2 2 29" xfId="41970"/>
    <cellStyle name="Total 2 2 29 2" xfId="41971"/>
    <cellStyle name="Total 2 2 29 2 2" xfId="41972"/>
    <cellStyle name="Total 2 2 29 2 3" xfId="41973"/>
    <cellStyle name="Total 2 2 29 2 4" xfId="41974"/>
    <cellStyle name="Total 2 2 29 2 5" xfId="41975"/>
    <cellStyle name="Total 2 2 29 2 6" xfId="41976"/>
    <cellStyle name="Total 2 2 29 3" xfId="41977"/>
    <cellStyle name="Total 2 2 29 4" xfId="41978"/>
    <cellStyle name="Total 2 2 29 5" xfId="41979"/>
    <cellStyle name="Total 2 2 29 6" xfId="41980"/>
    <cellStyle name="Total 2 2 29 7" xfId="41981"/>
    <cellStyle name="Total 2 2 3" xfId="41982"/>
    <cellStyle name="Total 2 2 3 2" xfId="41983"/>
    <cellStyle name="Total 2 2 3 2 2" xfId="41984"/>
    <cellStyle name="Total 2 2 3 2 3" xfId="41985"/>
    <cellStyle name="Total 2 2 3 2 4" xfId="41986"/>
    <cellStyle name="Total 2 2 3 2 5" xfId="41987"/>
    <cellStyle name="Total 2 2 3 2 6" xfId="41988"/>
    <cellStyle name="Total 2 2 3 3" xfId="41989"/>
    <cellStyle name="Total 2 2 3 4" xfId="41990"/>
    <cellStyle name="Total 2 2 3 5" xfId="41991"/>
    <cellStyle name="Total 2 2 3 6" xfId="41992"/>
    <cellStyle name="Total 2 2 3 7" xfId="41993"/>
    <cellStyle name="Total 2 2 30" xfId="41994"/>
    <cellStyle name="Total 2 2 30 2" xfId="41995"/>
    <cellStyle name="Total 2 2 30 2 2" xfId="41996"/>
    <cellStyle name="Total 2 2 30 2 3" xfId="41997"/>
    <cellStyle name="Total 2 2 30 2 4" xfId="41998"/>
    <cellStyle name="Total 2 2 30 2 5" xfId="41999"/>
    <cellStyle name="Total 2 2 30 2 6" xfId="42000"/>
    <cellStyle name="Total 2 2 30 3" xfId="42001"/>
    <cellStyle name="Total 2 2 30 4" xfId="42002"/>
    <cellStyle name="Total 2 2 30 5" xfId="42003"/>
    <cellStyle name="Total 2 2 30 6" xfId="42004"/>
    <cellStyle name="Total 2 2 30 7" xfId="42005"/>
    <cellStyle name="Total 2 2 31" xfId="42006"/>
    <cellStyle name="Total 2 2 31 2" xfId="42007"/>
    <cellStyle name="Total 2 2 31 2 2" xfId="42008"/>
    <cellStyle name="Total 2 2 31 2 3" xfId="42009"/>
    <cellStyle name="Total 2 2 31 2 4" xfId="42010"/>
    <cellStyle name="Total 2 2 31 2 5" xfId="42011"/>
    <cellStyle name="Total 2 2 31 2 6" xfId="42012"/>
    <cellStyle name="Total 2 2 31 3" xfId="42013"/>
    <cellStyle name="Total 2 2 31 4" xfId="42014"/>
    <cellStyle name="Total 2 2 31 5" xfId="42015"/>
    <cellStyle name="Total 2 2 31 6" xfId="42016"/>
    <cellStyle name="Total 2 2 31 7" xfId="42017"/>
    <cellStyle name="Total 2 2 32" xfId="42018"/>
    <cellStyle name="Total 2 2 32 2" xfId="42019"/>
    <cellStyle name="Total 2 2 32 2 2" xfId="42020"/>
    <cellStyle name="Total 2 2 32 2 3" xfId="42021"/>
    <cellStyle name="Total 2 2 32 2 4" xfId="42022"/>
    <cellStyle name="Total 2 2 32 2 5" xfId="42023"/>
    <cellStyle name="Total 2 2 32 2 6" xfId="42024"/>
    <cellStyle name="Total 2 2 32 3" xfId="42025"/>
    <cellStyle name="Total 2 2 32 4" xfId="42026"/>
    <cellStyle name="Total 2 2 32 5" xfId="42027"/>
    <cellStyle name="Total 2 2 32 6" xfId="42028"/>
    <cellStyle name="Total 2 2 32 7" xfId="42029"/>
    <cellStyle name="Total 2 2 33" xfId="42030"/>
    <cellStyle name="Total 2 2 33 2" xfId="42031"/>
    <cellStyle name="Total 2 2 33 2 2" xfId="42032"/>
    <cellStyle name="Total 2 2 33 2 3" xfId="42033"/>
    <cellStyle name="Total 2 2 33 2 4" xfId="42034"/>
    <cellStyle name="Total 2 2 33 2 5" xfId="42035"/>
    <cellStyle name="Total 2 2 33 2 6" xfId="42036"/>
    <cellStyle name="Total 2 2 33 3" xfId="42037"/>
    <cellStyle name="Total 2 2 33 4" xfId="42038"/>
    <cellStyle name="Total 2 2 33 5" xfId="42039"/>
    <cellStyle name="Total 2 2 33 6" xfId="42040"/>
    <cellStyle name="Total 2 2 33 7" xfId="42041"/>
    <cellStyle name="Total 2 2 34" xfId="42042"/>
    <cellStyle name="Total 2 2 34 2" xfId="42043"/>
    <cellStyle name="Total 2 2 34 2 2" xfId="42044"/>
    <cellStyle name="Total 2 2 34 2 3" xfId="42045"/>
    <cellStyle name="Total 2 2 34 2 4" xfId="42046"/>
    <cellStyle name="Total 2 2 34 2 5" xfId="42047"/>
    <cellStyle name="Total 2 2 34 2 6" xfId="42048"/>
    <cellStyle name="Total 2 2 34 3" xfId="42049"/>
    <cellStyle name="Total 2 2 34 4" xfId="42050"/>
    <cellStyle name="Total 2 2 34 5" xfId="42051"/>
    <cellStyle name="Total 2 2 34 6" xfId="42052"/>
    <cellStyle name="Total 2 2 34 7" xfId="42053"/>
    <cellStyle name="Total 2 2 35" xfId="42054"/>
    <cellStyle name="Total 2 2 35 2" xfId="42055"/>
    <cellStyle name="Total 2 2 35 2 2" xfId="42056"/>
    <cellStyle name="Total 2 2 35 2 3" xfId="42057"/>
    <cellStyle name="Total 2 2 35 2 4" xfId="42058"/>
    <cellStyle name="Total 2 2 35 2 5" xfId="42059"/>
    <cellStyle name="Total 2 2 35 2 6" xfId="42060"/>
    <cellStyle name="Total 2 2 35 3" xfId="42061"/>
    <cellStyle name="Total 2 2 35 4" xfId="42062"/>
    <cellStyle name="Total 2 2 35 5" xfId="42063"/>
    <cellStyle name="Total 2 2 35 6" xfId="42064"/>
    <cellStyle name="Total 2 2 36" xfId="42065"/>
    <cellStyle name="Total 2 2 37" xfId="42066"/>
    <cellStyle name="Total 2 2 37 2" xfId="42067"/>
    <cellStyle name="Total 2 2 37 3" xfId="42068"/>
    <cellStyle name="Total 2 2 37 4" xfId="42069"/>
    <cellStyle name="Total 2 2 37 5" xfId="42070"/>
    <cellStyle name="Total 2 2 37 6" xfId="42071"/>
    <cellStyle name="Total 2 2 38" xfId="42072"/>
    <cellStyle name="Total 2 2 39" xfId="42073"/>
    <cellStyle name="Total 2 2 4" xfId="42074"/>
    <cellStyle name="Total 2 2 4 2" xfId="42075"/>
    <cellStyle name="Total 2 2 4 2 2" xfId="42076"/>
    <cellStyle name="Total 2 2 4 2 3" xfId="42077"/>
    <cellStyle name="Total 2 2 4 2 4" xfId="42078"/>
    <cellStyle name="Total 2 2 4 2 5" xfId="42079"/>
    <cellStyle name="Total 2 2 4 2 6" xfId="42080"/>
    <cellStyle name="Total 2 2 4 3" xfId="42081"/>
    <cellStyle name="Total 2 2 4 4" xfId="42082"/>
    <cellStyle name="Total 2 2 4 5" xfId="42083"/>
    <cellStyle name="Total 2 2 4 6" xfId="42084"/>
    <cellStyle name="Total 2 2 4 7" xfId="42085"/>
    <cellStyle name="Total 2 2 5" xfId="42086"/>
    <cellStyle name="Total 2 2 5 2" xfId="42087"/>
    <cellStyle name="Total 2 2 5 2 2" xfId="42088"/>
    <cellStyle name="Total 2 2 5 2 3" xfId="42089"/>
    <cellStyle name="Total 2 2 5 2 4" xfId="42090"/>
    <cellStyle name="Total 2 2 5 2 5" xfId="42091"/>
    <cellStyle name="Total 2 2 5 2 6" xfId="42092"/>
    <cellStyle name="Total 2 2 5 3" xfId="42093"/>
    <cellStyle name="Total 2 2 5 4" xfId="42094"/>
    <cellStyle name="Total 2 2 5 5" xfId="42095"/>
    <cellStyle name="Total 2 2 5 6" xfId="42096"/>
    <cellStyle name="Total 2 2 5 7" xfId="42097"/>
    <cellStyle name="Total 2 2 6" xfId="42098"/>
    <cellStyle name="Total 2 2 6 2" xfId="42099"/>
    <cellStyle name="Total 2 2 6 2 2" xfId="42100"/>
    <cellStyle name="Total 2 2 6 2 3" xfId="42101"/>
    <cellStyle name="Total 2 2 6 2 4" xfId="42102"/>
    <cellStyle name="Total 2 2 6 2 5" xfId="42103"/>
    <cellStyle name="Total 2 2 6 2 6" xfId="42104"/>
    <cellStyle name="Total 2 2 6 3" xfId="42105"/>
    <cellStyle name="Total 2 2 6 4" xfId="42106"/>
    <cellStyle name="Total 2 2 6 5" xfId="42107"/>
    <cellStyle name="Total 2 2 6 6" xfId="42108"/>
    <cellStyle name="Total 2 2 6 7" xfId="42109"/>
    <cellStyle name="Total 2 2 7" xfId="42110"/>
    <cellStyle name="Total 2 2 7 2" xfId="42111"/>
    <cellStyle name="Total 2 2 7 2 2" xfId="42112"/>
    <cellStyle name="Total 2 2 7 2 3" xfId="42113"/>
    <cellStyle name="Total 2 2 7 2 4" xfId="42114"/>
    <cellStyle name="Total 2 2 7 2 5" xfId="42115"/>
    <cellStyle name="Total 2 2 7 2 6" xfId="42116"/>
    <cellStyle name="Total 2 2 7 3" xfId="42117"/>
    <cellStyle name="Total 2 2 7 4" xfId="42118"/>
    <cellStyle name="Total 2 2 7 5" xfId="42119"/>
    <cellStyle name="Total 2 2 7 6" xfId="42120"/>
    <cellStyle name="Total 2 2 7 7" xfId="42121"/>
    <cellStyle name="Total 2 2 8" xfId="42122"/>
    <cellStyle name="Total 2 2 8 2" xfId="42123"/>
    <cellStyle name="Total 2 2 8 2 2" xfId="42124"/>
    <cellStyle name="Total 2 2 8 2 3" xfId="42125"/>
    <cellStyle name="Total 2 2 8 2 4" xfId="42126"/>
    <cellStyle name="Total 2 2 8 2 5" xfId="42127"/>
    <cellStyle name="Total 2 2 8 2 6" xfId="42128"/>
    <cellStyle name="Total 2 2 8 3" xfId="42129"/>
    <cellStyle name="Total 2 2 8 4" xfId="42130"/>
    <cellStyle name="Total 2 2 8 5" xfId="42131"/>
    <cellStyle name="Total 2 2 8 6" xfId="42132"/>
    <cellStyle name="Total 2 2 8 7" xfId="42133"/>
    <cellStyle name="Total 2 2 9" xfId="42134"/>
    <cellStyle name="Total 2 2 9 2" xfId="42135"/>
    <cellStyle name="Total 2 2 9 2 2" xfId="42136"/>
    <cellStyle name="Total 2 2 9 2 3" xfId="42137"/>
    <cellStyle name="Total 2 2 9 2 4" xfId="42138"/>
    <cellStyle name="Total 2 2 9 2 5" xfId="42139"/>
    <cellStyle name="Total 2 2 9 2 6" xfId="42140"/>
    <cellStyle name="Total 2 2 9 3" xfId="42141"/>
    <cellStyle name="Total 2 2 9 4" xfId="42142"/>
    <cellStyle name="Total 2 2 9 5" xfId="42143"/>
    <cellStyle name="Total 2 2 9 6" xfId="42144"/>
    <cellStyle name="Total 2 2 9 7" xfId="42145"/>
    <cellStyle name="Total 2 20" xfId="42146"/>
    <cellStyle name="Total 2 20 2" xfId="42147"/>
    <cellStyle name="Total 2 20 2 2" xfId="42148"/>
    <cellStyle name="Total 2 20 2 3" xfId="42149"/>
    <cellStyle name="Total 2 20 2 4" xfId="42150"/>
    <cellStyle name="Total 2 20 2 5" xfId="42151"/>
    <cellStyle name="Total 2 20 2 6" xfId="42152"/>
    <cellStyle name="Total 2 20 3" xfId="42153"/>
    <cellStyle name="Total 2 20 4" xfId="42154"/>
    <cellStyle name="Total 2 20 5" xfId="42155"/>
    <cellStyle name="Total 2 20 6" xfId="42156"/>
    <cellStyle name="Total 2 20 7" xfId="42157"/>
    <cellStyle name="Total 2 21" xfId="42158"/>
    <cellStyle name="Total 2 21 2" xfId="42159"/>
    <cellStyle name="Total 2 21 2 2" xfId="42160"/>
    <cellStyle name="Total 2 21 2 3" xfId="42161"/>
    <cellStyle name="Total 2 21 2 4" xfId="42162"/>
    <cellStyle name="Total 2 21 2 5" xfId="42163"/>
    <cellStyle name="Total 2 21 2 6" xfId="42164"/>
    <cellStyle name="Total 2 21 3" xfId="42165"/>
    <cellStyle name="Total 2 21 4" xfId="42166"/>
    <cellStyle name="Total 2 21 5" xfId="42167"/>
    <cellStyle name="Total 2 21 6" xfId="42168"/>
    <cellStyle name="Total 2 21 7" xfId="42169"/>
    <cellStyle name="Total 2 22" xfId="42170"/>
    <cellStyle name="Total 2 22 2" xfId="42171"/>
    <cellStyle name="Total 2 22 2 2" xfId="42172"/>
    <cellStyle name="Total 2 22 2 3" xfId="42173"/>
    <cellStyle name="Total 2 22 2 4" xfId="42174"/>
    <cellStyle name="Total 2 22 2 5" xfId="42175"/>
    <cellStyle name="Total 2 22 2 6" xfId="42176"/>
    <cellStyle name="Total 2 22 3" xfId="42177"/>
    <cellStyle name="Total 2 22 4" xfId="42178"/>
    <cellStyle name="Total 2 22 5" xfId="42179"/>
    <cellStyle name="Total 2 22 6" xfId="42180"/>
    <cellStyle name="Total 2 22 7" xfId="42181"/>
    <cellStyle name="Total 2 23" xfId="42182"/>
    <cellStyle name="Total 2 23 2" xfId="42183"/>
    <cellStyle name="Total 2 23 2 2" xfId="42184"/>
    <cellStyle name="Total 2 23 2 3" xfId="42185"/>
    <cellStyle name="Total 2 23 2 4" xfId="42186"/>
    <cellStyle name="Total 2 23 2 5" xfId="42187"/>
    <cellStyle name="Total 2 23 2 6" xfId="42188"/>
    <cellStyle name="Total 2 23 3" xfId="42189"/>
    <cellStyle name="Total 2 23 4" xfId="42190"/>
    <cellStyle name="Total 2 23 5" xfId="42191"/>
    <cellStyle name="Total 2 23 6" xfId="42192"/>
    <cellStyle name="Total 2 23 7" xfId="42193"/>
    <cellStyle name="Total 2 24" xfId="42194"/>
    <cellStyle name="Total 2 24 2" xfId="42195"/>
    <cellStyle name="Total 2 24 2 2" xfId="42196"/>
    <cellStyle name="Total 2 24 2 3" xfId="42197"/>
    <cellStyle name="Total 2 24 2 4" xfId="42198"/>
    <cellStyle name="Total 2 24 2 5" xfId="42199"/>
    <cellStyle name="Total 2 24 2 6" xfId="42200"/>
    <cellStyle name="Total 2 24 3" xfId="42201"/>
    <cellStyle name="Total 2 24 4" xfId="42202"/>
    <cellStyle name="Total 2 24 5" xfId="42203"/>
    <cellStyle name="Total 2 24 6" xfId="42204"/>
    <cellStyle name="Total 2 24 7" xfId="42205"/>
    <cellStyle name="Total 2 25" xfId="42206"/>
    <cellStyle name="Total 2 25 2" xfId="42207"/>
    <cellStyle name="Total 2 25 2 2" xfId="42208"/>
    <cellStyle name="Total 2 25 2 3" xfId="42209"/>
    <cellStyle name="Total 2 25 2 4" xfId="42210"/>
    <cellStyle name="Total 2 25 2 5" xfId="42211"/>
    <cellStyle name="Total 2 25 2 6" xfId="42212"/>
    <cellStyle name="Total 2 25 3" xfId="42213"/>
    <cellStyle name="Total 2 25 4" xfId="42214"/>
    <cellStyle name="Total 2 25 5" xfId="42215"/>
    <cellStyle name="Total 2 25 6" xfId="42216"/>
    <cellStyle name="Total 2 25 7" xfId="42217"/>
    <cellStyle name="Total 2 26" xfId="42218"/>
    <cellStyle name="Total 2 26 2" xfId="42219"/>
    <cellStyle name="Total 2 26 2 2" xfId="42220"/>
    <cellStyle name="Total 2 26 2 3" xfId="42221"/>
    <cellStyle name="Total 2 26 2 4" xfId="42222"/>
    <cellStyle name="Total 2 26 2 5" xfId="42223"/>
    <cellStyle name="Total 2 26 2 6" xfId="42224"/>
    <cellStyle name="Total 2 26 3" xfId="42225"/>
    <cellStyle name="Total 2 26 4" xfId="42226"/>
    <cellStyle name="Total 2 26 5" xfId="42227"/>
    <cellStyle name="Total 2 26 6" xfId="42228"/>
    <cellStyle name="Total 2 26 7" xfId="42229"/>
    <cellStyle name="Total 2 27" xfId="42230"/>
    <cellStyle name="Total 2 27 2" xfId="42231"/>
    <cellStyle name="Total 2 27 2 2" xfId="42232"/>
    <cellStyle name="Total 2 27 2 3" xfId="42233"/>
    <cellStyle name="Total 2 27 2 4" xfId="42234"/>
    <cellStyle name="Total 2 27 2 5" xfId="42235"/>
    <cellStyle name="Total 2 27 2 6" xfId="42236"/>
    <cellStyle name="Total 2 27 3" xfId="42237"/>
    <cellStyle name="Total 2 27 4" xfId="42238"/>
    <cellStyle name="Total 2 27 5" xfId="42239"/>
    <cellStyle name="Total 2 27 6" xfId="42240"/>
    <cellStyle name="Total 2 27 7" xfId="42241"/>
    <cellStyle name="Total 2 28" xfId="42242"/>
    <cellStyle name="Total 2 28 2" xfId="42243"/>
    <cellStyle name="Total 2 28 2 2" xfId="42244"/>
    <cellStyle name="Total 2 28 2 3" xfId="42245"/>
    <cellStyle name="Total 2 28 2 4" xfId="42246"/>
    <cellStyle name="Total 2 28 2 5" xfId="42247"/>
    <cellStyle name="Total 2 28 2 6" xfId="42248"/>
    <cellStyle name="Total 2 28 3" xfId="42249"/>
    <cellStyle name="Total 2 28 4" xfId="42250"/>
    <cellStyle name="Total 2 28 5" xfId="42251"/>
    <cellStyle name="Total 2 28 6" xfId="42252"/>
    <cellStyle name="Total 2 28 7" xfId="42253"/>
    <cellStyle name="Total 2 29" xfId="42254"/>
    <cellStyle name="Total 2 29 2" xfId="42255"/>
    <cellStyle name="Total 2 29 2 2" xfId="42256"/>
    <cellStyle name="Total 2 29 2 3" xfId="42257"/>
    <cellStyle name="Total 2 29 2 4" xfId="42258"/>
    <cellStyle name="Total 2 29 2 5" xfId="42259"/>
    <cellStyle name="Total 2 29 2 6" xfId="42260"/>
    <cellStyle name="Total 2 29 3" xfId="42261"/>
    <cellStyle name="Total 2 29 4" xfId="42262"/>
    <cellStyle name="Total 2 29 5" xfId="42263"/>
    <cellStyle name="Total 2 29 6" xfId="42264"/>
    <cellStyle name="Total 2 29 7" xfId="42265"/>
    <cellStyle name="Total 2 3" xfId="42266"/>
    <cellStyle name="Total 2 3 10" xfId="42267"/>
    <cellStyle name="Total 2 3 10 2" xfId="42268"/>
    <cellStyle name="Total 2 3 10 2 2" xfId="42269"/>
    <cellStyle name="Total 2 3 10 2 3" xfId="42270"/>
    <cellStyle name="Total 2 3 10 2 4" xfId="42271"/>
    <cellStyle name="Total 2 3 10 2 5" xfId="42272"/>
    <cellStyle name="Total 2 3 10 2 6" xfId="42273"/>
    <cellStyle name="Total 2 3 10 3" xfId="42274"/>
    <cellStyle name="Total 2 3 10 4" xfId="42275"/>
    <cellStyle name="Total 2 3 10 5" xfId="42276"/>
    <cellStyle name="Total 2 3 10 6" xfId="42277"/>
    <cellStyle name="Total 2 3 10 7" xfId="42278"/>
    <cellStyle name="Total 2 3 11" xfId="42279"/>
    <cellStyle name="Total 2 3 11 2" xfId="42280"/>
    <cellStyle name="Total 2 3 11 2 2" xfId="42281"/>
    <cellStyle name="Total 2 3 11 2 3" xfId="42282"/>
    <cellStyle name="Total 2 3 11 2 4" xfId="42283"/>
    <cellStyle name="Total 2 3 11 2 5" xfId="42284"/>
    <cellStyle name="Total 2 3 11 2 6" xfId="42285"/>
    <cellStyle name="Total 2 3 11 3" xfId="42286"/>
    <cellStyle name="Total 2 3 11 4" xfId="42287"/>
    <cellStyle name="Total 2 3 11 5" xfId="42288"/>
    <cellStyle name="Total 2 3 11 6" xfId="42289"/>
    <cellStyle name="Total 2 3 11 7" xfId="42290"/>
    <cellStyle name="Total 2 3 12" xfId="42291"/>
    <cellStyle name="Total 2 3 12 2" xfId="42292"/>
    <cellStyle name="Total 2 3 12 2 2" xfId="42293"/>
    <cellStyle name="Total 2 3 12 2 3" xfId="42294"/>
    <cellStyle name="Total 2 3 12 2 4" xfId="42295"/>
    <cellStyle name="Total 2 3 12 2 5" xfId="42296"/>
    <cellStyle name="Total 2 3 12 2 6" xfId="42297"/>
    <cellStyle name="Total 2 3 12 3" xfId="42298"/>
    <cellStyle name="Total 2 3 12 4" xfId="42299"/>
    <cellStyle name="Total 2 3 12 5" xfId="42300"/>
    <cellStyle name="Total 2 3 12 6" xfId="42301"/>
    <cellStyle name="Total 2 3 12 7" xfId="42302"/>
    <cellStyle name="Total 2 3 13" xfId="42303"/>
    <cellStyle name="Total 2 3 13 2" xfId="42304"/>
    <cellStyle name="Total 2 3 13 2 2" xfId="42305"/>
    <cellStyle name="Total 2 3 13 2 3" xfId="42306"/>
    <cellStyle name="Total 2 3 13 2 4" xfId="42307"/>
    <cellStyle name="Total 2 3 13 2 5" xfId="42308"/>
    <cellStyle name="Total 2 3 13 2 6" xfId="42309"/>
    <cellStyle name="Total 2 3 13 3" xfId="42310"/>
    <cellStyle name="Total 2 3 13 4" xfId="42311"/>
    <cellStyle name="Total 2 3 13 5" xfId="42312"/>
    <cellStyle name="Total 2 3 13 6" xfId="42313"/>
    <cellStyle name="Total 2 3 13 7" xfId="42314"/>
    <cellStyle name="Total 2 3 14" xfId="42315"/>
    <cellStyle name="Total 2 3 14 2" xfId="42316"/>
    <cellStyle name="Total 2 3 14 2 2" xfId="42317"/>
    <cellStyle name="Total 2 3 14 2 3" xfId="42318"/>
    <cellStyle name="Total 2 3 14 2 4" xfId="42319"/>
    <cellStyle name="Total 2 3 14 2 5" xfId="42320"/>
    <cellStyle name="Total 2 3 14 2 6" xfId="42321"/>
    <cellStyle name="Total 2 3 14 3" xfId="42322"/>
    <cellStyle name="Total 2 3 14 4" xfId="42323"/>
    <cellStyle name="Total 2 3 14 5" xfId="42324"/>
    <cellStyle name="Total 2 3 14 6" xfId="42325"/>
    <cellStyle name="Total 2 3 14 7" xfId="42326"/>
    <cellStyle name="Total 2 3 15" xfId="42327"/>
    <cellStyle name="Total 2 3 15 2" xfId="42328"/>
    <cellStyle name="Total 2 3 15 2 2" xfId="42329"/>
    <cellStyle name="Total 2 3 15 2 3" xfId="42330"/>
    <cellStyle name="Total 2 3 15 2 4" xfId="42331"/>
    <cellStyle name="Total 2 3 15 2 5" xfId="42332"/>
    <cellStyle name="Total 2 3 15 2 6" xfId="42333"/>
    <cellStyle name="Total 2 3 15 3" xfId="42334"/>
    <cellStyle name="Total 2 3 15 4" xfId="42335"/>
    <cellStyle name="Total 2 3 15 5" xfId="42336"/>
    <cellStyle name="Total 2 3 15 6" xfId="42337"/>
    <cellStyle name="Total 2 3 15 7" xfId="42338"/>
    <cellStyle name="Total 2 3 16" xfId="42339"/>
    <cellStyle name="Total 2 3 16 2" xfId="42340"/>
    <cellStyle name="Total 2 3 16 2 2" xfId="42341"/>
    <cellStyle name="Total 2 3 16 2 3" xfId="42342"/>
    <cellStyle name="Total 2 3 16 2 4" xfId="42343"/>
    <cellStyle name="Total 2 3 16 2 5" xfId="42344"/>
    <cellStyle name="Total 2 3 16 2 6" xfId="42345"/>
    <cellStyle name="Total 2 3 16 3" xfId="42346"/>
    <cellStyle name="Total 2 3 16 4" xfId="42347"/>
    <cellStyle name="Total 2 3 16 5" xfId="42348"/>
    <cellStyle name="Total 2 3 16 6" xfId="42349"/>
    <cellStyle name="Total 2 3 16 7" xfId="42350"/>
    <cellStyle name="Total 2 3 17" xfId="42351"/>
    <cellStyle name="Total 2 3 17 2" xfId="42352"/>
    <cellStyle name="Total 2 3 17 2 2" xfId="42353"/>
    <cellStyle name="Total 2 3 17 2 3" xfId="42354"/>
    <cellStyle name="Total 2 3 17 2 4" xfId="42355"/>
    <cellStyle name="Total 2 3 17 2 5" xfId="42356"/>
    <cellStyle name="Total 2 3 17 2 6" xfId="42357"/>
    <cellStyle name="Total 2 3 17 3" xfId="42358"/>
    <cellStyle name="Total 2 3 17 4" xfId="42359"/>
    <cellStyle name="Total 2 3 17 5" xfId="42360"/>
    <cellStyle name="Total 2 3 17 6" xfId="42361"/>
    <cellStyle name="Total 2 3 17 7" xfId="42362"/>
    <cellStyle name="Total 2 3 18" xfId="42363"/>
    <cellStyle name="Total 2 3 18 2" xfId="42364"/>
    <cellStyle name="Total 2 3 18 2 2" xfId="42365"/>
    <cellStyle name="Total 2 3 18 2 3" xfId="42366"/>
    <cellStyle name="Total 2 3 18 2 4" xfId="42367"/>
    <cellStyle name="Total 2 3 18 2 5" xfId="42368"/>
    <cellStyle name="Total 2 3 18 2 6" xfId="42369"/>
    <cellStyle name="Total 2 3 18 3" xfId="42370"/>
    <cellStyle name="Total 2 3 18 4" xfId="42371"/>
    <cellStyle name="Total 2 3 18 5" xfId="42372"/>
    <cellStyle name="Total 2 3 18 6" xfId="42373"/>
    <cellStyle name="Total 2 3 18 7" xfId="42374"/>
    <cellStyle name="Total 2 3 19" xfId="42375"/>
    <cellStyle name="Total 2 3 19 2" xfId="42376"/>
    <cellStyle name="Total 2 3 19 2 2" xfId="42377"/>
    <cellStyle name="Total 2 3 19 2 3" xfId="42378"/>
    <cellStyle name="Total 2 3 19 2 4" xfId="42379"/>
    <cellStyle name="Total 2 3 19 2 5" xfId="42380"/>
    <cellStyle name="Total 2 3 19 2 6" xfId="42381"/>
    <cellStyle name="Total 2 3 19 3" xfId="42382"/>
    <cellStyle name="Total 2 3 19 4" xfId="42383"/>
    <cellStyle name="Total 2 3 19 5" xfId="42384"/>
    <cellStyle name="Total 2 3 19 6" xfId="42385"/>
    <cellStyle name="Total 2 3 19 7" xfId="42386"/>
    <cellStyle name="Total 2 3 2" xfId="42387"/>
    <cellStyle name="Total 2 3 2 2" xfId="42388"/>
    <cellStyle name="Total 2 3 2 2 2" xfId="42389"/>
    <cellStyle name="Total 2 3 2 2 3" xfId="42390"/>
    <cellStyle name="Total 2 3 2 2 4" xfId="42391"/>
    <cellStyle name="Total 2 3 2 2 5" xfId="42392"/>
    <cellStyle name="Total 2 3 2 2 6" xfId="42393"/>
    <cellStyle name="Total 2 3 2 3" xfId="42394"/>
    <cellStyle name="Total 2 3 2 4" xfId="42395"/>
    <cellStyle name="Total 2 3 2 5" xfId="42396"/>
    <cellStyle name="Total 2 3 2 6" xfId="42397"/>
    <cellStyle name="Total 2 3 2 7" xfId="42398"/>
    <cellStyle name="Total 2 3 20" xfId="42399"/>
    <cellStyle name="Total 2 3 20 2" xfId="42400"/>
    <cellStyle name="Total 2 3 20 2 2" xfId="42401"/>
    <cellStyle name="Total 2 3 20 2 3" xfId="42402"/>
    <cellStyle name="Total 2 3 20 2 4" xfId="42403"/>
    <cellStyle name="Total 2 3 20 2 5" xfId="42404"/>
    <cellStyle name="Total 2 3 20 2 6" xfId="42405"/>
    <cellStyle name="Total 2 3 20 3" xfId="42406"/>
    <cellStyle name="Total 2 3 20 4" xfId="42407"/>
    <cellStyle name="Total 2 3 20 5" xfId="42408"/>
    <cellStyle name="Total 2 3 20 6" xfId="42409"/>
    <cellStyle name="Total 2 3 20 7" xfId="42410"/>
    <cellStyle name="Total 2 3 21" xfId="42411"/>
    <cellStyle name="Total 2 3 21 2" xfId="42412"/>
    <cellStyle name="Total 2 3 21 2 2" xfId="42413"/>
    <cellStyle name="Total 2 3 21 2 3" xfId="42414"/>
    <cellStyle name="Total 2 3 21 2 4" xfId="42415"/>
    <cellStyle name="Total 2 3 21 2 5" xfId="42416"/>
    <cellStyle name="Total 2 3 21 2 6" xfId="42417"/>
    <cellStyle name="Total 2 3 21 3" xfId="42418"/>
    <cellStyle name="Total 2 3 21 4" xfId="42419"/>
    <cellStyle name="Total 2 3 21 5" xfId="42420"/>
    <cellStyle name="Total 2 3 21 6" xfId="42421"/>
    <cellStyle name="Total 2 3 21 7" xfId="42422"/>
    <cellStyle name="Total 2 3 22" xfId="42423"/>
    <cellStyle name="Total 2 3 22 2" xfId="42424"/>
    <cellStyle name="Total 2 3 22 2 2" xfId="42425"/>
    <cellStyle name="Total 2 3 22 2 3" xfId="42426"/>
    <cellStyle name="Total 2 3 22 2 4" xfId="42427"/>
    <cellStyle name="Total 2 3 22 2 5" xfId="42428"/>
    <cellStyle name="Total 2 3 22 2 6" xfId="42429"/>
    <cellStyle name="Total 2 3 22 3" xfId="42430"/>
    <cellStyle name="Total 2 3 22 4" xfId="42431"/>
    <cellStyle name="Total 2 3 22 5" xfId="42432"/>
    <cellStyle name="Total 2 3 22 6" xfId="42433"/>
    <cellStyle name="Total 2 3 22 7" xfId="42434"/>
    <cellStyle name="Total 2 3 23" xfId="42435"/>
    <cellStyle name="Total 2 3 23 2" xfId="42436"/>
    <cellStyle name="Total 2 3 23 2 2" xfId="42437"/>
    <cellStyle name="Total 2 3 23 2 3" xfId="42438"/>
    <cellStyle name="Total 2 3 23 2 4" xfId="42439"/>
    <cellStyle name="Total 2 3 23 2 5" xfId="42440"/>
    <cellStyle name="Total 2 3 23 2 6" xfId="42441"/>
    <cellStyle name="Total 2 3 23 3" xfId="42442"/>
    <cellStyle name="Total 2 3 23 4" xfId="42443"/>
    <cellStyle name="Total 2 3 23 5" xfId="42444"/>
    <cellStyle name="Total 2 3 23 6" xfId="42445"/>
    <cellStyle name="Total 2 3 23 7" xfId="42446"/>
    <cellStyle name="Total 2 3 24" xfId="42447"/>
    <cellStyle name="Total 2 3 24 2" xfId="42448"/>
    <cellStyle name="Total 2 3 24 2 2" xfId="42449"/>
    <cellStyle name="Total 2 3 24 2 3" xfId="42450"/>
    <cellStyle name="Total 2 3 24 2 4" xfId="42451"/>
    <cellStyle name="Total 2 3 24 2 5" xfId="42452"/>
    <cellStyle name="Total 2 3 24 2 6" xfId="42453"/>
    <cellStyle name="Total 2 3 24 3" xfId="42454"/>
    <cellStyle name="Total 2 3 24 4" xfId="42455"/>
    <cellStyle name="Total 2 3 24 5" xfId="42456"/>
    <cellStyle name="Total 2 3 24 6" xfId="42457"/>
    <cellStyle name="Total 2 3 24 7" xfId="42458"/>
    <cellStyle name="Total 2 3 25" xfId="42459"/>
    <cellStyle name="Total 2 3 25 2" xfId="42460"/>
    <cellStyle name="Total 2 3 25 2 2" xfId="42461"/>
    <cellStyle name="Total 2 3 25 2 3" xfId="42462"/>
    <cellStyle name="Total 2 3 25 2 4" xfId="42463"/>
    <cellStyle name="Total 2 3 25 2 5" xfId="42464"/>
    <cellStyle name="Total 2 3 25 2 6" xfId="42465"/>
    <cellStyle name="Total 2 3 25 3" xfId="42466"/>
    <cellStyle name="Total 2 3 25 4" xfId="42467"/>
    <cellStyle name="Total 2 3 25 5" xfId="42468"/>
    <cellStyle name="Total 2 3 25 6" xfId="42469"/>
    <cellStyle name="Total 2 3 25 7" xfId="42470"/>
    <cellStyle name="Total 2 3 26" xfId="42471"/>
    <cellStyle name="Total 2 3 26 2" xfId="42472"/>
    <cellStyle name="Total 2 3 26 2 2" xfId="42473"/>
    <cellStyle name="Total 2 3 26 2 3" xfId="42474"/>
    <cellStyle name="Total 2 3 26 2 4" xfId="42475"/>
    <cellStyle name="Total 2 3 26 2 5" xfId="42476"/>
    <cellStyle name="Total 2 3 26 2 6" xfId="42477"/>
    <cellStyle name="Total 2 3 26 3" xfId="42478"/>
    <cellStyle name="Total 2 3 26 4" xfId="42479"/>
    <cellStyle name="Total 2 3 26 5" xfId="42480"/>
    <cellStyle name="Total 2 3 26 6" xfId="42481"/>
    <cellStyle name="Total 2 3 26 7" xfId="42482"/>
    <cellStyle name="Total 2 3 27" xfId="42483"/>
    <cellStyle name="Total 2 3 27 2" xfId="42484"/>
    <cellStyle name="Total 2 3 27 2 2" xfId="42485"/>
    <cellStyle name="Total 2 3 27 2 3" xfId="42486"/>
    <cellStyle name="Total 2 3 27 2 4" xfId="42487"/>
    <cellStyle name="Total 2 3 27 2 5" xfId="42488"/>
    <cellStyle name="Total 2 3 27 2 6" xfId="42489"/>
    <cellStyle name="Total 2 3 27 3" xfId="42490"/>
    <cellStyle name="Total 2 3 27 4" xfId="42491"/>
    <cellStyle name="Total 2 3 27 5" xfId="42492"/>
    <cellStyle name="Total 2 3 27 6" xfId="42493"/>
    <cellStyle name="Total 2 3 27 7" xfId="42494"/>
    <cellStyle name="Total 2 3 28" xfId="42495"/>
    <cellStyle name="Total 2 3 28 2" xfId="42496"/>
    <cellStyle name="Total 2 3 28 2 2" xfId="42497"/>
    <cellStyle name="Total 2 3 28 2 3" xfId="42498"/>
    <cellStyle name="Total 2 3 28 2 4" xfId="42499"/>
    <cellStyle name="Total 2 3 28 2 5" xfId="42500"/>
    <cellStyle name="Total 2 3 28 2 6" xfId="42501"/>
    <cellStyle name="Total 2 3 28 3" xfId="42502"/>
    <cellStyle name="Total 2 3 28 4" xfId="42503"/>
    <cellStyle name="Total 2 3 28 5" xfId="42504"/>
    <cellStyle name="Total 2 3 28 6" xfId="42505"/>
    <cellStyle name="Total 2 3 28 7" xfId="42506"/>
    <cellStyle name="Total 2 3 29" xfId="42507"/>
    <cellStyle name="Total 2 3 29 2" xfId="42508"/>
    <cellStyle name="Total 2 3 29 2 2" xfId="42509"/>
    <cellStyle name="Total 2 3 29 2 3" xfId="42510"/>
    <cellStyle name="Total 2 3 29 2 4" xfId="42511"/>
    <cellStyle name="Total 2 3 29 2 5" xfId="42512"/>
    <cellStyle name="Total 2 3 29 2 6" xfId="42513"/>
    <cellStyle name="Total 2 3 29 3" xfId="42514"/>
    <cellStyle name="Total 2 3 29 4" xfId="42515"/>
    <cellStyle name="Total 2 3 29 5" xfId="42516"/>
    <cellStyle name="Total 2 3 29 6" xfId="42517"/>
    <cellStyle name="Total 2 3 29 7" xfId="42518"/>
    <cellStyle name="Total 2 3 3" xfId="42519"/>
    <cellStyle name="Total 2 3 3 2" xfId="42520"/>
    <cellStyle name="Total 2 3 3 2 2" xfId="42521"/>
    <cellStyle name="Total 2 3 3 2 3" xfId="42522"/>
    <cellStyle name="Total 2 3 3 2 4" xfId="42523"/>
    <cellStyle name="Total 2 3 3 2 5" xfId="42524"/>
    <cellStyle name="Total 2 3 3 2 6" xfId="42525"/>
    <cellStyle name="Total 2 3 3 3" xfId="42526"/>
    <cellStyle name="Total 2 3 3 4" xfId="42527"/>
    <cellStyle name="Total 2 3 3 5" xfId="42528"/>
    <cellStyle name="Total 2 3 3 6" xfId="42529"/>
    <cellStyle name="Total 2 3 3 7" xfId="42530"/>
    <cellStyle name="Total 2 3 30" xfId="42531"/>
    <cellStyle name="Total 2 3 30 2" xfId="42532"/>
    <cellStyle name="Total 2 3 30 2 2" xfId="42533"/>
    <cellStyle name="Total 2 3 30 2 3" xfId="42534"/>
    <cellStyle name="Total 2 3 30 2 4" xfId="42535"/>
    <cellStyle name="Total 2 3 30 2 5" xfId="42536"/>
    <cellStyle name="Total 2 3 30 2 6" xfId="42537"/>
    <cellStyle name="Total 2 3 30 3" xfId="42538"/>
    <cellStyle name="Total 2 3 30 4" xfId="42539"/>
    <cellStyle name="Total 2 3 30 5" xfId="42540"/>
    <cellStyle name="Total 2 3 30 6" xfId="42541"/>
    <cellStyle name="Total 2 3 30 7" xfId="42542"/>
    <cellStyle name="Total 2 3 31" xfId="42543"/>
    <cellStyle name="Total 2 3 31 2" xfId="42544"/>
    <cellStyle name="Total 2 3 31 2 2" xfId="42545"/>
    <cellStyle name="Total 2 3 31 2 3" xfId="42546"/>
    <cellStyle name="Total 2 3 31 2 4" xfId="42547"/>
    <cellStyle name="Total 2 3 31 2 5" xfId="42548"/>
    <cellStyle name="Total 2 3 31 2 6" xfId="42549"/>
    <cellStyle name="Total 2 3 31 3" xfId="42550"/>
    <cellStyle name="Total 2 3 31 4" xfId="42551"/>
    <cellStyle name="Total 2 3 31 5" xfId="42552"/>
    <cellStyle name="Total 2 3 31 6" xfId="42553"/>
    <cellStyle name="Total 2 3 31 7" xfId="42554"/>
    <cellStyle name="Total 2 3 32" xfId="42555"/>
    <cellStyle name="Total 2 3 32 2" xfId="42556"/>
    <cellStyle name="Total 2 3 32 2 2" xfId="42557"/>
    <cellStyle name="Total 2 3 32 2 3" xfId="42558"/>
    <cellStyle name="Total 2 3 32 2 4" xfId="42559"/>
    <cellStyle name="Total 2 3 32 2 5" xfId="42560"/>
    <cellStyle name="Total 2 3 32 2 6" xfId="42561"/>
    <cellStyle name="Total 2 3 32 3" xfId="42562"/>
    <cellStyle name="Total 2 3 32 4" xfId="42563"/>
    <cellStyle name="Total 2 3 32 5" xfId="42564"/>
    <cellStyle name="Total 2 3 32 6" xfId="42565"/>
    <cellStyle name="Total 2 3 32 7" xfId="42566"/>
    <cellStyle name="Total 2 3 33" xfId="42567"/>
    <cellStyle name="Total 2 3 33 2" xfId="42568"/>
    <cellStyle name="Total 2 3 33 2 2" xfId="42569"/>
    <cellStyle name="Total 2 3 33 2 3" xfId="42570"/>
    <cellStyle name="Total 2 3 33 2 4" xfId="42571"/>
    <cellStyle name="Total 2 3 33 2 5" xfId="42572"/>
    <cellStyle name="Total 2 3 33 2 6" xfId="42573"/>
    <cellStyle name="Total 2 3 33 3" xfId="42574"/>
    <cellStyle name="Total 2 3 33 4" xfId="42575"/>
    <cellStyle name="Total 2 3 33 5" xfId="42576"/>
    <cellStyle name="Total 2 3 33 6" xfId="42577"/>
    <cellStyle name="Total 2 3 33 7" xfId="42578"/>
    <cellStyle name="Total 2 3 34" xfId="42579"/>
    <cellStyle name="Total 2 3 34 2" xfId="42580"/>
    <cellStyle name="Total 2 3 34 2 2" xfId="42581"/>
    <cellStyle name="Total 2 3 34 2 3" xfId="42582"/>
    <cellStyle name="Total 2 3 34 2 4" xfId="42583"/>
    <cellStyle name="Total 2 3 34 2 5" xfId="42584"/>
    <cellStyle name="Total 2 3 34 2 6" xfId="42585"/>
    <cellStyle name="Total 2 3 34 3" xfId="42586"/>
    <cellStyle name="Total 2 3 34 4" xfId="42587"/>
    <cellStyle name="Total 2 3 34 5" xfId="42588"/>
    <cellStyle name="Total 2 3 34 6" xfId="42589"/>
    <cellStyle name="Total 2 3 35" xfId="42590"/>
    <cellStyle name="Total 2 3 36" xfId="42591"/>
    <cellStyle name="Total 2 3 36 2" xfId="42592"/>
    <cellStyle name="Total 2 3 36 3" xfId="42593"/>
    <cellStyle name="Total 2 3 36 4" xfId="42594"/>
    <cellStyle name="Total 2 3 36 5" xfId="42595"/>
    <cellStyle name="Total 2 3 36 6" xfId="42596"/>
    <cellStyle name="Total 2 3 37" xfId="42597"/>
    <cellStyle name="Total 2 3 38" xfId="42598"/>
    <cellStyle name="Total 2 3 39" xfId="42599"/>
    <cellStyle name="Total 2 3 4" xfId="42600"/>
    <cellStyle name="Total 2 3 4 2" xfId="42601"/>
    <cellStyle name="Total 2 3 4 2 2" xfId="42602"/>
    <cellStyle name="Total 2 3 4 2 3" xfId="42603"/>
    <cellStyle name="Total 2 3 4 2 4" xfId="42604"/>
    <cellStyle name="Total 2 3 4 2 5" xfId="42605"/>
    <cellStyle name="Total 2 3 4 2 6" xfId="42606"/>
    <cellStyle name="Total 2 3 4 3" xfId="42607"/>
    <cellStyle name="Total 2 3 4 4" xfId="42608"/>
    <cellStyle name="Total 2 3 4 5" xfId="42609"/>
    <cellStyle name="Total 2 3 4 6" xfId="42610"/>
    <cellStyle name="Total 2 3 4 7" xfId="42611"/>
    <cellStyle name="Total 2 3 40" xfId="42612"/>
    <cellStyle name="Total 2 3 5" xfId="42613"/>
    <cellStyle name="Total 2 3 5 2" xfId="42614"/>
    <cellStyle name="Total 2 3 5 2 2" xfId="42615"/>
    <cellStyle name="Total 2 3 5 2 3" xfId="42616"/>
    <cellStyle name="Total 2 3 5 2 4" xfId="42617"/>
    <cellStyle name="Total 2 3 5 2 5" xfId="42618"/>
    <cellStyle name="Total 2 3 5 2 6" xfId="42619"/>
    <cellStyle name="Total 2 3 5 3" xfId="42620"/>
    <cellStyle name="Total 2 3 5 4" xfId="42621"/>
    <cellStyle name="Total 2 3 5 5" xfId="42622"/>
    <cellStyle name="Total 2 3 5 6" xfId="42623"/>
    <cellStyle name="Total 2 3 5 7" xfId="42624"/>
    <cellStyle name="Total 2 3 6" xfId="42625"/>
    <cellStyle name="Total 2 3 6 2" xfId="42626"/>
    <cellStyle name="Total 2 3 6 2 2" xfId="42627"/>
    <cellStyle name="Total 2 3 6 2 3" xfId="42628"/>
    <cellStyle name="Total 2 3 6 2 4" xfId="42629"/>
    <cellStyle name="Total 2 3 6 2 5" xfId="42630"/>
    <cellStyle name="Total 2 3 6 2 6" xfId="42631"/>
    <cellStyle name="Total 2 3 6 3" xfId="42632"/>
    <cellStyle name="Total 2 3 6 4" xfId="42633"/>
    <cellStyle name="Total 2 3 6 5" xfId="42634"/>
    <cellStyle name="Total 2 3 6 6" xfId="42635"/>
    <cellStyle name="Total 2 3 6 7" xfId="42636"/>
    <cellStyle name="Total 2 3 7" xfId="42637"/>
    <cellStyle name="Total 2 3 7 2" xfId="42638"/>
    <cellStyle name="Total 2 3 7 2 2" xfId="42639"/>
    <cellStyle name="Total 2 3 7 2 3" xfId="42640"/>
    <cellStyle name="Total 2 3 7 2 4" xfId="42641"/>
    <cellStyle name="Total 2 3 7 2 5" xfId="42642"/>
    <cellStyle name="Total 2 3 7 2 6" xfId="42643"/>
    <cellStyle name="Total 2 3 7 3" xfId="42644"/>
    <cellStyle name="Total 2 3 7 4" xfId="42645"/>
    <cellStyle name="Total 2 3 7 5" xfId="42646"/>
    <cellStyle name="Total 2 3 7 6" xfId="42647"/>
    <cellStyle name="Total 2 3 7 7" xfId="42648"/>
    <cellStyle name="Total 2 3 8" xfId="42649"/>
    <cellStyle name="Total 2 3 8 2" xfId="42650"/>
    <cellStyle name="Total 2 3 8 2 2" xfId="42651"/>
    <cellStyle name="Total 2 3 8 2 3" xfId="42652"/>
    <cellStyle name="Total 2 3 8 2 4" xfId="42653"/>
    <cellStyle name="Total 2 3 8 2 5" xfId="42654"/>
    <cellStyle name="Total 2 3 8 2 6" xfId="42655"/>
    <cellStyle name="Total 2 3 8 3" xfId="42656"/>
    <cellStyle name="Total 2 3 8 4" xfId="42657"/>
    <cellStyle name="Total 2 3 8 5" xfId="42658"/>
    <cellStyle name="Total 2 3 8 6" xfId="42659"/>
    <cellStyle name="Total 2 3 8 7" xfId="42660"/>
    <cellStyle name="Total 2 3 9" xfId="42661"/>
    <cellStyle name="Total 2 3 9 2" xfId="42662"/>
    <cellStyle name="Total 2 3 9 2 2" xfId="42663"/>
    <cellStyle name="Total 2 3 9 2 3" xfId="42664"/>
    <cellStyle name="Total 2 3 9 2 4" xfId="42665"/>
    <cellStyle name="Total 2 3 9 2 5" xfId="42666"/>
    <cellStyle name="Total 2 3 9 2 6" xfId="42667"/>
    <cellStyle name="Total 2 3 9 3" xfId="42668"/>
    <cellStyle name="Total 2 3 9 4" xfId="42669"/>
    <cellStyle name="Total 2 3 9 5" xfId="42670"/>
    <cellStyle name="Total 2 3 9 6" xfId="42671"/>
    <cellStyle name="Total 2 3 9 7" xfId="42672"/>
    <cellStyle name="Total 2 30" xfId="42673"/>
    <cellStyle name="Total 2 30 2" xfId="42674"/>
    <cellStyle name="Total 2 30 2 2" xfId="42675"/>
    <cellStyle name="Total 2 30 2 3" xfId="42676"/>
    <cellStyle name="Total 2 30 2 4" xfId="42677"/>
    <cellStyle name="Total 2 30 2 5" xfId="42678"/>
    <cellStyle name="Total 2 30 2 6" xfId="42679"/>
    <cellStyle name="Total 2 30 3" xfId="42680"/>
    <cellStyle name="Total 2 30 4" xfId="42681"/>
    <cellStyle name="Total 2 30 5" xfId="42682"/>
    <cellStyle name="Total 2 30 6" xfId="42683"/>
    <cellStyle name="Total 2 30 7" xfId="42684"/>
    <cellStyle name="Total 2 31" xfId="42685"/>
    <cellStyle name="Total 2 31 2" xfId="42686"/>
    <cellStyle name="Total 2 31 2 2" xfId="42687"/>
    <cellStyle name="Total 2 31 2 3" xfId="42688"/>
    <cellStyle name="Total 2 31 2 4" xfId="42689"/>
    <cellStyle name="Total 2 31 2 5" xfId="42690"/>
    <cellStyle name="Total 2 31 2 6" xfId="42691"/>
    <cellStyle name="Total 2 31 3" xfId="42692"/>
    <cellStyle name="Total 2 31 4" xfId="42693"/>
    <cellStyle name="Total 2 31 5" xfId="42694"/>
    <cellStyle name="Total 2 31 6" xfId="42695"/>
    <cellStyle name="Total 2 31 7" xfId="42696"/>
    <cellStyle name="Total 2 32" xfId="42697"/>
    <cellStyle name="Total 2 32 2" xfId="42698"/>
    <cellStyle name="Total 2 32 2 2" xfId="42699"/>
    <cellStyle name="Total 2 32 2 3" xfId="42700"/>
    <cellStyle name="Total 2 32 2 4" xfId="42701"/>
    <cellStyle name="Total 2 32 2 5" xfId="42702"/>
    <cellStyle name="Total 2 32 2 6" xfId="42703"/>
    <cellStyle name="Total 2 32 3" xfId="42704"/>
    <cellStyle name="Total 2 32 4" xfId="42705"/>
    <cellStyle name="Total 2 32 5" xfId="42706"/>
    <cellStyle name="Total 2 32 6" xfId="42707"/>
    <cellStyle name="Total 2 33" xfId="42708"/>
    <cellStyle name="Total 2 33 2" xfId="42709"/>
    <cellStyle name="Total 2 33 3" xfId="42710"/>
    <cellStyle name="Total 2 33 4" xfId="42711"/>
    <cellStyle name="Total 2 33 5" xfId="42712"/>
    <cellStyle name="Total 2 33 6" xfId="42713"/>
    <cellStyle name="Total 2 34" xfId="42714"/>
    <cellStyle name="Total 2 34 2" xfId="42715"/>
    <cellStyle name="Total 2 34 3" xfId="42716"/>
    <cellStyle name="Total 2 34 4" xfId="42717"/>
    <cellStyle name="Total 2 34 5" xfId="42718"/>
    <cellStyle name="Total 2 34 6" xfId="42719"/>
    <cellStyle name="Total 2 35" xfId="42720"/>
    <cellStyle name="Total 2 35 2" xfId="42721"/>
    <cellStyle name="Total 2 35 3" xfId="42722"/>
    <cellStyle name="Total 2 35 4" xfId="42723"/>
    <cellStyle name="Total 2 35 5" xfId="42724"/>
    <cellStyle name="Total 2 35 6" xfId="42725"/>
    <cellStyle name="Total 2 36" xfId="42726"/>
    <cellStyle name="Total 2 37" xfId="44647"/>
    <cellStyle name="Total 2 4" xfId="42727"/>
    <cellStyle name="Total 2 4 2" xfId="42728"/>
    <cellStyle name="Total 2 4 3" xfId="42729"/>
    <cellStyle name="Total 2 4 3 2" xfId="42730"/>
    <cellStyle name="Total 2 4 3 3" xfId="42731"/>
    <cellStyle name="Total 2 4 3 4" xfId="42732"/>
    <cellStyle name="Total 2 4 3 5" xfId="42733"/>
    <cellStyle name="Total 2 4 3 6" xfId="42734"/>
    <cellStyle name="Total 2 4 4" xfId="42735"/>
    <cellStyle name="Total 2 4 5" xfId="42736"/>
    <cellStyle name="Total 2 4 6" xfId="42737"/>
    <cellStyle name="Total 2 4 7" xfId="42738"/>
    <cellStyle name="Total 2 4 8" xfId="42739"/>
    <cellStyle name="Total 2 5" xfId="42740"/>
    <cellStyle name="Total 2 5 2" xfId="42741"/>
    <cellStyle name="Total 2 5 3" xfId="42742"/>
    <cellStyle name="Total 2 5 3 2" xfId="42743"/>
    <cellStyle name="Total 2 5 3 3" xfId="42744"/>
    <cellStyle name="Total 2 5 3 4" xfId="42745"/>
    <cellStyle name="Total 2 5 3 5" xfId="42746"/>
    <cellStyle name="Total 2 5 3 6" xfId="42747"/>
    <cellStyle name="Total 2 5 4" xfId="42748"/>
    <cellStyle name="Total 2 5 5" xfId="42749"/>
    <cellStyle name="Total 2 5 6" xfId="42750"/>
    <cellStyle name="Total 2 5 7" xfId="42751"/>
    <cellStyle name="Total 2 5 8" xfId="42752"/>
    <cellStyle name="Total 2 6" xfId="42753"/>
    <cellStyle name="Total 2 6 2" xfId="42754"/>
    <cellStyle name="Total 2 6 2 2" xfId="42755"/>
    <cellStyle name="Total 2 6 2 3" xfId="42756"/>
    <cellStyle name="Total 2 6 2 4" xfId="42757"/>
    <cellStyle name="Total 2 6 2 5" xfId="42758"/>
    <cellStyle name="Total 2 6 2 6" xfId="42759"/>
    <cellStyle name="Total 2 6 3" xfId="42760"/>
    <cellStyle name="Total 2 6 4" xfId="42761"/>
    <cellStyle name="Total 2 6 5" xfId="42762"/>
    <cellStyle name="Total 2 6 6" xfId="42763"/>
    <cellStyle name="Total 2 6 7" xfId="42764"/>
    <cellStyle name="Total 2 7" xfId="42765"/>
    <cellStyle name="Total 2 7 2" xfId="42766"/>
    <cellStyle name="Total 2 7 2 2" xfId="42767"/>
    <cellStyle name="Total 2 7 2 3" xfId="42768"/>
    <cellStyle name="Total 2 7 2 4" xfId="42769"/>
    <cellStyle name="Total 2 7 2 5" xfId="42770"/>
    <cellStyle name="Total 2 7 2 6" xfId="42771"/>
    <cellStyle name="Total 2 7 3" xfId="42772"/>
    <cellStyle name="Total 2 7 4" xfId="42773"/>
    <cellStyle name="Total 2 7 5" xfId="42774"/>
    <cellStyle name="Total 2 7 6" xfId="42775"/>
    <cellStyle name="Total 2 7 7" xfId="42776"/>
    <cellStyle name="Total 2 8" xfId="42777"/>
    <cellStyle name="Total 2 8 2" xfId="42778"/>
    <cellStyle name="Total 2 8 2 2" xfId="42779"/>
    <cellStyle name="Total 2 8 2 3" xfId="42780"/>
    <cellStyle name="Total 2 8 2 4" xfId="42781"/>
    <cellStyle name="Total 2 8 2 5" xfId="42782"/>
    <cellStyle name="Total 2 8 2 6" xfId="42783"/>
    <cellStyle name="Total 2 8 3" xfId="42784"/>
    <cellStyle name="Total 2 8 4" xfId="42785"/>
    <cellStyle name="Total 2 8 5" xfId="42786"/>
    <cellStyle name="Total 2 8 6" xfId="42787"/>
    <cellStyle name="Total 2 8 7" xfId="42788"/>
    <cellStyle name="Total 2 9" xfId="42789"/>
    <cellStyle name="Total 2 9 2" xfId="42790"/>
    <cellStyle name="Total 2 9 2 2" xfId="42791"/>
    <cellStyle name="Total 2 9 2 3" xfId="42792"/>
    <cellStyle name="Total 2 9 2 4" xfId="42793"/>
    <cellStyle name="Total 2 9 2 5" xfId="42794"/>
    <cellStyle name="Total 2 9 2 6" xfId="42795"/>
    <cellStyle name="Total 2 9 3" xfId="42796"/>
    <cellStyle name="Total 2 9 4" xfId="42797"/>
    <cellStyle name="Total 2 9 5" xfId="42798"/>
    <cellStyle name="Total 2 9 6" xfId="42799"/>
    <cellStyle name="Total 2 9 7" xfId="42800"/>
    <cellStyle name="Total 3" xfId="42801"/>
    <cellStyle name="Total 3 10" xfId="42802"/>
    <cellStyle name="Total 3 10 2" xfId="42803"/>
    <cellStyle name="Total 3 10 2 2" xfId="42804"/>
    <cellStyle name="Total 3 10 2 3" xfId="42805"/>
    <cellStyle name="Total 3 10 2 4" xfId="42806"/>
    <cellStyle name="Total 3 10 2 5" xfId="42807"/>
    <cellStyle name="Total 3 10 2 6" xfId="42808"/>
    <cellStyle name="Total 3 10 3" xfId="42809"/>
    <cellStyle name="Total 3 10 4" xfId="42810"/>
    <cellStyle name="Total 3 10 5" xfId="42811"/>
    <cellStyle name="Total 3 10 6" xfId="42812"/>
    <cellStyle name="Total 3 10 7" xfId="42813"/>
    <cellStyle name="Total 3 11" xfId="42814"/>
    <cellStyle name="Total 3 11 2" xfId="42815"/>
    <cellStyle name="Total 3 11 2 2" xfId="42816"/>
    <cellStyle name="Total 3 11 2 3" xfId="42817"/>
    <cellStyle name="Total 3 11 2 4" xfId="42818"/>
    <cellStyle name="Total 3 11 2 5" xfId="42819"/>
    <cellStyle name="Total 3 11 2 6" xfId="42820"/>
    <cellStyle name="Total 3 11 3" xfId="42821"/>
    <cellStyle name="Total 3 11 4" xfId="42822"/>
    <cellStyle name="Total 3 11 5" xfId="42823"/>
    <cellStyle name="Total 3 11 6" xfId="42824"/>
    <cellStyle name="Total 3 11 7" xfId="42825"/>
    <cellStyle name="Total 3 12" xfId="42826"/>
    <cellStyle name="Total 3 12 2" xfId="42827"/>
    <cellStyle name="Total 3 12 2 2" xfId="42828"/>
    <cellStyle name="Total 3 12 2 3" xfId="42829"/>
    <cellStyle name="Total 3 12 2 4" xfId="42830"/>
    <cellStyle name="Total 3 12 2 5" xfId="42831"/>
    <cellStyle name="Total 3 12 2 6" xfId="42832"/>
    <cellStyle name="Total 3 12 3" xfId="42833"/>
    <cellStyle name="Total 3 12 4" xfId="42834"/>
    <cellStyle name="Total 3 12 5" xfId="42835"/>
    <cellStyle name="Total 3 12 6" xfId="42836"/>
    <cellStyle name="Total 3 12 7" xfId="42837"/>
    <cellStyle name="Total 3 13" xfId="42838"/>
    <cellStyle name="Total 3 13 2" xfId="42839"/>
    <cellStyle name="Total 3 13 2 2" xfId="42840"/>
    <cellStyle name="Total 3 13 2 3" xfId="42841"/>
    <cellStyle name="Total 3 13 2 4" xfId="42842"/>
    <cellStyle name="Total 3 13 2 5" xfId="42843"/>
    <cellStyle name="Total 3 13 2 6" xfId="42844"/>
    <cellStyle name="Total 3 13 3" xfId="42845"/>
    <cellStyle name="Total 3 13 4" xfId="42846"/>
    <cellStyle name="Total 3 13 5" xfId="42847"/>
    <cellStyle name="Total 3 13 6" xfId="42848"/>
    <cellStyle name="Total 3 13 7" xfId="42849"/>
    <cellStyle name="Total 3 14" xfId="42850"/>
    <cellStyle name="Total 3 14 2" xfId="42851"/>
    <cellStyle name="Total 3 14 2 2" xfId="42852"/>
    <cellStyle name="Total 3 14 2 3" xfId="42853"/>
    <cellStyle name="Total 3 14 2 4" xfId="42854"/>
    <cellStyle name="Total 3 14 2 5" xfId="42855"/>
    <cellStyle name="Total 3 14 2 6" xfId="42856"/>
    <cellStyle name="Total 3 14 3" xfId="42857"/>
    <cellStyle name="Total 3 14 4" xfId="42858"/>
    <cellStyle name="Total 3 14 5" xfId="42859"/>
    <cellStyle name="Total 3 14 6" xfId="42860"/>
    <cellStyle name="Total 3 14 7" xfId="42861"/>
    <cellStyle name="Total 3 15" xfId="42862"/>
    <cellStyle name="Total 3 15 2" xfId="42863"/>
    <cellStyle name="Total 3 15 2 2" xfId="42864"/>
    <cellStyle name="Total 3 15 2 3" xfId="42865"/>
    <cellStyle name="Total 3 15 2 4" xfId="42866"/>
    <cellStyle name="Total 3 15 2 5" xfId="42867"/>
    <cellStyle name="Total 3 15 2 6" xfId="42868"/>
    <cellStyle name="Total 3 15 3" xfId="42869"/>
    <cellStyle name="Total 3 15 4" xfId="42870"/>
    <cellStyle name="Total 3 15 5" xfId="42871"/>
    <cellStyle name="Total 3 15 6" xfId="42872"/>
    <cellStyle name="Total 3 15 7" xfId="42873"/>
    <cellStyle name="Total 3 16" xfId="42874"/>
    <cellStyle name="Total 3 16 2" xfId="42875"/>
    <cellStyle name="Total 3 16 2 2" xfId="42876"/>
    <cellStyle name="Total 3 16 2 3" xfId="42877"/>
    <cellStyle name="Total 3 16 2 4" xfId="42878"/>
    <cellStyle name="Total 3 16 2 5" xfId="42879"/>
    <cellStyle name="Total 3 16 2 6" xfId="42880"/>
    <cellStyle name="Total 3 16 3" xfId="42881"/>
    <cellStyle name="Total 3 16 4" xfId="42882"/>
    <cellStyle name="Total 3 16 5" xfId="42883"/>
    <cellStyle name="Total 3 16 6" xfId="42884"/>
    <cellStyle name="Total 3 16 7" xfId="42885"/>
    <cellStyle name="Total 3 17" xfId="42886"/>
    <cellStyle name="Total 3 17 2" xfId="42887"/>
    <cellStyle name="Total 3 17 2 2" xfId="42888"/>
    <cellStyle name="Total 3 17 2 3" xfId="42889"/>
    <cellStyle name="Total 3 17 2 4" xfId="42890"/>
    <cellStyle name="Total 3 17 2 5" xfId="42891"/>
    <cellStyle name="Total 3 17 2 6" xfId="42892"/>
    <cellStyle name="Total 3 17 3" xfId="42893"/>
    <cellStyle name="Total 3 17 4" xfId="42894"/>
    <cellStyle name="Total 3 17 5" xfId="42895"/>
    <cellStyle name="Total 3 17 6" xfId="42896"/>
    <cellStyle name="Total 3 17 7" xfId="42897"/>
    <cellStyle name="Total 3 18" xfId="42898"/>
    <cellStyle name="Total 3 18 2" xfId="42899"/>
    <cellStyle name="Total 3 18 2 2" xfId="42900"/>
    <cellStyle name="Total 3 18 2 3" xfId="42901"/>
    <cellStyle name="Total 3 18 2 4" xfId="42902"/>
    <cellStyle name="Total 3 18 2 5" xfId="42903"/>
    <cellStyle name="Total 3 18 2 6" xfId="42904"/>
    <cellStyle name="Total 3 18 3" xfId="42905"/>
    <cellStyle name="Total 3 18 4" xfId="42906"/>
    <cellStyle name="Total 3 18 5" xfId="42907"/>
    <cellStyle name="Total 3 18 6" xfId="42908"/>
    <cellStyle name="Total 3 18 7" xfId="42909"/>
    <cellStyle name="Total 3 19" xfId="42910"/>
    <cellStyle name="Total 3 19 2" xfId="42911"/>
    <cellStyle name="Total 3 19 2 2" xfId="42912"/>
    <cellStyle name="Total 3 19 2 3" xfId="42913"/>
    <cellStyle name="Total 3 19 2 4" xfId="42914"/>
    <cellStyle name="Total 3 19 2 5" xfId="42915"/>
    <cellStyle name="Total 3 19 2 6" xfId="42916"/>
    <cellStyle name="Total 3 19 3" xfId="42917"/>
    <cellStyle name="Total 3 19 4" xfId="42918"/>
    <cellStyle name="Total 3 19 5" xfId="42919"/>
    <cellStyle name="Total 3 19 6" xfId="42920"/>
    <cellStyle name="Total 3 19 7" xfId="42921"/>
    <cellStyle name="Total 3 2" xfId="42922"/>
    <cellStyle name="Total 3 2 10" xfId="42923"/>
    <cellStyle name="Total 3 2 10 2" xfId="42924"/>
    <cellStyle name="Total 3 2 10 2 2" xfId="42925"/>
    <cellStyle name="Total 3 2 10 2 3" xfId="42926"/>
    <cellStyle name="Total 3 2 10 2 4" xfId="42927"/>
    <cellStyle name="Total 3 2 10 2 5" xfId="42928"/>
    <cellStyle name="Total 3 2 10 2 6" xfId="42929"/>
    <cellStyle name="Total 3 2 10 3" xfId="42930"/>
    <cellStyle name="Total 3 2 10 4" xfId="42931"/>
    <cellStyle name="Total 3 2 10 5" xfId="42932"/>
    <cellStyle name="Total 3 2 10 6" xfId="42933"/>
    <cellStyle name="Total 3 2 10 7" xfId="42934"/>
    <cellStyle name="Total 3 2 11" xfId="42935"/>
    <cellStyle name="Total 3 2 11 2" xfId="42936"/>
    <cellStyle name="Total 3 2 11 2 2" xfId="42937"/>
    <cellStyle name="Total 3 2 11 2 3" xfId="42938"/>
    <cellStyle name="Total 3 2 11 2 4" xfId="42939"/>
    <cellStyle name="Total 3 2 11 2 5" xfId="42940"/>
    <cellStyle name="Total 3 2 11 2 6" xfId="42941"/>
    <cellStyle name="Total 3 2 11 3" xfId="42942"/>
    <cellStyle name="Total 3 2 11 4" xfId="42943"/>
    <cellStyle name="Total 3 2 11 5" xfId="42944"/>
    <cellStyle name="Total 3 2 11 6" xfId="42945"/>
    <cellStyle name="Total 3 2 11 7" xfId="42946"/>
    <cellStyle name="Total 3 2 12" xfId="42947"/>
    <cellStyle name="Total 3 2 12 2" xfId="42948"/>
    <cellStyle name="Total 3 2 12 2 2" xfId="42949"/>
    <cellStyle name="Total 3 2 12 2 3" xfId="42950"/>
    <cellStyle name="Total 3 2 12 2 4" xfId="42951"/>
    <cellStyle name="Total 3 2 12 2 5" xfId="42952"/>
    <cellStyle name="Total 3 2 12 2 6" xfId="42953"/>
    <cellStyle name="Total 3 2 12 3" xfId="42954"/>
    <cellStyle name="Total 3 2 12 4" xfId="42955"/>
    <cellStyle name="Total 3 2 12 5" xfId="42956"/>
    <cellStyle name="Total 3 2 12 6" xfId="42957"/>
    <cellStyle name="Total 3 2 12 7" xfId="42958"/>
    <cellStyle name="Total 3 2 13" xfId="42959"/>
    <cellStyle name="Total 3 2 13 2" xfId="42960"/>
    <cellStyle name="Total 3 2 13 2 2" xfId="42961"/>
    <cellStyle name="Total 3 2 13 2 3" xfId="42962"/>
    <cellStyle name="Total 3 2 13 2 4" xfId="42963"/>
    <cellStyle name="Total 3 2 13 2 5" xfId="42964"/>
    <cellStyle name="Total 3 2 13 2 6" xfId="42965"/>
    <cellStyle name="Total 3 2 13 3" xfId="42966"/>
    <cellStyle name="Total 3 2 13 4" xfId="42967"/>
    <cellStyle name="Total 3 2 13 5" xfId="42968"/>
    <cellStyle name="Total 3 2 13 6" xfId="42969"/>
    <cellStyle name="Total 3 2 13 7" xfId="42970"/>
    <cellStyle name="Total 3 2 14" xfId="42971"/>
    <cellStyle name="Total 3 2 14 2" xfId="42972"/>
    <cellStyle name="Total 3 2 14 2 2" xfId="42973"/>
    <cellStyle name="Total 3 2 14 2 3" xfId="42974"/>
    <cellStyle name="Total 3 2 14 2 4" xfId="42975"/>
    <cellStyle name="Total 3 2 14 2 5" xfId="42976"/>
    <cellStyle name="Total 3 2 14 2 6" xfId="42977"/>
    <cellStyle name="Total 3 2 14 3" xfId="42978"/>
    <cellStyle name="Total 3 2 14 4" xfId="42979"/>
    <cellStyle name="Total 3 2 14 5" xfId="42980"/>
    <cellStyle name="Total 3 2 14 6" xfId="42981"/>
    <cellStyle name="Total 3 2 14 7" xfId="42982"/>
    <cellStyle name="Total 3 2 15" xfId="42983"/>
    <cellStyle name="Total 3 2 15 2" xfId="42984"/>
    <cellStyle name="Total 3 2 15 2 2" xfId="42985"/>
    <cellStyle name="Total 3 2 15 2 3" xfId="42986"/>
    <cellStyle name="Total 3 2 15 2 4" xfId="42987"/>
    <cellStyle name="Total 3 2 15 2 5" xfId="42988"/>
    <cellStyle name="Total 3 2 15 2 6" xfId="42989"/>
    <cellStyle name="Total 3 2 15 3" xfId="42990"/>
    <cellStyle name="Total 3 2 15 4" xfId="42991"/>
    <cellStyle name="Total 3 2 15 5" xfId="42992"/>
    <cellStyle name="Total 3 2 15 6" xfId="42993"/>
    <cellStyle name="Total 3 2 15 7" xfId="42994"/>
    <cellStyle name="Total 3 2 16" xfId="42995"/>
    <cellStyle name="Total 3 2 16 2" xfId="42996"/>
    <cellStyle name="Total 3 2 16 2 2" xfId="42997"/>
    <cellStyle name="Total 3 2 16 2 3" xfId="42998"/>
    <cellStyle name="Total 3 2 16 2 4" xfId="42999"/>
    <cellStyle name="Total 3 2 16 2 5" xfId="43000"/>
    <cellStyle name="Total 3 2 16 2 6" xfId="43001"/>
    <cellStyle name="Total 3 2 16 3" xfId="43002"/>
    <cellStyle name="Total 3 2 16 4" xfId="43003"/>
    <cellStyle name="Total 3 2 16 5" xfId="43004"/>
    <cellStyle name="Total 3 2 16 6" xfId="43005"/>
    <cellStyle name="Total 3 2 16 7" xfId="43006"/>
    <cellStyle name="Total 3 2 17" xfId="43007"/>
    <cellStyle name="Total 3 2 17 2" xfId="43008"/>
    <cellStyle name="Total 3 2 17 2 2" xfId="43009"/>
    <cellStyle name="Total 3 2 17 2 3" xfId="43010"/>
    <cellStyle name="Total 3 2 17 2 4" xfId="43011"/>
    <cellStyle name="Total 3 2 17 2 5" xfId="43012"/>
    <cellStyle name="Total 3 2 17 2 6" xfId="43013"/>
    <cellStyle name="Total 3 2 17 3" xfId="43014"/>
    <cellStyle name="Total 3 2 17 4" xfId="43015"/>
    <cellStyle name="Total 3 2 17 5" xfId="43016"/>
    <cellStyle name="Total 3 2 17 6" xfId="43017"/>
    <cellStyle name="Total 3 2 17 7" xfId="43018"/>
    <cellStyle name="Total 3 2 18" xfId="43019"/>
    <cellStyle name="Total 3 2 18 2" xfId="43020"/>
    <cellStyle name="Total 3 2 18 2 2" xfId="43021"/>
    <cellStyle name="Total 3 2 18 2 3" xfId="43022"/>
    <cellStyle name="Total 3 2 18 2 4" xfId="43023"/>
    <cellStyle name="Total 3 2 18 2 5" xfId="43024"/>
    <cellStyle name="Total 3 2 18 2 6" xfId="43025"/>
    <cellStyle name="Total 3 2 18 3" xfId="43026"/>
    <cellStyle name="Total 3 2 18 4" xfId="43027"/>
    <cellStyle name="Total 3 2 18 5" xfId="43028"/>
    <cellStyle name="Total 3 2 18 6" xfId="43029"/>
    <cellStyle name="Total 3 2 18 7" xfId="43030"/>
    <cellStyle name="Total 3 2 19" xfId="43031"/>
    <cellStyle name="Total 3 2 19 2" xfId="43032"/>
    <cellStyle name="Total 3 2 19 2 2" xfId="43033"/>
    <cellStyle name="Total 3 2 19 2 3" xfId="43034"/>
    <cellStyle name="Total 3 2 19 2 4" xfId="43035"/>
    <cellStyle name="Total 3 2 19 2 5" xfId="43036"/>
    <cellStyle name="Total 3 2 19 2 6" xfId="43037"/>
    <cellStyle name="Total 3 2 19 3" xfId="43038"/>
    <cellStyle name="Total 3 2 19 4" xfId="43039"/>
    <cellStyle name="Total 3 2 19 5" xfId="43040"/>
    <cellStyle name="Total 3 2 19 6" xfId="43041"/>
    <cellStyle name="Total 3 2 19 7" xfId="43042"/>
    <cellStyle name="Total 3 2 2" xfId="43043"/>
    <cellStyle name="Total 3 2 2 10" xfId="43044"/>
    <cellStyle name="Total 3 2 2 10 2" xfId="43045"/>
    <cellStyle name="Total 3 2 2 10 2 2" xfId="43046"/>
    <cellStyle name="Total 3 2 2 10 2 3" xfId="43047"/>
    <cellStyle name="Total 3 2 2 10 2 4" xfId="43048"/>
    <cellStyle name="Total 3 2 2 10 2 5" xfId="43049"/>
    <cellStyle name="Total 3 2 2 10 2 6" xfId="43050"/>
    <cellStyle name="Total 3 2 2 10 3" xfId="43051"/>
    <cellStyle name="Total 3 2 2 10 4" xfId="43052"/>
    <cellStyle name="Total 3 2 2 10 5" xfId="43053"/>
    <cellStyle name="Total 3 2 2 10 6" xfId="43054"/>
    <cellStyle name="Total 3 2 2 10 7" xfId="43055"/>
    <cellStyle name="Total 3 2 2 11" xfId="43056"/>
    <cellStyle name="Total 3 2 2 11 2" xfId="43057"/>
    <cellStyle name="Total 3 2 2 11 2 2" xfId="43058"/>
    <cellStyle name="Total 3 2 2 11 2 3" xfId="43059"/>
    <cellStyle name="Total 3 2 2 11 2 4" xfId="43060"/>
    <cellStyle name="Total 3 2 2 11 2 5" xfId="43061"/>
    <cellStyle name="Total 3 2 2 11 2 6" xfId="43062"/>
    <cellStyle name="Total 3 2 2 11 3" xfId="43063"/>
    <cellStyle name="Total 3 2 2 11 4" xfId="43064"/>
    <cellStyle name="Total 3 2 2 11 5" xfId="43065"/>
    <cellStyle name="Total 3 2 2 11 6" xfId="43066"/>
    <cellStyle name="Total 3 2 2 11 7" xfId="43067"/>
    <cellStyle name="Total 3 2 2 12" xfId="43068"/>
    <cellStyle name="Total 3 2 2 12 2" xfId="43069"/>
    <cellStyle name="Total 3 2 2 12 2 2" xfId="43070"/>
    <cellStyle name="Total 3 2 2 12 2 3" xfId="43071"/>
    <cellStyle name="Total 3 2 2 12 2 4" xfId="43072"/>
    <cellStyle name="Total 3 2 2 12 2 5" xfId="43073"/>
    <cellStyle name="Total 3 2 2 12 2 6" xfId="43074"/>
    <cellStyle name="Total 3 2 2 12 3" xfId="43075"/>
    <cellStyle name="Total 3 2 2 12 4" xfId="43076"/>
    <cellStyle name="Total 3 2 2 12 5" xfId="43077"/>
    <cellStyle name="Total 3 2 2 12 6" xfId="43078"/>
    <cellStyle name="Total 3 2 2 12 7" xfId="43079"/>
    <cellStyle name="Total 3 2 2 13" xfId="43080"/>
    <cellStyle name="Total 3 2 2 13 2" xfId="43081"/>
    <cellStyle name="Total 3 2 2 13 2 2" xfId="43082"/>
    <cellStyle name="Total 3 2 2 13 2 3" xfId="43083"/>
    <cellStyle name="Total 3 2 2 13 2 4" xfId="43084"/>
    <cellStyle name="Total 3 2 2 13 2 5" xfId="43085"/>
    <cellStyle name="Total 3 2 2 13 2 6" xfId="43086"/>
    <cellStyle name="Total 3 2 2 13 3" xfId="43087"/>
    <cellStyle name="Total 3 2 2 13 4" xfId="43088"/>
    <cellStyle name="Total 3 2 2 13 5" xfId="43089"/>
    <cellStyle name="Total 3 2 2 13 6" xfId="43090"/>
    <cellStyle name="Total 3 2 2 13 7" xfId="43091"/>
    <cellStyle name="Total 3 2 2 14" xfId="43092"/>
    <cellStyle name="Total 3 2 2 14 2" xfId="43093"/>
    <cellStyle name="Total 3 2 2 14 2 2" xfId="43094"/>
    <cellStyle name="Total 3 2 2 14 2 3" xfId="43095"/>
    <cellStyle name="Total 3 2 2 14 2 4" xfId="43096"/>
    <cellStyle name="Total 3 2 2 14 2 5" xfId="43097"/>
    <cellStyle name="Total 3 2 2 14 2 6" xfId="43098"/>
    <cellStyle name="Total 3 2 2 14 3" xfId="43099"/>
    <cellStyle name="Total 3 2 2 14 4" xfId="43100"/>
    <cellStyle name="Total 3 2 2 14 5" xfId="43101"/>
    <cellStyle name="Total 3 2 2 14 6" xfId="43102"/>
    <cellStyle name="Total 3 2 2 14 7" xfId="43103"/>
    <cellStyle name="Total 3 2 2 15" xfId="43104"/>
    <cellStyle name="Total 3 2 2 15 2" xfId="43105"/>
    <cellStyle name="Total 3 2 2 15 2 2" xfId="43106"/>
    <cellStyle name="Total 3 2 2 15 2 3" xfId="43107"/>
    <cellStyle name="Total 3 2 2 15 2 4" xfId="43108"/>
    <cellStyle name="Total 3 2 2 15 2 5" xfId="43109"/>
    <cellStyle name="Total 3 2 2 15 2 6" xfId="43110"/>
    <cellStyle name="Total 3 2 2 15 3" xfId="43111"/>
    <cellStyle name="Total 3 2 2 15 4" xfId="43112"/>
    <cellStyle name="Total 3 2 2 15 5" xfId="43113"/>
    <cellStyle name="Total 3 2 2 15 6" xfId="43114"/>
    <cellStyle name="Total 3 2 2 15 7" xfId="43115"/>
    <cellStyle name="Total 3 2 2 16" xfId="43116"/>
    <cellStyle name="Total 3 2 2 16 2" xfId="43117"/>
    <cellStyle name="Total 3 2 2 16 2 2" xfId="43118"/>
    <cellStyle name="Total 3 2 2 16 2 3" xfId="43119"/>
    <cellStyle name="Total 3 2 2 16 2 4" xfId="43120"/>
    <cellStyle name="Total 3 2 2 16 2 5" xfId="43121"/>
    <cellStyle name="Total 3 2 2 16 2 6" xfId="43122"/>
    <cellStyle name="Total 3 2 2 16 3" xfId="43123"/>
    <cellStyle name="Total 3 2 2 16 4" xfId="43124"/>
    <cellStyle name="Total 3 2 2 16 5" xfId="43125"/>
    <cellStyle name="Total 3 2 2 16 6" xfId="43126"/>
    <cellStyle name="Total 3 2 2 16 7" xfId="43127"/>
    <cellStyle name="Total 3 2 2 17" xfId="43128"/>
    <cellStyle name="Total 3 2 2 17 2" xfId="43129"/>
    <cellStyle name="Total 3 2 2 17 2 2" xfId="43130"/>
    <cellStyle name="Total 3 2 2 17 2 3" xfId="43131"/>
    <cellStyle name="Total 3 2 2 17 2 4" xfId="43132"/>
    <cellStyle name="Total 3 2 2 17 2 5" xfId="43133"/>
    <cellStyle name="Total 3 2 2 17 2 6" xfId="43134"/>
    <cellStyle name="Total 3 2 2 17 3" xfId="43135"/>
    <cellStyle name="Total 3 2 2 17 4" xfId="43136"/>
    <cellStyle name="Total 3 2 2 17 5" xfId="43137"/>
    <cellStyle name="Total 3 2 2 17 6" xfId="43138"/>
    <cellStyle name="Total 3 2 2 17 7" xfId="43139"/>
    <cellStyle name="Total 3 2 2 18" xfId="43140"/>
    <cellStyle name="Total 3 2 2 18 2" xfId="43141"/>
    <cellStyle name="Total 3 2 2 18 2 2" xfId="43142"/>
    <cellStyle name="Total 3 2 2 18 2 3" xfId="43143"/>
    <cellStyle name="Total 3 2 2 18 2 4" xfId="43144"/>
    <cellStyle name="Total 3 2 2 18 2 5" xfId="43145"/>
    <cellStyle name="Total 3 2 2 18 2 6" xfId="43146"/>
    <cellStyle name="Total 3 2 2 18 3" xfId="43147"/>
    <cellStyle name="Total 3 2 2 18 4" xfId="43148"/>
    <cellStyle name="Total 3 2 2 18 5" xfId="43149"/>
    <cellStyle name="Total 3 2 2 18 6" xfId="43150"/>
    <cellStyle name="Total 3 2 2 18 7" xfId="43151"/>
    <cellStyle name="Total 3 2 2 19" xfId="43152"/>
    <cellStyle name="Total 3 2 2 19 2" xfId="43153"/>
    <cellStyle name="Total 3 2 2 19 2 2" xfId="43154"/>
    <cellStyle name="Total 3 2 2 19 2 3" xfId="43155"/>
    <cellStyle name="Total 3 2 2 19 2 4" xfId="43156"/>
    <cellStyle name="Total 3 2 2 19 2 5" xfId="43157"/>
    <cellStyle name="Total 3 2 2 19 2 6" xfId="43158"/>
    <cellStyle name="Total 3 2 2 19 3" xfId="43159"/>
    <cellStyle name="Total 3 2 2 19 4" xfId="43160"/>
    <cellStyle name="Total 3 2 2 19 5" xfId="43161"/>
    <cellStyle name="Total 3 2 2 19 6" xfId="43162"/>
    <cellStyle name="Total 3 2 2 19 7" xfId="43163"/>
    <cellStyle name="Total 3 2 2 2" xfId="43164"/>
    <cellStyle name="Total 3 2 2 2 2" xfId="43165"/>
    <cellStyle name="Total 3 2 2 2 2 2" xfId="43166"/>
    <cellStyle name="Total 3 2 2 2 2 3" xfId="43167"/>
    <cellStyle name="Total 3 2 2 2 2 4" xfId="43168"/>
    <cellStyle name="Total 3 2 2 2 2 5" xfId="43169"/>
    <cellStyle name="Total 3 2 2 2 2 6" xfId="43170"/>
    <cellStyle name="Total 3 2 2 2 3" xfId="43171"/>
    <cellStyle name="Total 3 2 2 2 4" xfId="43172"/>
    <cellStyle name="Total 3 2 2 2 5" xfId="43173"/>
    <cellStyle name="Total 3 2 2 2 6" xfId="43174"/>
    <cellStyle name="Total 3 2 2 2 7" xfId="43175"/>
    <cellStyle name="Total 3 2 2 20" xfId="43176"/>
    <cellStyle name="Total 3 2 2 20 2" xfId="43177"/>
    <cellStyle name="Total 3 2 2 20 2 2" xfId="43178"/>
    <cellStyle name="Total 3 2 2 20 2 3" xfId="43179"/>
    <cellStyle name="Total 3 2 2 20 2 4" xfId="43180"/>
    <cellStyle name="Total 3 2 2 20 2 5" xfId="43181"/>
    <cellStyle name="Total 3 2 2 20 2 6" xfId="43182"/>
    <cellStyle name="Total 3 2 2 20 3" xfId="43183"/>
    <cellStyle name="Total 3 2 2 20 4" xfId="43184"/>
    <cellStyle name="Total 3 2 2 20 5" xfId="43185"/>
    <cellStyle name="Total 3 2 2 20 6" xfId="43186"/>
    <cellStyle name="Total 3 2 2 20 7" xfId="43187"/>
    <cellStyle name="Total 3 2 2 21" xfId="43188"/>
    <cellStyle name="Total 3 2 2 21 2" xfId="43189"/>
    <cellStyle name="Total 3 2 2 21 2 2" xfId="43190"/>
    <cellStyle name="Total 3 2 2 21 2 3" xfId="43191"/>
    <cellStyle name="Total 3 2 2 21 2 4" xfId="43192"/>
    <cellStyle name="Total 3 2 2 21 2 5" xfId="43193"/>
    <cellStyle name="Total 3 2 2 21 2 6" xfId="43194"/>
    <cellStyle name="Total 3 2 2 21 3" xfId="43195"/>
    <cellStyle name="Total 3 2 2 21 4" xfId="43196"/>
    <cellStyle name="Total 3 2 2 21 5" xfId="43197"/>
    <cellStyle name="Total 3 2 2 21 6" xfId="43198"/>
    <cellStyle name="Total 3 2 2 21 7" xfId="43199"/>
    <cellStyle name="Total 3 2 2 22" xfId="43200"/>
    <cellStyle name="Total 3 2 2 22 2" xfId="43201"/>
    <cellStyle name="Total 3 2 2 22 2 2" xfId="43202"/>
    <cellStyle name="Total 3 2 2 22 2 3" xfId="43203"/>
    <cellStyle name="Total 3 2 2 22 2 4" xfId="43204"/>
    <cellStyle name="Total 3 2 2 22 2 5" xfId="43205"/>
    <cellStyle name="Total 3 2 2 22 2 6" xfId="43206"/>
    <cellStyle name="Total 3 2 2 22 3" xfId="43207"/>
    <cellStyle name="Total 3 2 2 22 4" xfId="43208"/>
    <cellStyle name="Total 3 2 2 22 5" xfId="43209"/>
    <cellStyle name="Total 3 2 2 22 6" xfId="43210"/>
    <cellStyle name="Total 3 2 2 22 7" xfId="43211"/>
    <cellStyle name="Total 3 2 2 23" xfId="43212"/>
    <cellStyle name="Total 3 2 2 23 2" xfId="43213"/>
    <cellStyle name="Total 3 2 2 23 2 2" xfId="43214"/>
    <cellStyle name="Total 3 2 2 23 2 3" xfId="43215"/>
    <cellStyle name="Total 3 2 2 23 2 4" xfId="43216"/>
    <cellStyle name="Total 3 2 2 23 2 5" xfId="43217"/>
    <cellStyle name="Total 3 2 2 23 2 6" xfId="43218"/>
    <cellStyle name="Total 3 2 2 23 3" xfId="43219"/>
    <cellStyle name="Total 3 2 2 23 4" xfId="43220"/>
    <cellStyle name="Total 3 2 2 23 5" xfId="43221"/>
    <cellStyle name="Total 3 2 2 23 6" xfId="43222"/>
    <cellStyle name="Total 3 2 2 23 7" xfId="43223"/>
    <cellStyle name="Total 3 2 2 24" xfId="43224"/>
    <cellStyle name="Total 3 2 2 24 2" xfId="43225"/>
    <cellStyle name="Total 3 2 2 24 2 2" xfId="43226"/>
    <cellStyle name="Total 3 2 2 24 2 3" xfId="43227"/>
    <cellStyle name="Total 3 2 2 24 2 4" xfId="43228"/>
    <cellStyle name="Total 3 2 2 24 2 5" xfId="43229"/>
    <cellStyle name="Total 3 2 2 24 2 6" xfId="43230"/>
    <cellStyle name="Total 3 2 2 24 3" xfId="43231"/>
    <cellStyle name="Total 3 2 2 24 4" xfId="43232"/>
    <cellStyle name="Total 3 2 2 24 5" xfId="43233"/>
    <cellStyle name="Total 3 2 2 24 6" xfId="43234"/>
    <cellStyle name="Total 3 2 2 24 7" xfId="43235"/>
    <cellStyle name="Total 3 2 2 25" xfId="43236"/>
    <cellStyle name="Total 3 2 2 25 2" xfId="43237"/>
    <cellStyle name="Total 3 2 2 25 2 2" xfId="43238"/>
    <cellStyle name="Total 3 2 2 25 2 3" xfId="43239"/>
    <cellStyle name="Total 3 2 2 25 2 4" xfId="43240"/>
    <cellStyle name="Total 3 2 2 25 2 5" xfId="43241"/>
    <cellStyle name="Total 3 2 2 25 2 6" xfId="43242"/>
    <cellStyle name="Total 3 2 2 25 3" xfId="43243"/>
    <cellStyle name="Total 3 2 2 25 4" xfId="43244"/>
    <cellStyle name="Total 3 2 2 25 5" xfId="43245"/>
    <cellStyle name="Total 3 2 2 25 6" xfId="43246"/>
    <cellStyle name="Total 3 2 2 25 7" xfId="43247"/>
    <cellStyle name="Total 3 2 2 26" xfId="43248"/>
    <cellStyle name="Total 3 2 2 26 2" xfId="43249"/>
    <cellStyle name="Total 3 2 2 26 2 2" xfId="43250"/>
    <cellStyle name="Total 3 2 2 26 2 3" xfId="43251"/>
    <cellStyle name="Total 3 2 2 26 2 4" xfId="43252"/>
    <cellStyle name="Total 3 2 2 26 2 5" xfId="43253"/>
    <cellStyle name="Total 3 2 2 26 2 6" xfId="43254"/>
    <cellStyle name="Total 3 2 2 26 3" xfId="43255"/>
    <cellStyle name="Total 3 2 2 26 4" xfId="43256"/>
    <cellStyle name="Total 3 2 2 26 5" xfId="43257"/>
    <cellStyle name="Total 3 2 2 26 6" xfId="43258"/>
    <cellStyle name="Total 3 2 2 26 7" xfId="43259"/>
    <cellStyle name="Total 3 2 2 27" xfId="43260"/>
    <cellStyle name="Total 3 2 2 27 2" xfId="43261"/>
    <cellStyle name="Total 3 2 2 27 2 2" xfId="43262"/>
    <cellStyle name="Total 3 2 2 27 2 3" xfId="43263"/>
    <cellStyle name="Total 3 2 2 27 2 4" xfId="43264"/>
    <cellStyle name="Total 3 2 2 27 2 5" xfId="43265"/>
    <cellStyle name="Total 3 2 2 27 2 6" xfId="43266"/>
    <cellStyle name="Total 3 2 2 27 3" xfId="43267"/>
    <cellStyle name="Total 3 2 2 27 4" xfId="43268"/>
    <cellStyle name="Total 3 2 2 27 5" xfId="43269"/>
    <cellStyle name="Total 3 2 2 27 6" xfId="43270"/>
    <cellStyle name="Total 3 2 2 27 7" xfId="43271"/>
    <cellStyle name="Total 3 2 2 28" xfId="43272"/>
    <cellStyle name="Total 3 2 2 28 2" xfId="43273"/>
    <cellStyle name="Total 3 2 2 28 2 2" xfId="43274"/>
    <cellStyle name="Total 3 2 2 28 2 3" xfId="43275"/>
    <cellStyle name="Total 3 2 2 28 2 4" xfId="43276"/>
    <cellStyle name="Total 3 2 2 28 2 5" xfId="43277"/>
    <cellStyle name="Total 3 2 2 28 2 6" xfId="43278"/>
    <cellStyle name="Total 3 2 2 28 3" xfId="43279"/>
    <cellStyle name="Total 3 2 2 28 4" xfId="43280"/>
    <cellStyle name="Total 3 2 2 28 5" xfId="43281"/>
    <cellStyle name="Total 3 2 2 28 6" xfId="43282"/>
    <cellStyle name="Total 3 2 2 28 7" xfId="43283"/>
    <cellStyle name="Total 3 2 2 29" xfId="43284"/>
    <cellStyle name="Total 3 2 2 29 2" xfId="43285"/>
    <cellStyle name="Total 3 2 2 29 2 2" xfId="43286"/>
    <cellStyle name="Total 3 2 2 29 2 3" xfId="43287"/>
    <cellStyle name="Total 3 2 2 29 2 4" xfId="43288"/>
    <cellStyle name="Total 3 2 2 29 2 5" xfId="43289"/>
    <cellStyle name="Total 3 2 2 29 2 6" xfId="43290"/>
    <cellStyle name="Total 3 2 2 29 3" xfId="43291"/>
    <cellStyle name="Total 3 2 2 29 4" xfId="43292"/>
    <cellStyle name="Total 3 2 2 29 5" xfId="43293"/>
    <cellStyle name="Total 3 2 2 29 6" xfId="43294"/>
    <cellStyle name="Total 3 2 2 29 7" xfId="43295"/>
    <cellStyle name="Total 3 2 2 3" xfId="43296"/>
    <cellStyle name="Total 3 2 2 3 2" xfId="43297"/>
    <cellStyle name="Total 3 2 2 3 2 2" xfId="43298"/>
    <cellStyle name="Total 3 2 2 3 2 3" xfId="43299"/>
    <cellStyle name="Total 3 2 2 3 2 4" xfId="43300"/>
    <cellStyle name="Total 3 2 2 3 2 5" xfId="43301"/>
    <cellStyle name="Total 3 2 2 3 2 6" xfId="43302"/>
    <cellStyle name="Total 3 2 2 3 3" xfId="43303"/>
    <cellStyle name="Total 3 2 2 3 4" xfId="43304"/>
    <cellStyle name="Total 3 2 2 3 5" xfId="43305"/>
    <cellStyle name="Total 3 2 2 3 6" xfId="43306"/>
    <cellStyle name="Total 3 2 2 3 7" xfId="43307"/>
    <cellStyle name="Total 3 2 2 30" xfId="43308"/>
    <cellStyle name="Total 3 2 2 30 2" xfId="43309"/>
    <cellStyle name="Total 3 2 2 30 2 2" xfId="43310"/>
    <cellStyle name="Total 3 2 2 30 2 3" xfId="43311"/>
    <cellStyle name="Total 3 2 2 30 2 4" xfId="43312"/>
    <cellStyle name="Total 3 2 2 30 2 5" xfId="43313"/>
    <cellStyle name="Total 3 2 2 30 2 6" xfId="43314"/>
    <cellStyle name="Total 3 2 2 30 3" xfId="43315"/>
    <cellStyle name="Total 3 2 2 30 4" xfId="43316"/>
    <cellStyle name="Total 3 2 2 30 5" xfId="43317"/>
    <cellStyle name="Total 3 2 2 30 6" xfId="43318"/>
    <cellStyle name="Total 3 2 2 30 7" xfId="43319"/>
    <cellStyle name="Total 3 2 2 31" xfId="43320"/>
    <cellStyle name="Total 3 2 2 31 2" xfId="43321"/>
    <cellStyle name="Total 3 2 2 31 2 2" xfId="43322"/>
    <cellStyle name="Total 3 2 2 31 2 3" xfId="43323"/>
    <cellStyle name="Total 3 2 2 31 2 4" xfId="43324"/>
    <cellStyle name="Total 3 2 2 31 2 5" xfId="43325"/>
    <cellStyle name="Total 3 2 2 31 2 6" xfId="43326"/>
    <cellStyle name="Total 3 2 2 31 3" xfId="43327"/>
    <cellStyle name="Total 3 2 2 31 4" xfId="43328"/>
    <cellStyle name="Total 3 2 2 31 5" xfId="43329"/>
    <cellStyle name="Total 3 2 2 31 6" xfId="43330"/>
    <cellStyle name="Total 3 2 2 31 7" xfId="43331"/>
    <cellStyle name="Total 3 2 2 32" xfId="43332"/>
    <cellStyle name="Total 3 2 2 32 2" xfId="43333"/>
    <cellStyle name="Total 3 2 2 32 2 2" xfId="43334"/>
    <cellStyle name="Total 3 2 2 32 2 3" xfId="43335"/>
    <cellStyle name="Total 3 2 2 32 2 4" xfId="43336"/>
    <cellStyle name="Total 3 2 2 32 2 5" xfId="43337"/>
    <cellStyle name="Total 3 2 2 32 2 6" xfId="43338"/>
    <cellStyle name="Total 3 2 2 32 3" xfId="43339"/>
    <cellStyle name="Total 3 2 2 32 4" xfId="43340"/>
    <cellStyle name="Total 3 2 2 32 5" xfId="43341"/>
    <cellStyle name="Total 3 2 2 32 6" xfId="43342"/>
    <cellStyle name="Total 3 2 2 32 7" xfId="43343"/>
    <cellStyle name="Total 3 2 2 33" xfId="43344"/>
    <cellStyle name="Total 3 2 2 33 2" xfId="43345"/>
    <cellStyle name="Total 3 2 2 33 2 2" xfId="43346"/>
    <cellStyle name="Total 3 2 2 33 2 3" xfId="43347"/>
    <cellStyle name="Total 3 2 2 33 2 4" xfId="43348"/>
    <cellStyle name="Total 3 2 2 33 2 5" xfId="43349"/>
    <cellStyle name="Total 3 2 2 33 2 6" xfId="43350"/>
    <cellStyle name="Total 3 2 2 33 3" xfId="43351"/>
    <cellStyle name="Total 3 2 2 33 4" xfId="43352"/>
    <cellStyle name="Total 3 2 2 33 5" xfId="43353"/>
    <cellStyle name="Total 3 2 2 33 6" xfId="43354"/>
    <cellStyle name="Total 3 2 2 33 7" xfId="43355"/>
    <cellStyle name="Total 3 2 2 34" xfId="43356"/>
    <cellStyle name="Total 3 2 2 34 2" xfId="43357"/>
    <cellStyle name="Total 3 2 2 34 2 2" xfId="43358"/>
    <cellStyle name="Total 3 2 2 34 2 3" xfId="43359"/>
    <cellStyle name="Total 3 2 2 34 2 4" xfId="43360"/>
    <cellStyle name="Total 3 2 2 34 2 5" xfId="43361"/>
    <cellStyle name="Total 3 2 2 34 2 6" xfId="43362"/>
    <cellStyle name="Total 3 2 2 34 3" xfId="43363"/>
    <cellStyle name="Total 3 2 2 34 4" xfId="43364"/>
    <cellStyle name="Total 3 2 2 34 5" xfId="43365"/>
    <cellStyle name="Total 3 2 2 35" xfId="43366"/>
    <cellStyle name="Total 3 2 2 36" xfId="43367"/>
    <cellStyle name="Total 3 2 2 36 2" xfId="43368"/>
    <cellStyle name="Total 3 2 2 36 3" xfId="43369"/>
    <cellStyle name="Total 3 2 2 36 4" xfId="43370"/>
    <cellStyle name="Total 3 2 2 36 5" xfId="43371"/>
    <cellStyle name="Total 3 2 2 36 6" xfId="43372"/>
    <cellStyle name="Total 3 2 2 37" xfId="43373"/>
    <cellStyle name="Total 3 2 2 38" xfId="43374"/>
    <cellStyle name="Total 3 2 2 39" xfId="43375"/>
    <cellStyle name="Total 3 2 2 4" xfId="43376"/>
    <cellStyle name="Total 3 2 2 4 2" xfId="43377"/>
    <cellStyle name="Total 3 2 2 4 2 2" xfId="43378"/>
    <cellStyle name="Total 3 2 2 4 2 3" xfId="43379"/>
    <cellStyle name="Total 3 2 2 4 2 4" xfId="43380"/>
    <cellStyle name="Total 3 2 2 4 2 5" xfId="43381"/>
    <cellStyle name="Total 3 2 2 4 2 6" xfId="43382"/>
    <cellStyle name="Total 3 2 2 4 3" xfId="43383"/>
    <cellStyle name="Total 3 2 2 4 4" xfId="43384"/>
    <cellStyle name="Total 3 2 2 4 5" xfId="43385"/>
    <cellStyle name="Total 3 2 2 4 6" xfId="43386"/>
    <cellStyle name="Total 3 2 2 4 7" xfId="43387"/>
    <cellStyle name="Total 3 2 2 5" xfId="43388"/>
    <cellStyle name="Total 3 2 2 5 2" xfId="43389"/>
    <cellStyle name="Total 3 2 2 5 2 2" xfId="43390"/>
    <cellStyle name="Total 3 2 2 5 2 3" xfId="43391"/>
    <cellStyle name="Total 3 2 2 5 2 4" xfId="43392"/>
    <cellStyle name="Total 3 2 2 5 2 5" xfId="43393"/>
    <cellStyle name="Total 3 2 2 5 2 6" xfId="43394"/>
    <cellStyle name="Total 3 2 2 5 3" xfId="43395"/>
    <cellStyle name="Total 3 2 2 5 4" xfId="43396"/>
    <cellStyle name="Total 3 2 2 5 5" xfId="43397"/>
    <cellStyle name="Total 3 2 2 5 6" xfId="43398"/>
    <cellStyle name="Total 3 2 2 5 7" xfId="43399"/>
    <cellStyle name="Total 3 2 2 6" xfId="43400"/>
    <cellStyle name="Total 3 2 2 6 2" xfId="43401"/>
    <cellStyle name="Total 3 2 2 6 2 2" xfId="43402"/>
    <cellStyle name="Total 3 2 2 6 2 3" xfId="43403"/>
    <cellStyle name="Total 3 2 2 6 2 4" xfId="43404"/>
    <cellStyle name="Total 3 2 2 6 2 5" xfId="43405"/>
    <cellStyle name="Total 3 2 2 6 2 6" xfId="43406"/>
    <cellStyle name="Total 3 2 2 6 3" xfId="43407"/>
    <cellStyle name="Total 3 2 2 6 4" xfId="43408"/>
    <cellStyle name="Total 3 2 2 6 5" xfId="43409"/>
    <cellStyle name="Total 3 2 2 6 6" xfId="43410"/>
    <cellStyle name="Total 3 2 2 6 7" xfId="43411"/>
    <cellStyle name="Total 3 2 2 7" xfId="43412"/>
    <cellStyle name="Total 3 2 2 7 2" xfId="43413"/>
    <cellStyle name="Total 3 2 2 7 2 2" xfId="43414"/>
    <cellStyle name="Total 3 2 2 7 2 3" xfId="43415"/>
    <cellStyle name="Total 3 2 2 7 2 4" xfId="43416"/>
    <cellStyle name="Total 3 2 2 7 2 5" xfId="43417"/>
    <cellStyle name="Total 3 2 2 7 2 6" xfId="43418"/>
    <cellStyle name="Total 3 2 2 7 3" xfId="43419"/>
    <cellStyle name="Total 3 2 2 7 4" xfId="43420"/>
    <cellStyle name="Total 3 2 2 7 5" xfId="43421"/>
    <cellStyle name="Total 3 2 2 7 6" xfId="43422"/>
    <cellStyle name="Total 3 2 2 7 7" xfId="43423"/>
    <cellStyle name="Total 3 2 2 8" xfId="43424"/>
    <cellStyle name="Total 3 2 2 8 2" xfId="43425"/>
    <cellStyle name="Total 3 2 2 8 2 2" xfId="43426"/>
    <cellStyle name="Total 3 2 2 8 2 3" xfId="43427"/>
    <cellStyle name="Total 3 2 2 8 2 4" xfId="43428"/>
    <cellStyle name="Total 3 2 2 8 2 5" xfId="43429"/>
    <cellStyle name="Total 3 2 2 8 2 6" xfId="43430"/>
    <cellStyle name="Total 3 2 2 8 3" xfId="43431"/>
    <cellStyle name="Total 3 2 2 8 4" xfId="43432"/>
    <cellStyle name="Total 3 2 2 8 5" xfId="43433"/>
    <cellStyle name="Total 3 2 2 8 6" xfId="43434"/>
    <cellStyle name="Total 3 2 2 8 7" xfId="43435"/>
    <cellStyle name="Total 3 2 2 9" xfId="43436"/>
    <cellStyle name="Total 3 2 2 9 2" xfId="43437"/>
    <cellStyle name="Total 3 2 2 9 2 2" xfId="43438"/>
    <cellStyle name="Total 3 2 2 9 2 3" xfId="43439"/>
    <cellStyle name="Total 3 2 2 9 2 4" xfId="43440"/>
    <cellStyle name="Total 3 2 2 9 2 5" xfId="43441"/>
    <cellStyle name="Total 3 2 2 9 2 6" xfId="43442"/>
    <cellStyle name="Total 3 2 2 9 3" xfId="43443"/>
    <cellStyle name="Total 3 2 2 9 4" xfId="43444"/>
    <cellStyle name="Total 3 2 2 9 5" xfId="43445"/>
    <cellStyle name="Total 3 2 2 9 6" xfId="43446"/>
    <cellStyle name="Total 3 2 2 9 7" xfId="43447"/>
    <cellStyle name="Total 3 2 20" xfId="43448"/>
    <cellStyle name="Total 3 2 20 2" xfId="43449"/>
    <cellStyle name="Total 3 2 20 2 2" xfId="43450"/>
    <cellStyle name="Total 3 2 20 2 3" xfId="43451"/>
    <cellStyle name="Total 3 2 20 2 4" xfId="43452"/>
    <cellStyle name="Total 3 2 20 2 5" xfId="43453"/>
    <cellStyle name="Total 3 2 20 2 6" xfId="43454"/>
    <cellStyle name="Total 3 2 20 3" xfId="43455"/>
    <cellStyle name="Total 3 2 20 4" xfId="43456"/>
    <cellStyle name="Total 3 2 20 5" xfId="43457"/>
    <cellStyle name="Total 3 2 20 6" xfId="43458"/>
    <cellStyle name="Total 3 2 20 7" xfId="43459"/>
    <cellStyle name="Total 3 2 21" xfId="43460"/>
    <cellStyle name="Total 3 2 21 2" xfId="43461"/>
    <cellStyle name="Total 3 2 21 2 2" xfId="43462"/>
    <cellStyle name="Total 3 2 21 2 3" xfId="43463"/>
    <cellStyle name="Total 3 2 21 2 4" xfId="43464"/>
    <cellStyle name="Total 3 2 21 2 5" xfId="43465"/>
    <cellStyle name="Total 3 2 21 2 6" xfId="43466"/>
    <cellStyle name="Total 3 2 21 3" xfId="43467"/>
    <cellStyle name="Total 3 2 21 4" xfId="43468"/>
    <cellStyle name="Total 3 2 21 5" xfId="43469"/>
    <cellStyle name="Total 3 2 21 6" xfId="43470"/>
    <cellStyle name="Total 3 2 21 7" xfId="43471"/>
    <cellStyle name="Total 3 2 22" xfId="43472"/>
    <cellStyle name="Total 3 2 22 2" xfId="43473"/>
    <cellStyle name="Total 3 2 22 2 2" xfId="43474"/>
    <cellStyle name="Total 3 2 22 2 3" xfId="43475"/>
    <cellStyle name="Total 3 2 22 2 4" xfId="43476"/>
    <cellStyle name="Total 3 2 22 2 5" xfId="43477"/>
    <cellStyle name="Total 3 2 22 2 6" xfId="43478"/>
    <cellStyle name="Total 3 2 22 3" xfId="43479"/>
    <cellStyle name="Total 3 2 22 4" xfId="43480"/>
    <cellStyle name="Total 3 2 22 5" xfId="43481"/>
    <cellStyle name="Total 3 2 22 6" xfId="43482"/>
    <cellStyle name="Total 3 2 22 7" xfId="43483"/>
    <cellStyle name="Total 3 2 23" xfId="43484"/>
    <cellStyle name="Total 3 2 23 2" xfId="43485"/>
    <cellStyle name="Total 3 2 23 2 2" xfId="43486"/>
    <cellStyle name="Total 3 2 23 2 3" xfId="43487"/>
    <cellStyle name="Total 3 2 23 2 4" xfId="43488"/>
    <cellStyle name="Total 3 2 23 2 5" xfId="43489"/>
    <cellStyle name="Total 3 2 23 2 6" xfId="43490"/>
    <cellStyle name="Total 3 2 23 3" xfId="43491"/>
    <cellStyle name="Total 3 2 23 4" xfId="43492"/>
    <cellStyle name="Total 3 2 23 5" xfId="43493"/>
    <cellStyle name="Total 3 2 23 6" xfId="43494"/>
    <cellStyle name="Total 3 2 23 7" xfId="43495"/>
    <cellStyle name="Total 3 2 24" xfId="43496"/>
    <cellStyle name="Total 3 2 24 2" xfId="43497"/>
    <cellStyle name="Total 3 2 24 2 2" xfId="43498"/>
    <cellStyle name="Total 3 2 24 2 3" xfId="43499"/>
    <cellStyle name="Total 3 2 24 2 4" xfId="43500"/>
    <cellStyle name="Total 3 2 24 2 5" xfId="43501"/>
    <cellStyle name="Total 3 2 24 2 6" xfId="43502"/>
    <cellStyle name="Total 3 2 24 3" xfId="43503"/>
    <cellStyle name="Total 3 2 24 4" xfId="43504"/>
    <cellStyle name="Total 3 2 24 5" xfId="43505"/>
    <cellStyle name="Total 3 2 24 6" xfId="43506"/>
    <cellStyle name="Total 3 2 24 7" xfId="43507"/>
    <cellStyle name="Total 3 2 25" xfId="43508"/>
    <cellStyle name="Total 3 2 25 2" xfId="43509"/>
    <cellStyle name="Total 3 2 25 2 2" xfId="43510"/>
    <cellStyle name="Total 3 2 25 2 3" xfId="43511"/>
    <cellStyle name="Total 3 2 25 2 4" xfId="43512"/>
    <cellStyle name="Total 3 2 25 2 5" xfId="43513"/>
    <cellStyle name="Total 3 2 25 2 6" xfId="43514"/>
    <cellStyle name="Total 3 2 25 3" xfId="43515"/>
    <cellStyle name="Total 3 2 25 4" xfId="43516"/>
    <cellStyle name="Total 3 2 25 5" xfId="43517"/>
    <cellStyle name="Total 3 2 25 6" xfId="43518"/>
    <cellStyle name="Total 3 2 25 7" xfId="43519"/>
    <cellStyle name="Total 3 2 26" xfId="43520"/>
    <cellStyle name="Total 3 2 26 2" xfId="43521"/>
    <cellStyle name="Total 3 2 26 2 2" xfId="43522"/>
    <cellStyle name="Total 3 2 26 2 3" xfId="43523"/>
    <cellStyle name="Total 3 2 26 2 4" xfId="43524"/>
    <cellStyle name="Total 3 2 26 2 5" xfId="43525"/>
    <cellStyle name="Total 3 2 26 2 6" xfId="43526"/>
    <cellStyle name="Total 3 2 26 3" xfId="43527"/>
    <cellStyle name="Total 3 2 26 4" xfId="43528"/>
    <cellStyle name="Total 3 2 26 5" xfId="43529"/>
    <cellStyle name="Total 3 2 26 6" xfId="43530"/>
    <cellStyle name="Total 3 2 26 7" xfId="43531"/>
    <cellStyle name="Total 3 2 27" xfId="43532"/>
    <cellStyle name="Total 3 2 27 2" xfId="43533"/>
    <cellStyle name="Total 3 2 27 2 2" xfId="43534"/>
    <cellStyle name="Total 3 2 27 2 3" xfId="43535"/>
    <cellStyle name="Total 3 2 27 2 4" xfId="43536"/>
    <cellStyle name="Total 3 2 27 2 5" xfId="43537"/>
    <cellStyle name="Total 3 2 27 2 6" xfId="43538"/>
    <cellStyle name="Total 3 2 27 3" xfId="43539"/>
    <cellStyle name="Total 3 2 27 4" xfId="43540"/>
    <cellStyle name="Total 3 2 27 5" xfId="43541"/>
    <cellStyle name="Total 3 2 27 6" xfId="43542"/>
    <cellStyle name="Total 3 2 27 7" xfId="43543"/>
    <cellStyle name="Total 3 2 28" xfId="43544"/>
    <cellStyle name="Total 3 2 28 2" xfId="43545"/>
    <cellStyle name="Total 3 2 28 2 2" xfId="43546"/>
    <cellStyle name="Total 3 2 28 2 3" xfId="43547"/>
    <cellStyle name="Total 3 2 28 2 4" xfId="43548"/>
    <cellStyle name="Total 3 2 28 2 5" xfId="43549"/>
    <cellStyle name="Total 3 2 28 2 6" xfId="43550"/>
    <cellStyle name="Total 3 2 28 3" xfId="43551"/>
    <cellStyle name="Total 3 2 28 4" xfId="43552"/>
    <cellStyle name="Total 3 2 28 5" xfId="43553"/>
    <cellStyle name="Total 3 2 28 6" xfId="43554"/>
    <cellStyle name="Total 3 2 28 7" xfId="43555"/>
    <cellStyle name="Total 3 2 29" xfId="43556"/>
    <cellStyle name="Total 3 2 29 2" xfId="43557"/>
    <cellStyle name="Total 3 2 29 2 2" xfId="43558"/>
    <cellStyle name="Total 3 2 29 2 3" xfId="43559"/>
    <cellStyle name="Total 3 2 29 2 4" xfId="43560"/>
    <cellStyle name="Total 3 2 29 2 5" xfId="43561"/>
    <cellStyle name="Total 3 2 29 2 6" xfId="43562"/>
    <cellStyle name="Total 3 2 29 3" xfId="43563"/>
    <cellStyle name="Total 3 2 29 4" xfId="43564"/>
    <cellStyle name="Total 3 2 29 5" xfId="43565"/>
    <cellStyle name="Total 3 2 29 6" xfId="43566"/>
    <cellStyle name="Total 3 2 29 7" xfId="43567"/>
    <cellStyle name="Total 3 2 3" xfId="43568"/>
    <cellStyle name="Total 3 2 3 2" xfId="43569"/>
    <cellStyle name="Total 3 2 3 2 2" xfId="43570"/>
    <cellStyle name="Total 3 2 3 2 3" xfId="43571"/>
    <cellStyle name="Total 3 2 3 2 4" xfId="43572"/>
    <cellStyle name="Total 3 2 3 2 5" xfId="43573"/>
    <cellStyle name="Total 3 2 3 2 6" xfId="43574"/>
    <cellStyle name="Total 3 2 3 3" xfId="43575"/>
    <cellStyle name="Total 3 2 3 4" xfId="43576"/>
    <cellStyle name="Total 3 2 3 5" xfId="43577"/>
    <cellStyle name="Total 3 2 3 6" xfId="43578"/>
    <cellStyle name="Total 3 2 3 7" xfId="43579"/>
    <cellStyle name="Total 3 2 30" xfId="43580"/>
    <cellStyle name="Total 3 2 30 2" xfId="43581"/>
    <cellStyle name="Total 3 2 30 2 2" xfId="43582"/>
    <cellStyle name="Total 3 2 30 2 3" xfId="43583"/>
    <cellStyle name="Total 3 2 30 2 4" xfId="43584"/>
    <cellStyle name="Total 3 2 30 2 5" xfId="43585"/>
    <cellStyle name="Total 3 2 30 2 6" xfId="43586"/>
    <cellStyle name="Total 3 2 30 3" xfId="43587"/>
    <cellStyle name="Total 3 2 30 4" xfId="43588"/>
    <cellStyle name="Total 3 2 30 5" xfId="43589"/>
    <cellStyle name="Total 3 2 30 6" xfId="43590"/>
    <cellStyle name="Total 3 2 30 7" xfId="43591"/>
    <cellStyle name="Total 3 2 31" xfId="43592"/>
    <cellStyle name="Total 3 2 31 2" xfId="43593"/>
    <cellStyle name="Total 3 2 31 2 2" xfId="43594"/>
    <cellStyle name="Total 3 2 31 2 3" xfId="43595"/>
    <cellStyle name="Total 3 2 31 2 4" xfId="43596"/>
    <cellStyle name="Total 3 2 31 2 5" xfId="43597"/>
    <cellStyle name="Total 3 2 31 2 6" xfId="43598"/>
    <cellStyle name="Total 3 2 31 3" xfId="43599"/>
    <cellStyle name="Total 3 2 31 4" xfId="43600"/>
    <cellStyle name="Total 3 2 31 5" xfId="43601"/>
    <cellStyle name="Total 3 2 31 6" xfId="43602"/>
    <cellStyle name="Total 3 2 31 7" xfId="43603"/>
    <cellStyle name="Total 3 2 32" xfId="43604"/>
    <cellStyle name="Total 3 2 32 2" xfId="43605"/>
    <cellStyle name="Total 3 2 32 2 2" xfId="43606"/>
    <cellStyle name="Total 3 2 32 2 3" xfId="43607"/>
    <cellStyle name="Total 3 2 32 2 4" xfId="43608"/>
    <cellStyle name="Total 3 2 32 2 5" xfId="43609"/>
    <cellStyle name="Total 3 2 32 2 6" xfId="43610"/>
    <cellStyle name="Total 3 2 32 3" xfId="43611"/>
    <cellStyle name="Total 3 2 32 4" xfId="43612"/>
    <cellStyle name="Total 3 2 32 5" xfId="43613"/>
    <cellStyle name="Total 3 2 32 6" xfId="43614"/>
    <cellStyle name="Total 3 2 32 7" xfId="43615"/>
    <cellStyle name="Total 3 2 33" xfId="43616"/>
    <cellStyle name="Total 3 2 33 2" xfId="43617"/>
    <cellStyle name="Total 3 2 33 2 2" xfId="43618"/>
    <cellStyle name="Total 3 2 33 2 3" xfId="43619"/>
    <cellStyle name="Total 3 2 33 2 4" xfId="43620"/>
    <cellStyle name="Total 3 2 33 2 5" xfId="43621"/>
    <cellStyle name="Total 3 2 33 2 6" xfId="43622"/>
    <cellStyle name="Total 3 2 33 3" xfId="43623"/>
    <cellStyle name="Total 3 2 33 4" xfId="43624"/>
    <cellStyle name="Total 3 2 33 5" xfId="43625"/>
    <cellStyle name="Total 3 2 33 6" xfId="43626"/>
    <cellStyle name="Total 3 2 33 7" xfId="43627"/>
    <cellStyle name="Total 3 2 34" xfId="43628"/>
    <cellStyle name="Total 3 2 34 2" xfId="43629"/>
    <cellStyle name="Total 3 2 34 2 2" xfId="43630"/>
    <cellStyle name="Total 3 2 34 2 3" xfId="43631"/>
    <cellStyle name="Total 3 2 34 2 4" xfId="43632"/>
    <cellStyle name="Total 3 2 34 2 5" xfId="43633"/>
    <cellStyle name="Total 3 2 34 2 6" xfId="43634"/>
    <cellStyle name="Total 3 2 34 3" xfId="43635"/>
    <cellStyle name="Total 3 2 34 4" xfId="43636"/>
    <cellStyle name="Total 3 2 34 5" xfId="43637"/>
    <cellStyle name="Total 3 2 34 6" xfId="43638"/>
    <cellStyle name="Total 3 2 34 7" xfId="43639"/>
    <cellStyle name="Total 3 2 35" xfId="43640"/>
    <cellStyle name="Total 3 2 35 2" xfId="43641"/>
    <cellStyle name="Total 3 2 35 2 2" xfId="43642"/>
    <cellStyle name="Total 3 2 35 2 3" xfId="43643"/>
    <cellStyle name="Total 3 2 35 2 4" xfId="43644"/>
    <cellStyle name="Total 3 2 35 2 5" xfId="43645"/>
    <cellStyle name="Total 3 2 35 2 6" xfId="43646"/>
    <cellStyle name="Total 3 2 35 3" xfId="43647"/>
    <cellStyle name="Total 3 2 35 4" xfId="43648"/>
    <cellStyle name="Total 3 2 35 5" xfId="43649"/>
    <cellStyle name="Total 3 2 35 6" xfId="43650"/>
    <cellStyle name="Total 3 2 36" xfId="43651"/>
    <cellStyle name="Total 3 2 37" xfId="43652"/>
    <cellStyle name="Total 3 2 37 2" xfId="43653"/>
    <cellStyle name="Total 3 2 37 3" xfId="43654"/>
    <cellStyle name="Total 3 2 37 4" xfId="43655"/>
    <cellStyle name="Total 3 2 37 5" xfId="43656"/>
    <cellStyle name="Total 3 2 37 6" xfId="43657"/>
    <cellStyle name="Total 3 2 38" xfId="43658"/>
    <cellStyle name="Total 3 2 39" xfId="43659"/>
    <cellStyle name="Total 3 2 4" xfId="43660"/>
    <cellStyle name="Total 3 2 4 2" xfId="43661"/>
    <cellStyle name="Total 3 2 4 2 2" xfId="43662"/>
    <cellStyle name="Total 3 2 4 2 3" xfId="43663"/>
    <cellStyle name="Total 3 2 4 2 4" xfId="43664"/>
    <cellStyle name="Total 3 2 4 2 5" xfId="43665"/>
    <cellStyle name="Total 3 2 4 2 6" xfId="43666"/>
    <cellStyle name="Total 3 2 4 3" xfId="43667"/>
    <cellStyle name="Total 3 2 4 4" xfId="43668"/>
    <cellStyle name="Total 3 2 4 5" xfId="43669"/>
    <cellStyle name="Total 3 2 4 6" xfId="43670"/>
    <cellStyle name="Total 3 2 4 7" xfId="43671"/>
    <cellStyle name="Total 3 2 5" xfId="43672"/>
    <cellStyle name="Total 3 2 5 2" xfId="43673"/>
    <cellStyle name="Total 3 2 5 2 2" xfId="43674"/>
    <cellStyle name="Total 3 2 5 2 3" xfId="43675"/>
    <cellStyle name="Total 3 2 5 2 4" xfId="43676"/>
    <cellStyle name="Total 3 2 5 2 5" xfId="43677"/>
    <cellStyle name="Total 3 2 5 2 6" xfId="43678"/>
    <cellStyle name="Total 3 2 5 3" xfId="43679"/>
    <cellStyle name="Total 3 2 5 4" xfId="43680"/>
    <cellStyle name="Total 3 2 5 5" xfId="43681"/>
    <cellStyle name="Total 3 2 5 6" xfId="43682"/>
    <cellStyle name="Total 3 2 5 7" xfId="43683"/>
    <cellStyle name="Total 3 2 6" xfId="43684"/>
    <cellStyle name="Total 3 2 6 2" xfId="43685"/>
    <cellStyle name="Total 3 2 6 2 2" xfId="43686"/>
    <cellStyle name="Total 3 2 6 2 3" xfId="43687"/>
    <cellStyle name="Total 3 2 6 2 4" xfId="43688"/>
    <cellStyle name="Total 3 2 6 2 5" xfId="43689"/>
    <cellStyle name="Total 3 2 6 2 6" xfId="43690"/>
    <cellStyle name="Total 3 2 6 3" xfId="43691"/>
    <cellStyle name="Total 3 2 6 4" xfId="43692"/>
    <cellStyle name="Total 3 2 6 5" xfId="43693"/>
    <cellStyle name="Total 3 2 6 6" xfId="43694"/>
    <cellStyle name="Total 3 2 6 7" xfId="43695"/>
    <cellStyle name="Total 3 2 7" xfId="43696"/>
    <cellStyle name="Total 3 2 7 2" xfId="43697"/>
    <cellStyle name="Total 3 2 7 2 2" xfId="43698"/>
    <cellStyle name="Total 3 2 7 2 3" xfId="43699"/>
    <cellStyle name="Total 3 2 7 2 4" xfId="43700"/>
    <cellStyle name="Total 3 2 7 2 5" xfId="43701"/>
    <cellStyle name="Total 3 2 7 2 6" xfId="43702"/>
    <cellStyle name="Total 3 2 7 3" xfId="43703"/>
    <cellStyle name="Total 3 2 7 4" xfId="43704"/>
    <cellStyle name="Total 3 2 7 5" xfId="43705"/>
    <cellStyle name="Total 3 2 7 6" xfId="43706"/>
    <cellStyle name="Total 3 2 7 7" xfId="43707"/>
    <cellStyle name="Total 3 2 8" xfId="43708"/>
    <cellStyle name="Total 3 2 8 2" xfId="43709"/>
    <cellStyle name="Total 3 2 8 2 2" xfId="43710"/>
    <cellStyle name="Total 3 2 8 2 3" xfId="43711"/>
    <cellStyle name="Total 3 2 8 2 4" xfId="43712"/>
    <cellStyle name="Total 3 2 8 2 5" xfId="43713"/>
    <cellStyle name="Total 3 2 8 2 6" xfId="43714"/>
    <cellStyle name="Total 3 2 8 3" xfId="43715"/>
    <cellStyle name="Total 3 2 8 4" xfId="43716"/>
    <cellStyle name="Total 3 2 8 5" xfId="43717"/>
    <cellStyle name="Total 3 2 8 6" xfId="43718"/>
    <cellStyle name="Total 3 2 8 7" xfId="43719"/>
    <cellStyle name="Total 3 2 9" xfId="43720"/>
    <cellStyle name="Total 3 2 9 2" xfId="43721"/>
    <cellStyle name="Total 3 2 9 2 2" xfId="43722"/>
    <cellStyle name="Total 3 2 9 2 3" xfId="43723"/>
    <cellStyle name="Total 3 2 9 2 4" xfId="43724"/>
    <cellStyle name="Total 3 2 9 2 5" xfId="43725"/>
    <cellStyle name="Total 3 2 9 2 6" xfId="43726"/>
    <cellStyle name="Total 3 2 9 3" xfId="43727"/>
    <cellStyle name="Total 3 2 9 4" xfId="43728"/>
    <cellStyle name="Total 3 2 9 5" xfId="43729"/>
    <cellStyle name="Total 3 2 9 6" xfId="43730"/>
    <cellStyle name="Total 3 2 9 7" xfId="43731"/>
    <cellStyle name="Total 3 20" xfId="43732"/>
    <cellStyle name="Total 3 20 2" xfId="43733"/>
    <cellStyle name="Total 3 20 2 2" xfId="43734"/>
    <cellStyle name="Total 3 20 2 3" xfId="43735"/>
    <cellStyle name="Total 3 20 2 4" xfId="43736"/>
    <cellStyle name="Total 3 20 2 5" xfId="43737"/>
    <cellStyle name="Total 3 20 2 6" xfId="43738"/>
    <cellStyle name="Total 3 20 3" xfId="43739"/>
    <cellStyle name="Total 3 20 4" xfId="43740"/>
    <cellStyle name="Total 3 20 5" xfId="43741"/>
    <cellStyle name="Total 3 20 6" xfId="43742"/>
    <cellStyle name="Total 3 20 7" xfId="43743"/>
    <cellStyle name="Total 3 21" xfId="43744"/>
    <cellStyle name="Total 3 21 2" xfId="43745"/>
    <cellStyle name="Total 3 21 2 2" xfId="43746"/>
    <cellStyle name="Total 3 21 2 3" xfId="43747"/>
    <cellStyle name="Total 3 21 2 4" xfId="43748"/>
    <cellStyle name="Total 3 21 2 5" xfId="43749"/>
    <cellStyle name="Total 3 21 2 6" xfId="43750"/>
    <cellStyle name="Total 3 21 3" xfId="43751"/>
    <cellStyle name="Total 3 21 4" xfId="43752"/>
    <cellStyle name="Total 3 21 5" xfId="43753"/>
    <cellStyle name="Total 3 21 6" xfId="43754"/>
    <cellStyle name="Total 3 21 7" xfId="43755"/>
    <cellStyle name="Total 3 22" xfId="43756"/>
    <cellStyle name="Total 3 22 2" xfId="43757"/>
    <cellStyle name="Total 3 22 2 2" xfId="43758"/>
    <cellStyle name="Total 3 22 2 3" xfId="43759"/>
    <cellStyle name="Total 3 22 2 4" xfId="43760"/>
    <cellStyle name="Total 3 22 2 5" xfId="43761"/>
    <cellStyle name="Total 3 22 2 6" xfId="43762"/>
    <cellStyle name="Total 3 22 3" xfId="43763"/>
    <cellStyle name="Total 3 22 4" xfId="43764"/>
    <cellStyle name="Total 3 22 5" xfId="43765"/>
    <cellStyle name="Total 3 22 6" xfId="43766"/>
    <cellStyle name="Total 3 22 7" xfId="43767"/>
    <cellStyle name="Total 3 23" xfId="43768"/>
    <cellStyle name="Total 3 23 2" xfId="43769"/>
    <cellStyle name="Total 3 23 2 2" xfId="43770"/>
    <cellStyle name="Total 3 23 2 3" xfId="43771"/>
    <cellStyle name="Total 3 23 2 4" xfId="43772"/>
    <cellStyle name="Total 3 23 2 5" xfId="43773"/>
    <cellStyle name="Total 3 23 2 6" xfId="43774"/>
    <cellStyle name="Total 3 23 3" xfId="43775"/>
    <cellStyle name="Total 3 23 4" xfId="43776"/>
    <cellStyle name="Total 3 23 5" xfId="43777"/>
    <cellStyle name="Total 3 23 6" xfId="43778"/>
    <cellStyle name="Total 3 23 7" xfId="43779"/>
    <cellStyle name="Total 3 24" xfId="43780"/>
    <cellStyle name="Total 3 24 2" xfId="43781"/>
    <cellStyle name="Total 3 24 2 2" xfId="43782"/>
    <cellStyle name="Total 3 24 2 3" xfId="43783"/>
    <cellStyle name="Total 3 24 2 4" xfId="43784"/>
    <cellStyle name="Total 3 24 2 5" xfId="43785"/>
    <cellStyle name="Total 3 24 2 6" xfId="43786"/>
    <cellStyle name="Total 3 24 3" xfId="43787"/>
    <cellStyle name="Total 3 24 4" xfId="43788"/>
    <cellStyle name="Total 3 24 5" xfId="43789"/>
    <cellStyle name="Total 3 24 6" xfId="43790"/>
    <cellStyle name="Total 3 24 7" xfId="43791"/>
    <cellStyle name="Total 3 25" xfId="43792"/>
    <cellStyle name="Total 3 25 2" xfId="43793"/>
    <cellStyle name="Total 3 25 2 2" xfId="43794"/>
    <cellStyle name="Total 3 25 2 3" xfId="43795"/>
    <cellStyle name="Total 3 25 2 4" xfId="43796"/>
    <cellStyle name="Total 3 25 2 5" xfId="43797"/>
    <cellStyle name="Total 3 25 2 6" xfId="43798"/>
    <cellStyle name="Total 3 25 3" xfId="43799"/>
    <cellStyle name="Total 3 25 4" xfId="43800"/>
    <cellStyle name="Total 3 25 5" xfId="43801"/>
    <cellStyle name="Total 3 25 6" xfId="43802"/>
    <cellStyle name="Total 3 25 7" xfId="43803"/>
    <cellStyle name="Total 3 26" xfId="43804"/>
    <cellStyle name="Total 3 26 2" xfId="43805"/>
    <cellStyle name="Total 3 26 2 2" xfId="43806"/>
    <cellStyle name="Total 3 26 2 3" xfId="43807"/>
    <cellStyle name="Total 3 26 2 4" xfId="43808"/>
    <cellStyle name="Total 3 26 2 5" xfId="43809"/>
    <cellStyle name="Total 3 26 2 6" xfId="43810"/>
    <cellStyle name="Total 3 26 3" xfId="43811"/>
    <cellStyle name="Total 3 26 4" xfId="43812"/>
    <cellStyle name="Total 3 26 5" xfId="43813"/>
    <cellStyle name="Total 3 26 6" xfId="43814"/>
    <cellStyle name="Total 3 26 7" xfId="43815"/>
    <cellStyle name="Total 3 27" xfId="43816"/>
    <cellStyle name="Total 3 27 2" xfId="43817"/>
    <cellStyle name="Total 3 27 2 2" xfId="43818"/>
    <cellStyle name="Total 3 27 2 3" xfId="43819"/>
    <cellStyle name="Total 3 27 2 4" xfId="43820"/>
    <cellStyle name="Total 3 27 2 5" xfId="43821"/>
    <cellStyle name="Total 3 27 2 6" xfId="43822"/>
    <cellStyle name="Total 3 27 3" xfId="43823"/>
    <cellStyle name="Total 3 27 4" xfId="43824"/>
    <cellStyle name="Total 3 27 5" xfId="43825"/>
    <cellStyle name="Total 3 27 6" xfId="43826"/>
    <cellStyle name="Total 3 27 7" xfId="43827"/>
    <cellStyle name="Total 3 28" xfId="43828"/>
    <cellStyle name="Total 3 28 2" xfId="43829"/>
    <cellStyle name="Total 3 28 2 2" xfId="43830"/>
    <cellStyle name="Total 3 28 2 3" xfId="43831"/>
    <cellStyle name="Total 3 28 2 4" xfId="43832"/>
    <cellStyle name="Total 3 28 2 5" xfId="43833"/>
    <cellStyle name="Total 3 28 2 6" xfId="43834"/>
    <cellStyle name="Total 3 28 3" xfId="43835"/>
    <cellStyle name="Total 3 28 4" xfId="43836"/>
    <cellStyle name="Total 3 28 5" xfId="43837"/>
    <cellStyle name="Total 3 28 6" xfId="43838"/>
    <cellStyle name="Total 3 28 7" xfId="43839"/>
    <cellStyle name="Total 3 29" xfId="43840"/>
    <cellStyle name="Total 3 29 2" xfId="43841"/>
    <cellStyle name="Total 3 29 2 2" xfId="43842"/>
    <cellStyle name="Total 3 29 2 3" xfId="43843"/>
    <cellStyle name="Total 3 29 2 4" xfId="43844"/>
    <cellStyle name="Total 3 29 2 5" xfId="43845"/>
    <cellStyle name="Total 3 29 2 6" xfId="43846"/>
    <cellStyle name="Total 3 29 3" xfId="43847"/>
    <cellStyle name="Total 3 29 4" xfId="43848"/>
    <cellStyle name="Total 3 29 5" xfId="43849"/>
    <cellStyle name="Total 3 29 6" xfId="43850"/>
    <cellStyle name="Total 3 29 7" xfId="43851"/>
    <cellStyle name="Total 3 3" xfId="43852"/>
    <cellStyle name="Total 3 3 10" xfId="43853"/>
    <cellStyle name="Total 3 3 10 2" xfId="43854"/>
    <cellStyle name="Total 3 3 10 2 2" xfId="43855"/>
    <cellStyle name="Total 3 3 10 2 3" xfId="43856"/>
    <cellStyle name="Total 3 3 10 2 4" xfId="43857"/>
    <cellStyle name="Total 3 3 10 2 5" xfId="43858"/>
    <cellStyle name="Total 3 3 10 2 6" xfId="43859"/>
    <cellStyle name="Total 3 3 10 3" xfId="43860"/>
    <cellStyle name="Total 3 3 10 4" xfId="43861"/>
    <cellStyle name="Total 3 3 10 5" xfId="43862"/>
    <cellStyle name="Total 3 3 10 6" xfId="43863"/>
    <cellStyle name="Total 3 3 10 7" xfId="43864"/>
    <cellStyle name="Total 3 3 11" xfId="43865"/>
    <cellStyle name="Total 3 3 11 2" xfId="43866"/>
    <cellStyle name="Total 3 3 11 2 2" xfId="43867"/>
    <cellStyle name="Total 3 3 11 2 3" xfId="43868"/>
    <cellStyle name="Total 3 3 11 2 4" xfId="43869"/>
    <cellStyle name="Total 3 3 11 2 5" xfId="43870"/>
    <cellStyle name="Total 3 3 11 2 6" xfId="43871"/>
    <cellStyle name="Total 3 3 11 3" xfId="43872"/>
    <cellStyle name="Total 3 3 11 4" xfId="43873"/>
    <cellStyle name="Total 3 3 11 5" xfId="43874"/>
    <cellStyle name="Total 3 3 11 6" xfId="43875"/>
    <cellStyle name="Total 3 3 11 7" xfId="43876"/>
    <cellStyle name="Total 3 3 12" xfId="43877"/>
    <cellStyle name="Total 3 3 12 2" xfId="43878"/>
    <cellStyle name="Total 3 3 12 2 2" xfId="43879"/>
    <cellStyle name="Total 3 3 12 2 3" xfId="43880"/>
    <cellStyle name="Total 3 3 12 2 4" xfId="43881"/>
    <cellStyle name="Total 3 3 12 2 5" xfId="43882"/>
    <cellStyle name="Total 3 3 12 2 6" xfId="43883"/>
    <cellStyle name="Total 3 3 12 3" xfId="43884"/>
    <cellStyle name="Total 3 3 12 4" xfId="43885"/>
    <cellStyle name="Total 3 3 12 5" xfId="43886"/>
    <cellStyle name="Total 3 3 12 6" xfId="43887"/>
    <cellStyle name="Total 3 3 12 7" xfId="43888"/>
    <cellStyle name="Total 3 3 13" xfId="43889"/>
    <cellStyle name="Total 3 3 13 2" xfId="43890"/>
    <cellStyle name="Total 3 3 13 2 2" xfId="43891"/>
    <cellStyle name="Total 3 3 13 2 3" xfId="43892"/>
    <cellStyle name="Total 3 3 13 2 4" xfId="43893"/>
    <cellStyle name="Total 3 3 13 2 5" xfId="43894"/>
    <cellStyle name="Total 3 3 13 2 6" xfId="43895"/>
    <cellStyle name="Total 3 3 13 3" xfId="43896"/>
    <cellStyle name="Total 3 3 13 4" xfId="43897"/>
    <cellStyle name="Total 3 3 13 5" xfId="43898"/>
    <cellStyle name="Total 3 3 13 6" xfId="43899"/>
    <cellStyle name="Total 3 3 13 7" xfId="43900"/>
    <cellStyle name="Total 3 3 14" xfId="43901"/>
    <cellStyle name="Total 3 3 14 2" xfId="43902"/>
    <cellStyle name="Total 3 3 14 2 2" xfId="43903"/>
    <cellStyle name="Total 3 3 14 2 3" xfId="43904"/>
    <cellStyle name="Total 3 3 14 2 4" xfId="43905"/>
    <cellStyle name="Total 3 3 14 2 5" xfId="43906"/>
    <cellStyle name="Total 3 3 14 2 6" xfId="43907"/>
    <cellStyle name="Total 3 3 14 3" xfId="43908"/>
    <cellStyle name="Total 3 3 14 4" xfId="43909"/>
    <cellStyle name="Total 3 3 14 5" xfId="43910"/>
    <cellStyle name="Total 3 3 14 6" xfId="43911"/>
    <cellStyle name="Total 3 3 14 7" xfId="43912"/>
    <cellStyle name="Total 3 3 15" xfId="43913"/>
    <cellStyle name="Total 3 3 15 2" xfId="43914"/>
    <cellStyle name="Total 3 3 15 2 2" xfId="43915"/>
    <cellStyle name="Total 3 3 15 2 3" xfId="43916"/>
    <cellStyle name="Total 3 3 15 2 4" xfId="43917"/>
    <cellStyle name="Total 3 3 15 2 5" xfId="43918"/>
    <cellStyle name="Total 3 3 15 2 6" xfId="43919"/>
    <cellStyle name="Total 3 3 15 3" xfId="43920"/>
    <cellStyle name="Total 3 3 15 4" xfId="43921"/>
    <cellStyle name="Total 3 3 15 5" xfId="43922"/>
    <cellStyle name="Total 3 3 15 6" xfId="43923"/>
    <cellStyle name="Total 3 3 15 7" xfId="43924"/>
    <cellStyle name="Total 3 3 16" xfId="43925"/>
    <cellStyle name="Total 3 3 16 2" xfId="43926"/>
    <cellStyle name="Total 3 3 16 2 2" xfId="43927"/>
    <cellStyle name="Total 3 3 16 2 3" xfId="43928"/>
    <cellStyle name="Total 3 3 16 2 4" xfId="43929"/>
    <cellStyle name="Total 3 3 16 2 5" xfId="43930"/>
    <cellStyle name="Total 3 3 16 2 6" xfId="43931"/>
    <cellStyle name="Total 3 3 16 3" xfId="43932"/>
    <cellStyle name="Total 3 3 16 4" xfId="43933"/>
    <cellStyle name="Total 3 3 16 5" xfId="43934"/>
    <cellStyle name="Total 3 3 16 6" xfId="43935"/>
    <cellStyle name="Total 3 3 16 7" xfId="43936"/>
    <cellStyle name="Total 3 3 17" xfId="43937"/>
    <cellStyle name="Total 3 3 17 2" xfId="43938"/>
    <cellStyle name="Total 3 3 17 2 2" xfId="43939"/>
    <cellStyle name="Total 3 3 17 2 3" xfId="43940"/>
    <cellStyle name="Total 3 3 17 2 4" xfId="43941"/>
    <cellStyle name="Total 3 3 17 2 5" xfId="43942"/>
    <cellStyle name="Total 3 3 17 2 6" xfId="43943"/>
    <cellStyle name="Total 3 3 17 3" xfId="43944"/>
    <cellStyle name="Total 3 3 17 4" xfId="43945"/>
    <cellStyle name="Total 3 3 17 5" xfId="43946"/>
    <cellStyle name="Total 3 3 17 6" xfId="43947"/>
    <cellStyle name="Total 3 3 17 7" xfId="43948"/>
    <cellStyle name="Total 3 3 18" xfId="43949"/>
    <cellStyle name="Total 3 3 18 2" xfId="43950"/>
    <cellStyle name="Total 3 3 18 2 2" xfId="43951"/>
    <cellStyle name="Total 3 3 18 2 3" xfId="43952"/>
    <cellStyle name="Total 3 3 18 2 4" xfId="43953"/>
    <cellStyle name="Total 3 3 18 2 5" xfId="43954"/>
    <cellStyle name="Total 3 3 18 2 6" xfId="43955"/>
    <cellStyle name="Total 3 3 18 3" xfId="43956"/>
    <cellStyle name="Total 3 3 18 4" xfId="43957"/>
    <cellStyle name="Total 3 3 18 5" xfId="43958"/>
    <cellStyle name="Total 3 3 18 6" xfId="43959"/>
    <cellStyle name="Total 3 3 18 7" xfId="43960"/>
    <cellStyle name="Total 3 3 19" xfId="43961"/>
    <cellStyle name="Total 3 3 19 2" xfId="43962"/>
    <cellStyle name="Total 3 3 19 2 2" xfId="43963"/>
    <cellStyle name="Total 3 3 19 2 3" xfId="43964"/>
    <cellStyle name="Total 3 3 19 2 4" xfId="43965"/>
    <cellStyle name="Total 3 3 19 2 5" xfId="43966"/>
    <cellStyle name="Total 3 3 19 2 6" xfId="43967"/>
    <cellStyle name="Total 3 3 19 3" xfId="43968"/>
    <cellStyle name="Total 3 3 19 4" xfId="43969"/>
    <cellStyle name="Total 3 3 19 5" xfId="43970"/>
    <cellStyle name="Total 3 3 19 6" xfId="43971"/>
    <cellStyle name="Total 3 3 19 7" xfId="43972"/>
    <cellStyle name="Total 3 3 2" xfId="43973"/>
    <cellStyle name="Total 3 3 2 2" xfId="43974"/>
    <cellStyle name="Total 3 3 2 2 2" xfId="43975"/>
    <cellStyle name="Total 3 3 2 2 3" xfId="43976"/>
    <cellStyle name="Total 3 3 2 2 4" xfId="43977"/>
    <cellStyle name="Total 3 3 2 2 5" xfId="43978"/>
    <cellStyle name="Total 3 3 2 2 6" xfId="43979"/>
    <cellStyle name="Total 3 3 2 3" xfId="43980"/>
    <cellStyle name="Total 3 3 2 4" xfId="43981"/>
    <cellStyle name="Total 3 3 2 5" xfId="43982"/>
    <cellStyle name="Total 3 3 2 6" xfId="43983"/>
    <cellStyle name="Total 3 3 2 7" xfId="43984"/>
    <cellStyle name="Total 3 3 20" xfId="43985"/>
    <cellStyle name="Total 3 3 20 2" xfId="43986"/>
    <cellStyle name="Total 3 3 20 2 2" xfId="43987"/>
    <cellStyle name="Total 3 3 20 2 3" xfId="43988"/>
    <cellStyle name="Total 3 3 20 2 4" xfId="43989"/>
    <cellStyle name="Total 3 3 20 2 5" xfId="43990"/>
    <cellStyle name="Total 3 3 20 2 6" xfId="43991"/>
    <cellStyle name="Total 3 3 20 3" xfId="43992"/>
    <cellStyle name="Total 3 3 20 4" xfId="43993"/>
    <cellStyle name="Total 3 3 20 5" xfId="43994"/>
    <cellStyle name="Total 3 3 20 6" xfId="43995"/>
    <cellStyle name="Total 3 3 20 7" xfId="43996"/>
    <cellStyle name="Total 3 3 21" xfId="43997"/>
    <cellStyle name="Total 3 3 21 2" xfId="43998"/>
    <cellStyle name="Total 3 3 21 2 2" xfId="43999"/>
    <cellStyle name="Total 3 3 21 2 3" xfId="44000"/>
    <cellStyle name="Total 3 3 21 2 4" xfId="44001"/>
    <cellStyle name="Total 3 3 21 2 5" xfId="44002"/>
    <cellStyle name="Total 3 3 21 2 6" xfId="44003"/>
    <cellStyle name="Total 3 3 21 3" xfId="44004"/>
    <cellStyle name="Total 3 3 21 4" xfId="44005"/>
    <cellStyle name="Total 3 3 21 5" xfId="44006"/>
    <cellStyle name="Total 3 3 21 6" xfId="44007"/>
    <cellStyle name="Total 3 3 21 7" xfId="44008"/>
    <cellStyle name="Total 3 3 22" xfId="44009"/>
    <cellStyle name="Total 3 3 22 2" xfId="44010"/>
    <cellStyle name="Total 3 3 22 2 2" xfId="44011"/>
    <cellStyle name="Total 3 3 22 2 3" xfId="44012"/>
    <cellStyle name="Total 3 3 22 2 4" xfId="44013"/>
    <cellStyle name="Total 3 3 22 2 5" xfId="44014"/>
    <cellStyle name="Total 3 3 22 2 6" xfId="44015"/>
    <cellStyle name="Total 3 3 22 3" xfId="44016"/>
    <cellStyle name="Total 3 3 22 4" xfId="44017"/>
    <cellStyle name="Total 3 3 22 5" xfId="44018"/>
    <cellStyle name="Total 3 3 22 6" xfId="44019"/>
    <cellStyle name="Total 3 3 22 7" xfId="44020"/>
    <cellStyle name="Total 3 3 23" xfId="44021"/>
    <cellStyle name="Total 3 3 23 2" xfId="44022"/>
    <cellStyle name="Total 3 3 23 2 2" xfId="44023"/>
    <cellStyle name="Total 3 3 23 2 3" xfId="44024"/>
    <cellStyle name="Total 3 3 23 2 4" xfId="44025"/>
    <cellStyle name="Total 3 3 23 2 5" xfId="44026"/>
    <cellStyle name="Total 3 3 23 2 6" xfId="44027"/>
    <cellStyle name="Total 3 3 23 3" xfId="44028"/>
    <cellStyle name="Total 3 3 23 4" xfId="44029"/>
    <cellStyle name="Total 3 3 23 5" xfId="44030"/>
    <cellStyle name="Total 3 3 23 6" xfId="44031"/>
    <cellStyle name="Total 3 3 23 7" xfId="44032"/>
    <cellStyle name="Total 3 3 24" xfId="44033"/>
    <cellStyle name="Total 3 3 24 2" xfId="44034"/>
    <cellStyle name="Total 3 3 24 2 2" xfId="44035"/>
    <cellStyle name="Total 3 3 24 2 3" xfId="44036"/>
    <cellStyle name="Total 3 3 24 2 4" xfId="44037"/>
    <cellStyle name="Total 3 3 24 2 5" xfId="44038"/>
    <cellStyle name="Total 3 3 24 2 6" xfId="44039"/>
    <cellStyle name="Total 3 3 24 3" xfId="44040"/>
    <cellStyle name="Total 3 3 24 4" xfId="44041"/>
    <cellStyle name="Total 3 3 24 5" xfId="44042"/>
    <cellStyle name="Total 3 3 24 6" xfId="44043"/>
    <cellStyle name="Total 3 3 24 7" xfId="44044"/>
    <cellStyle name="Total 3 3 25" xfId="44045"/>
    <cellStyle name="Total 3 3 25 2" xfId="44046"/>
    <cellStyle name="Total 3 3 25 2 2" xfId="44047"/>
    <cellStyle name="Total 3 3 25 2 3" xfId="44048"/>
    <cellStyle name="Total 3 3 25 2 4" xfId="44049"/>
    <cellStyle name="Total 3 3 25 2 5" xfId="44050"/>
    <cellStyle name="Total 3 3 25 2 6" xfId="44051"/>
    <cellStyle name="Total 3 3 25 3" xfId="44052"/>
    <cellStyle name="Total 3 3 25 4" xfId="44053"/>
    <cellStyle name="Total 3 3 25 5" xfId="44054"/>
    <cellStyle name="Total 3 3 25 6" xfId="44055"/>
    <cellStyle name="Total 3 3 25 7" xfId="44056"/>
    <cellStyle name="Total 3 3 26" xfId="44057"/>
    <cellStyle name="Total 3 3 26 2" xfId="44058"/>
    <cellStyle name="Total 3 3 26 2 2" xfId="44059"/>
    <cellStyle name="Total 3 3 26 2 3" xfId="44060"/>
    <cellStyle name="Total 3 3 26 2 4" xfId="44061"/>
    <cellStyle name="Total 3 3 26 2 5" xfId="44062"/>
    <cellStyle name="Total 3 3 26 2 6" xfId="44063"/>
    <cellStyle name="Total 3 3 26 3" xfId="44064"/>
    <cellStyle name="Total 3 3 26 4" xfId="44065"/>
    <cellStyle name="Total 3 3 26 5" xfId="44066"/>
    <cellStyle name="Total 3 3 26 6" xfId="44067"/>
    <cellStyle name="Total 3 3 26 7" xfId="44068"/>
    <cellStyle name="Total 3 3 27" xfId="44069"/>
    <cellStyle name="Total 3 3 27 2" xfId="44070"/>
    <cellStyle name="Total 3 3 27 2 2" xfId="44071"/>
    <cellStyle name="Total 3 3 27 2 3" xfId="44072"/>
    <cellStyle name="Total 3 3 27 2 4" xfId="44073"/>
    <cellStyle name="Total 3 3 27 2 5" xfId="44074"/>
    <cellStyle name="Total 3 3 27 2 6" xfId="44075"/>
    <cellStyle name="Total 3 3 27 3" xfId="44076"/>
    <cellStyle name="Total 3 3 27 4" xfId="44077"/>
    <cellStyle name="Total 3 3 27 5" xfId="44078"/>
    <cellStyle name="Total 3 3 27 6" xfId="44079"/>
    <cellStyle name="Total 3 3 27 7" xfId="44080"/>
    <cellStyle name="Total 3 3 28" xfId="44081"/>
    <cellStyle name="Total 3 3 28 2" xfId="44082"/>
    <cellStyle name="Total 3 3 28 2 2" xfId="44083"/>
    <cellStyle name="Total 3 3 28 2 3" xfId="44084"/>
    <cellStyle name="Total 3 3 28 2 4" xfId="44085"/>
    <cellStyle name="Total 3 3 28 2 5" xfId="44086"/>
    <cellStyle name="Total 3 3 28 2 6" xfId="44087"/>
    <cellStyle name="Total 3 3 28 3" xfId="44088"/>
    <cellStyle name="Total 3 3 28 4" xfId="44089"/>
    <cellStyle name="Total 3 3 28 5" xfId="44090"/>
    <cellStyle name="Total 3 3 28 6" xfId="44091"/>
    <cellStyle name="Total 3 3 28 7" xfId="44092"/>
    <cellStyle name="Total 3 3 29" xfId="44093"/>
    <cellStyle name="Total 3 3 29 2" xfId="44094"/>
    <cellStyle name="Total 3 3 29 2 2" xfId="44095"/>
    <cellStyle name="Total 3 3 29 2 3" xfId="44096"/>
    <cellStyle name="Total 3 3 29 2 4" xfId="44097"/>
    <cellStyle name="Total 3 3 29 2 5" xfId="44098"/>
    <cellStyle name="Total 3 3 29 2 6" xfId="44099"/>
    <cellStyle name="Total 3 3 29 3" xfId="44100"/>
    <cellStyle name="Total 3 3 29 4" xfId="44101"/>
    <cellStyle name="Total 3 3 29 5" xfId="44102"/>
    <cellStyle name="Total 3 3 29 6" xfId="44103"/>
    <cellStyle name="Total 3 3 29 7" xfId="44104"/>
    <cellStyle name="Total 3 3 3" xfId="44105"/>
    <cellStyle name="Total 3 3 3 2" xfId="44106"/>
    <cellStyle name="Total 3 3 3 2 2" xfId="44107"/>
    <cellStyle name="Total 3 3 3 2 3" xfId="44108"/>
    <cellStyle name="Total 3 3 3 2 4" xfId="44109"/>
    <cellStyle name="Total 3 3 3 2 5" xfId="44110"/>
    <cellStyle name="Total 3 3 3 2 6" xfId="44111"/>
    <cellStyle name="Total 3 3 3 3" xfId="44112"/>
    <cellStyle name="Total 3 3 3 4" xfId="44113"/>
    <cellStyle name="Total 3 3 3 5" xfId="44114"/>
    <cellStyle name="Total 3 3 3 6" xfId="44115"/>
    <cellStyle name="Total 3 3 3 7" xfId="44116"/>
    <cellStyle name="Total 3 3 30" xfId="44117"/>
    <cellStyle name="Total 3 3 30 2" xfId="44118"/>
    <cellStyle name="Total 3 3 30 2 2" xfId="44119"/>
    <cellStyle name="Total 3 3 30 2 3" xfId="44120"/>
    <cellStyle name="Total 3 3 30 2 4" xfId="44121"/>
    <cellStyle name="Total 3 3 30 2 5" xfId="44122"/>
    <cellStyle name="Total 3 3 30 2 6" xfId="44123"/>
    <cellStyle name="Total 3 3 30 3" xfId="44124"/>
    <cellStyle name="Total 3 3 30 4" xfId="44125"/>
    <cellStyle name="Total 3 3 30 5" xfId="44126"/>
    <cellStyle name="Total 3 3 30 6" xfId="44127"/>
    <cellStyle name="Total 3 3 30 7" xfId="44128"/>
    <cellStyle name="Total 3 3 31" xfId="44129"/>
    <cellStyle name="Total 3 3 31 2" xfId="44130"/>
    <cellStyle name="Total 3 3 31 2 2" xfId="44131"/>
    <cellStyle name="Total 3 3 31 2 3" xfId="44132"/>
    <cellStyle name="Total 3 3 31 2 4" xfId="44133"/>
    <cellStyle name="Total 3 3 31 2 5" xfId="44134"/>
    <cellStyle name="Total 3 3 31 2 6" xfId="44135"/>
    <cellStyle name="Total 3 3 31 3" xfId="44136"/>
    <cellStyle name="Total 3 3 31 4" xfId="44137"/>
    <cellStyle name="Total 3 3 31 5" xfId="44138"/>
    <cellStyle name="Total 3 3 31 6" xfId="44139"/>
    <cellStyle name="Total 3 3 31 7" xfId="44140"/>
    <cellStyle name="Total 3 3 32" xfId="44141"/>
    <cellStyle name="Total 3 3 32 2" xfId="44142"/>
    <cellStyle name="Total 3 3 32 2 2" xfId="44143"/>
    <cellStyle name="Total 3 3 32 2 3" xfId="44144"/>
    <cellStyle name="Total 3 3 32 2 4" xfId="44145"/>
    <cellStyle name="Total 3 3 32 2 5" xfId="44146"/>
    <cellStyle name="Total 3 3 32 2 6" xfId="44147"/>
    <cellStyle name="Total 3 3 32 3" xfId="44148"/>
    <cellStyle name="Total 3 3 32 4" xfId="44149"/>
    <cellStyle name="Total 3 3 32 5" xfId="44150"/>
    <cellStyle name="Total 3 3 32 6" xfId="44151"/>
    <cellStyle name="Total 3 3 32 7" xfId="44152"/>
    <cellStyle name="Total 3 3 33" xfId="44153"/>
    <cellStyle name="Total 3 3 33 2" xfId="44154"/>
    <cellStyle name="Total 3 3 33 2 2" xfId="44155"/>
    <cellStyle name="Total 3 3 33 2 3" xfId="44156"/>
    <cellStyle name="Total 3 3 33 2 4" xfId="44157"/>
    <cellStyle name="Total 3 3 33 2 5" xfId="44158"/>
    <cellStyle name="Total 3 3 33 2 6" xfId="44159"/>
    <cellStyle name="Total 3 3 33 3" xfId="44160"/>
    <cellStyle name="Total 3 3 33 4" xfId="44161"/>
    <cellStyle name="Total 3 3 33 5" xfId="44162"/>
    <cellStyle name="Total 3 3 33 6" xfId="44163"/>
    <cellStyle name="Total 3 3 33 7" xfId="44164"/>
    <cellStyle name="Total 3 3 34" xfId="44165"/>
    <cellStyle name="Total 3 3 34 2" xfId="44166"/>
    <cellStyle name="Total 3 3 34 2 2" xfId="44167"/>
    <cellStyle name="Total 3 3 34 2 3" xfId="44168"/>
    <cellStyle name="Total 3 3 34 2 4" xfId="44169"/>
    <cellStyle name="Total 3 3 34 2 5" xfId="44170"/>
    <cellStyle name="Total 3 3 34 2 6" xfId="44171"/>
    <cellStyle name="Total 3 3 34 3" xfId="44172"/>
    <cellStyle name="Total 3 3 34 4" xfId="44173"/>
    <cellStyle name="Total 3 3 34 5" xfId="44174"/>
    <cellStyle name="Total 3 3 34 6" xfId="44175"/>
    <cellStyle name="Total 3 3 35" xfId="44176"/>
    <cellStyle name="Total 3 3 36" xfId="44177"/>
    <cellStyle name="Total 3 3 36 2" xfId="44178"/>
    <cellStyle name="Total 3 3 36 3" xfId="44179"/>
    <cellStyle name="Total 3 3 36 4" xfId="44180"/>
    <cellStyle name="Total 3 3 36 5" xfId="44181"/>
    <cellStyle name="Total 3 3 36 6" xfId="44182"/>
    <cellStyle name="Total 3 3 37" xfId="44183"/>
    <cellStyle name="Total 3 3 38" xfId="44184"/>
    <cellStyle name="Total 3 3 39" xfId="44185"/>
    <cellStyle name="Total 3 3 4" xfId="44186"/>
    <cellStyle name="Total 3 3 4 2" xfId="44187"/>
    <cellStyle name="Total 3 3 4 2 2" xfId="44188"/>
    <cellStyle name="Total 3 3 4 2 3" xfId="44189"/>
    <cellStyle name="Total 3 3 4 2 4" xfId="44190"/>
    <cellStyle name="Total 3 3 4 2 5" xfId="44191"/>
    <cellStyle name="Total 3 3 4 2 6" xfId="44192"/>
    <cellStyle name="Total 3 3 4 3" xfId="44193"/>
    <cellStyle name="Total 3 3 4 4" xfId="44194"/>
    <cellStyle name="Total 3 3 4 5" xfId="44195"/>
    <cellStyle name="Total 3 3 4 6" xfId="44196"/>
    <cellStyle name="Total 3 3 4 7" xfId="44197"/>
    <cellStyle name="Total 3 3 40" xfId="44198"/>
    <cellStyle name="Total 3 3 5" xfId="44199"/>
    <cellStyle name="Total 3 3 5 2" xfId="44200"/>
    <cellStyle name="Total 3 3 5 2 2" xfId="44201"/>
    <cellStyle name="Total 3 3 5 2 3" xfId="44202"/>
    <cellStyle name="Total 3 3 5 2 4" xfId="44203"/>
    <cellStyle name="Total 3 3 5 2 5" xfId="44204"/>
    <cellStyle name="Total 3 3 5 2 6" xfId="44205"/>
    <cellStyle name="Total 3 3 5 3" xfId="44206"/>
    <cellStyle name="Total 3 3 5 4" xfId="44207"/>
    <cellStyle name="Total 3 3 5 5" xfId="44208"/>
    <cellStyle name="Total 3 3 5 6" xfId="44209"/>
    <cellStyle name="Total 3 3 5 7" xfId="44210"/>
    <cellStyle name="Total 3 3 6" xfId="44211"/>
    <cellStyle name="Total 3 3 6 2" xfId="44212"/>
    <cellStyle name="Total 3 3 6 2 2" xfId="44213"/>
    <cellStyle name="Total 3 3 6 2 3" xfId="44214"/>
    <cellStyle name="Total 3 3 6 2 4" xfId="44215"/>
    <cellStyle name="Total 3 3 6 2 5" xfId="44216"/>
    <cellStyle name="Total 3 3 6 2 6" xfId="44217"/>
    <cellStyle name="Total 3 3 6 3" xfId="44218"/>
    <cellStyle name="Total 3 3 6 4" xfId="44219"/>
    <cellStyle name="Total 3 3 6 5" xfId="44220"/>
    <cellStyle name="Total 3 3 6 6" xfId="44221"/>
    <cellStyle name="Total 3 3 6 7" xfId="44222"/>
    <cellStyle name="Total 3 3 7" xfId="44223"/>
    <cellStyle name="Total 3 3 7 2" xfId="44224"/>
    <cellStyle name="Total 3 3 7 2 2" xfId="44225"/>
    <cellStyle name="Total 3 3 7 2 3" xfId="44226"/>
    <cellStyle name="Total 3 3 7 2 4" xfId="44227"/>
    <cellStyle name="Total 3 3 7 2 5" xfId="44228"/>
    <cellStyle name="Total 3 3 7 2 6" xfId="44229"/>
    <cellStyle name="Total 3 3 7 3" xfId="44230"/>
    <cellStyle name="Total 3 3 7 4" xfId="44231"/>
    <cellStyle name="Total 3 3 7 5" xfId="44232"/>
    <cellStyle name="Total 3 3 7 6" xfId="44233"/>
    <cellStyle name="Total 3 3 7 7" xfId="44234"/>
    <cellStyle name="Total 3 3 8" xfId="44235"/>
    <cellStyle name="Total 3 3 8 2" xfId="44236"/>
    <cellStyle name="Total 3 3 8 2 2" xfId="44237"/>
    <cellStyle name="Total 3 3 8 2 3" xfId="44238"/>
    <cellStyle name="Total 3 3 8 2 4" xfId="44239"/>
    <cellStyle name="Total 3 3 8 2 5" xfId="44240"/>
    <cellStyle name="Total 3 3 8 2 6" xfId="44241"/>
    <cellStyle name="Total 3 3 8 3" xfId="44242"/>
    <cellStyle name="Total 3 3 8 4" xfId="44243"/>
    <cellStyle name="Total 3 3 8 5" xfId="44244"/>
    <cellStyle name="Total 3 3 8 6" xfId="44245"/>
    <cellStyle name="Total 3 3 8 7" xfId="44246"/>
    <cellStyle name="Total 3 3 9" xfId="44247"/>
    <cellStyle name="Total 3 3 9 2" xfId="44248"/>
    <cellStyle name="Total 3 3 9 2 2" xfId="44249"/>
    <cellStyle name="Total 3 3 9 2 3" xfId="44250"/>
    <cellStyle name="Total 3 3 9 2 4" xfId="44251"/>
    <cellStyle name="Total 3 3 9 2 5" xfId="44252"/>
    <cellStyle name="Total 3 3 9 2 6" xfId="44253"/>
    <cellStyle name="Total 3 3 9 3" xfId="44254"/>
    <cellStyle name="Total 3 3 9 4" xfId="44255"/>
    <cellStyle name="Total 3 3 9 5" xfId="44256"/>
    <cellStyle name="Total 3 3 9 6" xfId="44257"/>
    <cellStyle name="Total 3 3 9 7" xfId="44258"/>
    <cellStyle name="Total 3 30" xfId="44259"/>
    <cellStyle name="Total 3 30 2" xfId="44260"/>
    <cellStyle name="Total 3 30 2 2" xfId="44261"/>
    <cellStyle name="Total 3 30 2 3" xfId="44262"/>
    <cellStyle name="Total 3 30 2 4" xfId="44263"/>
    <cellStyle name="Total 3 30 2 5" xfId="44264"/>
    <cellStyle name="Total 3 30 2 6" xfId="44265"/>
    <cellStyle name="Total 3 30 3" xfId="44266"/>
    <cellStyle name="Total 3 30 4" xfId="44267"/>
    <cellStyle name="Total 3 30 5" xfId="44268"/>
    <cellStyle name="Total 3 30 6" xfId="44269"/>
    <cellStyle name="Total 3 30 7" xfId="44270"/>
    <cellStyle name="Total 3 31" xfId="44271"/>
    <cellStyle name="Total 3 31 2" xfId="44272"/>
    <cellStyle name="Total 3 31 2 2" xfId="44273"/>
    <cellStyle name="Total 3 31 2 3" xfId="44274"/>
    <cellStyle name="Total 3 31 2 4" xfId="44275"/>
    <cellStyle name="Total 3 31 2 5" xfId="44276"/>
    <cellStyle name="Total 3 31 2 6" xfId="44277"/>
    <cellStyle name="Total 3 31 3" xfId="44278"/>
    <cellStyle name="Total 3 31 4" xfId="44279"/>
    <cellStyle name="Total 3 31 5" xfId="44280"/>
    <cellStyle name="Total 3 31 6" xfId="44281"/>
    <cellStyle name="Total 3 31 7" xfId="44282"/>
    <cellStyle name="Total 3 32" xfId="44283"/>
    <cellStyle name="Total 3 32 2" xfId="44284"/>
    <cellStyle name="Total 3 32 2 2" xfId="44285"/>
    <cellStyle name="Total 3 32 2 3" xfId="44286"/>
    <cellStyle name="Total 3 32 2 4" xfId="44287"/>
    <cellStyle name="Total 3 32 2 5" xfId="44288"/>
    <cellStyle name="Total 3 32 2 6" xfId="44289"/>
    <cellStyle name="Total 3 32 3" xfId="44290"/>
    <cellStyle name="Total 3 32 4" xfId="44291"/>
    <cellStyle name="Total 3 32 5" xfId="44292"/>
    <cellStyle name="Total 3 32 6" xfId="44293"/>
    <cellStyle name="Total 3 33" xfId="44294"/>
    <cellStyle name="Total 3 33 2" xfId="44295"/>
    <cellStyle name="Total 3 33 3" xfId="44296"/>
    <cellStyle name="Total 3 33 4" xfId="44297"/>
    <cellStyle name="Total 3 33 5" xfId="44298"/>
    <cellStyle name="Total 3 33 6" xfId="44299"/>
    <cellStyle name="Total 3 34" xfId="44300"/>
    <cellStyle name="Total 3 35" xfId="44301"/>
    <cellStyle name="Total 3 35 2" xfId="44302"/>
    <cellStyle name="Total 3 35 3" xfId="44303"/>
    <cellStyle name="Total 3 35 4" xfId="44304"/>
    <cellStyle name="Total 3 35 5" xfId="44305"/>
    <cellStyle name="Total 3 35 6" xfId="44306"/>
    <cellStyle name="Total 3 36" xfId="44307"/>
    <cellStyle name="Total 3 4" xfId="44308"/>
    <cellStyle name="Total 3 4 2" xfId="44309"/>
    <cellStyle name="Total 3 4 3" xfId="44310"/>
    <cellStyle name="Total 3 4 3 2" xfId="44311"/>
    <cellStyle name="Total 3 4 3 3" xfId="44312"/>
    <cellStyle name="Total 3 4 3 4" xfId="44313"/>
    <cellStyle name="Total 3 4 3 5" xfId="44314"/>
    <cellStyle name="Total 3 4 3 6" xfId="44315"/>
    <cellStyle name="Total 3 4 4" xfId="44316"/>
    <cellStyle name="Total 3 4 5" xfId="44317"/>
    <cellStyle name="Total 3 4 6" xfId="44318"/>
    <cellStyle name="Total 3 4 7" xfId="44319"/>
    <cellStyle name="Total 3 4 8" xfId="44320"/>
    <cellStyle name="Total 3 5" xfId="44321"/>
    <cellStyle name="Total 3 5 2" xfId="44322"/>
    <cellStyle name="Total 3 5 3" xfId="44323"/>
    <cellStyle name="Total 3 5 3 2" xfId="44324"/>
    <cellStyle name="Total 3 5 3 3" xfId="44325"/>
    <cellStyle name="Total 3 5 3 4" xfId="44326"/>
    <cellStyle name="Total 3 5 3 5" xfId="44327"/>
    <cellStyle name="Total 3 5 3 6" xfId="44328"/>
    <cellStyle name="Total 3 5 4" xfId="44329"/>
    <cellStyle name="Total 3 5 5" xfId="44330"/>
    <cellStyle name="Total 3 5 6" xfId="44331"/>
    <cellStyle name="Total 3 5 7" xfId="44332"/>
    <cellStyle name="Total 3 5 8" xfId="44333"/>
    <cellStyle name="Total 3 6" xfId="44334"/>
    <cellStyle name="Total 3 6 2" xfId="44335"/>
    <cellStyle name="Total 3 6 3" xfId="44336"/>
    <cellStyle name="Total 3 6 3 2" xfId="44337"/>
    <cellStyle name="Total 3 6 3 3" xfId="44338"/>
    <cellStyle name="Total 3 6 3 4" xfId="44339"/>
    <cellStyle name="Total 3 6 3 5" xfId="44340"/>
    <cellStyle name="Total 3 6 3 6" xfId="44341"/>
    <cellStyle name="Total 3 6 4" xfId="44342"/>
    <cellStyle name="Total 3 6 5" xfId="44343"/>
    <cellStyle name="Total 3 6 6" xfId="44344"/>
    <cellStyle name="Total 3 6 7" xfId="44345"/>
    <cellStyle name="Total 3 6 8" xfId="44346"/>
    <cellStyle name="Total 3 7" xfId="44347"/>
    <cellStyle name="Total 3 7 2" xfId="44348"/>
    <cellStyle name="Total 3 7 2 2" xfId="44349"/>
    <cellStyle name="Total 3 7 2 3" xfId="44350"/>
    <cellStyle name="Total 3 7 2 4" xfId="44351"/>
    <cellStyle name="Total 3 7 2 5" xfId="44352"/>
    <cellStyle name="Total 3 7 2 6" xfId="44353"/>
    <cellStyle name="Total 3 7 3" xfId="44354"/>
    <cellStyle name="Total 3 7 4" xfId="44355"/>
    <cellStyle name="Total 3 7 5" xfId="44356"/>
    <cellStyle name="Total 3 7 6" xfId="44357"/>
    <cellStyle name="Total 3 7 7" xfId="44358"/>
    <cellStyle name="Total 3 8" xfId="44359"/>
    <cellStyle name="Total 3 8 2" xfId="44360"/>
    <cellStyle name="Total 3 8 2 2" xfId="44361"/>
    <cellStyle name="Total 3 8 2 3" xfId="44362"/>
    <cellStyle name="Total 3 8 2 4" xfId="44363"/>
    <cellStyle name="Total 3 8 2 5" xfId="44364"/>
    <cellStyle name="Total 3 8 2 6" xfId="44365"/>
    <cellStyle name="Total 3 8 3" xfId="44366"/>
    <cellStyle name="Total 3 8 4" xfId="44367"/>
    <cellStyle name="Total 3 8 5" xfId="44368"/>
    <cellStyle name="Total 3 8 6" xfId="44369"/>
    <cellStyle name="Total 3 8 7" xfId="44370"/>
    <cellStyle name="Total 3 9" xfId="44371"/>
    <cellStyle name="Total 3 9 2" xfId="44372"/>
    <cellStyle name="Total 3 9 2 2" xfId="44373"/>
    <cellStyle name="Total 3 9 2 3" xfId="44374"/>
    <cellStyle name="Total 3 9 2 4" xfId="44375"/>
    <cellStyle name="Total 3 9 2 5" xfId="44376"/>
    <cellStyle name="Total 3 9 2 6" xfId="44377"/>
    <cellStyle name="Total 3 9 3" xfId="44378"/>
    <cellStyle name="Total 3 9 4" xfId="44379"/>
    <cellStyle name="Total 3 9 5" xfId="44380"/>
    <cellStyle name="Total 3 9 6" xfId="44381"/>
    <cellStyle name="Total 3 9 7" xfId="44382"/>
    <cellStyle name="Total 4" xfId="44383"/>
    <cellStyle name="Warning Text 2" xfId="44384"/>
    <cellStyle name="Warning Text 2 2" xfId="44385"/>
    <cellStyle name="Warning Text 2 3" xfId="44386"/>
    <cellStyle name="Warning Text 2 4" xfId="44387"/>
    <cellStyle name="Warning Text 3" xfId="44388"/>
    <cellStyle name="Warning Text 3 2" xfId="44389"/>
    <cellStyle name="Warning Text 3 3" xfId="44390"/>
    <cellStyle name="Warning Text 3 4" xfId="4439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ate%20Analysis\AC%20&amp;%20Hosp\2014-2017%20DSH-UC%20Holdback%20Payments\DSH_UC%20No%20OI%20Governor%20Analysis\2015\DY%204%20UC%20NO%20OI%20(With%20Recoup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0R1004VFSRV01.txhhsc.txnet.state.tx.us\MyDocs1$\AAnthony01\HH0084001424\UC%20Debt%20Status%20Revised%200823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NCE/2015%20DSH%20Payment%20Calculation/Pass%203%20Final%20File/Pass%203%20Calculation%20-%202015%20DSH%20Model%20Scenario%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UC Assumptions"/>
      <sheetName val="2. UC Pool Allocations by Type"/>
      <sheetName val="3.  UC Calculations by Hospital"/>
      <sheetName val="YTD State Payments"/>
      <sheetName val="IGT Commitments By TPI"/>
      <sheetName val="IGT Commitment by Affiliation"/>
      <sheetName val="Recoupments"/>
      <sheetName val="Removed from UC-Negative Costs"/>
      <sheetName val="Removed from UC-Missing Docs"/>
      <sheetName val="Removed at provider's request"/>
      <sheetName val="2015 DSH Assumptions"/>
      <sheetName val="Total DSH IGT Paid"/>
    </sheetNames>
    <sheetDataSet>
      <sheetData sheetId="0" refreshError="1"/>
      <sheetData sheetId="1" refreshError="1"/>
      <sheetData sheetId="2">
        <row r="341">
          <cell r="AK341">
            <v>3339798034.3299999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v_Dec 2011 exp"/>
      <sheetName val="UPL ARs"/>
      <sheetName val="DY1"/>
      <sheetName val="DY2"/>
      <sheetName val="Sheet3"/>
      <sheetName val="Sheet4"/>
      <sheetName val="DY3"/>
      <sheetName val="Sheet2"/>
      <sheetName val="DY4"/>
      <sheetName val="DY5"/>
      <sheetName val="DY6"/>
      <sheetName val="DY7"/>
    </sheetNames>
    <sheetDataSet>
      <sheetData sheetId="0"/>
      <sheetData sheetId="1"/>
      <sheetData sheetId="2"/>
      <sheetData sheetId="3"/>
      <sheetData sheetId="4"/>
      <sheetData sheetId="5"/>
      <sheetData sheetId="6"/>
      <sheetData sheetId="7"/>
      <sheetData sheetId="8">
        <row r="3">
          <cell r="A3" t="str">
            <v>Row Labels</v>
          </cell>
          <cell r="B3" t="str">
            <v xml:space="preserve">Sum of Total </v>
          </cell>
        </row>
        <row r="4">
          <cell r="A4" t="str">
            <v>017624011</v>
          </cell>
          <cell r="B4">
            <v>2177207.77</v>
          </cell>
        </row>
        <row r="5">
          <cell r="A5" t="str">
            <v>020811801</v>
          </cell>
          <cell r="B5">
            <v>4131068.35</v>
          </cell>
        </row>
        <row r="6">
          <cell r="A6" t="str">
            <v>020812601</v>
          </cell>
          <cell r="B6">
            <v>15425856.09</v>
          </cell>
        </row>
        <row r="7">
          <cell r="A7" t="str">
            <v>020817501</v>
          </cell>
          <cell r="B7">
            <v>17539991.940000001</v>
          </cell>
        </row>
        <row r="8">
          <cell r="A8" t="str">
            <v>020834001</v>
          </cell>
          <cell r="B8">
            <v>80417671.610000014</v>
          </cell>
        </row>
        <row r="9">
          <cell r="A9" t="str">
            <v>020841501</v>
          </cell>
          <cell r="B9">
            <v>13723475.09</v>
          </cell>
        </row>
        <row r="10">
          <cell r="A10" t="str">
            <v>020844901</v>
          </cell>
          <cell r="B10">
            <v>27165477.609999999</v>
          </cell>
        </row>
        <row r="11">
          <cell r="A11" t="str">
            <v>020844903</v>
          </cell>
          <cell r="B11">
            <v>12963223.1</v>
          </cell>
        </row>
        <row r="12">
          <cell r="A12" t="str">
            <v>020860501</v>
          </cell>
          <cell r="B12">
            <v>5221400.93</v>
          </cell>
        </row>
        <row r="13">
          <cell r="A13" t="str">
            <v>020908201</v>
          </cell>
          <cell r="B13">
            <v>21365933.75</v>
          </cell>
        </row>
        <row r="14">
          <cell r="A14" t="str">
            <v>020927202</v>
          </cell>
          <cell r="B14">
            <v>899014.62</v>
          </cell>
        </row>
        <row r="15">
          <cell r="A15" t="str">
            <v>020930601</v>
          </cell>
          <cell r="B15">
            <v>3967481.35</v>
          </cell>
        </row>
        <row r="16">
          <cell r="A16" t="str">
            <v>020934801</v>
          </cell>
          <cell r="B16">
            <v>21622709.650000002</v>
          </cell>
        </row>
        <row r="17">
          <cell r="A17" t="str">
            <v>020943901</v>
          </cell>
          <cell r="B17">
            <v>9247884.1499999985</v>
          </cell>
        </row>
        <row r="18">
          <cell r="A18" t="str">
            <v>020947001</v>
          </cell>
          <cell r="B18">
            <v>6513188.5800000001</v>
          </cell>
        </row>
        <row r="19">
          <cell r="A19" t="str">
            <v>020950401</v>
          </cell>
          <cell r="B19">
            <v>9224361.2999999989</v>
          </cell>
        </row>
        <row r="20">
          <cell r="A20" t="str">
            <v>020957901</v>
          </cell>
          <cell r="B20">
            <v>3391817.83</v>
          </cell>
        </row>
        <row r="21">
          <cell r="A21" t="str">
            <v>020966001</v>
          </cell>
          <cell r="B21">
            <v>7474727.2000000002</v>
          </cell>
        </row>
        <row r="22">
          <cell r="A22" t="str">
            <v>020967802</v>
          </cell>
          <cell r="B22">
            <v>11241507.15</v>
          </cell>
        </row>
        <row r="23">
          <cell r="A23" t="str">
            <v>020973601</v>
          </cell>
          <cell r="B23">
            <v>9446156.8800000008</v>
          </cell>
        </row>
        <row r="24">
          <cell r="A24" t="str">
            <v>020976902</v>
          </cell>
          <cell r="B24">
            <v>14210181.579999998</v>
          </cell>
        </row>
        <row r="25">
          <cell r="A25" t="str">
            <v>020979302</v>
          </cell>
          <cell r="B25">
            <v>4436843.24</v>
          </cell>
        </row>
        <row r="26">
          <cell r="A26" t="str">
            <v>020988401</v>
          </cell>
          <cell r="B26">
            <v>2657948.7399999998</v>
          </cell>
        </row>
        <row r="27">
          <cell r="A27" t="str">
            <v>020989201</v>
          </cell>
          <cell r="B27">
            <v>160783.32</v>
          </cell>
        </row>
        <row r="28">
          <cell r="A28" t="str">
            <v>020990001</v>
          </cell>
          <cell r="B28">
            <v>1527869.63</v>
          </cell>
        </row>
        <row r="29">
          <cell r="A29" t="str">
            <v>020991801</v>
          </cell>
          <cell r="B29">
            <v>632072.54</v>
          </cell>
        </row>
        <row r="30">
          <cell r="A30" t="str">
            <v>020992601</v>
          </cell>
          <cell r="B30">
            <v>326511.18000000005</v>
          </cell>
        </row>
        <row r="31">
          <cell r="A31" t="str">
            <v>020993401</v>
          </cell>
          <cell r="B31">
            <v>563325.72</v>
          </cell>
        </row>
        <row r="32">
          <cell r="A32" t="str">
            <v>021184901</v>
          </cell>
          <cell r="B32">
            <v>1307095.8799999999</v>
          </cell>
        </row>
        <row r="33">
          <cell r="A33" t="str">
            <v>021187203</v>
          </cell>
          <cell r="B33">
            <v>477448.46</v>
          </cell>
        </row>
        <row r="34">
          <cell r="A34" t="str">
            <v>021194801</v>
          </cell>
          <cell r="B34">
            <v>460095.83</v>
          </cell>
        </row>
        <row r="35">
          <cell r="A35" t="str">
            <v>021195501</v>
          </cell>
          <cell r="B35">
            <v>134089.39999999991</v>
          </cell>
        </row>
        <row r="36">
          <cell r="A36" t="str">
            <v>021196301</v>
          </cell>
          <cell r="B36">
            <v>380915.06999999983</v>
          </cell>
        </row>
        <row r="37">
          <cell r="A37" t="str">
            <v>021219301</v>
          </cell>
          <cell r="B37">
            <v>5847.820000000007</v>
          </cell>
        </row>
        <row r="38">
          <cell r="A38" t="str">
            <v>080217501</v>
          </cell>
          <cell r="B38">
            <v>98487.6</v>
          </cell>
        </row>
        <row r="39">
          <cell r="A39" t="str">
            <v>081939301</v>
          </cell>
          <cell r="B39">
            <v>1988845.27</v>
          </cell>
        </row>
        <row r="40">
          <cell r="A40" t="str">
            <v>083290905</v>
          </cell>
          <cell r="B40">
            <v>1099625.72</v>
          </cell>
        </row>
        <row r="41">
          <cell r="A41" t="str">
            <v>084563802</v>
          </cell>
          <cell r="B41">
            <v>2089855.7100000002</v>
          </cell>
        </row>
        <row r="42">
          <cell r="A42" t="str">
            <v>084597603</v>
          </cell>
          <cell r="B42">
            <v>9508046.7400000002</v>
          </cell>
        </row>
        <row r="43">
          <cell r="A43" t="str">
            <v>084599202</v>
          </cell>
          <cell r="B43">
            <v>4861343.5</v>
          </cell>
        </row>
        <row r="44">
          <cell r="A44" t="str">
            <v>085144601</v>
          </cell>
          <cell r="B44">
            <v>6599806.9600000009</v>
          </cell>
        </row>
        <row r="45">
          <cell r="A45" t="str">
            <v>088189803</v>
          </cell>
          <cell r="B45">
            <v>197276.76</v>
          </cell>
        </row>
        <row r="46">
          <cell r="A46" t="str">
            <v>091770005</v>
          </cell>
          <cell r="B46">
            <v>195601.12</v>
          </cell>
        </row>
        <row r="47">
          <cell r="A47" t="str">
            <v>092414401</v>
          </cell>
          <cell r="B47">
            <v>7509033.7800000003</v>
          </cell>
        </row>
        <row r="48">
          <cell r="A48" t="str">
            <v>094095902</v>
          </cell>
          <cell r="B48">
            <v>19632242.240000002</v>
          </cell>
        </row>
        <row r="49">
          <cell r="A49" t="str">
            <v>094105602</v>
          </cell>
          <cell r="B49">
            <v>8318047.3599999994</v>
          </cell>
        </row>
        <row r="50">
          <cell r="A50" t="str">
            <v>094108002</v>
          </cell>
          <cell r="B50">
            <v>23899787.539999999</v>
          </cell>
        </row>
        <row r="51">
          <cell r="A51" t="str">
            <v>094109802</v>
          </cell>
          <cell r="B51">
            <v>10053637.07</v>
          </cell>
        </row>
        <row r="52">
          <cell r="A52" t="str">
            <v>094113001</v>
          </cell>
          <cell r="B52">
            <v>23663736.260000002</v>
          </cell>
        </row>
        <row r="53">
          <cell r="A53" t="str">
            <v>094117105</v>
          </cell>
          <cell r="B53">
            <v>508682.88</v>
          </cell>
        </row>
        <row r="54">
          <cell r="A54" t="str">
            <v>094118902</v>
          </cell>
          <cell r="B54">
            <v>6098935.8000000007</v>
          </cell>
        </row>
        <row r="55">
          <cell r="A55" t="str">
            <v>094119702</v>
          </cell>
          <cell r="B55">
            <v>6483707.0600000005</v>
          </cell>
        </row>
        <row r="56">
          <cell r="A56" t="str">
            <v>094121303</v>
          </cell>
          <cell r="B56">
            <v>2096112.27</v>
          </cell>
        </row>
        <row r="57">
          <cell r="A57" t="str">
            <v>094127002</v>
          </cell>
          <cell r="B57">
            <v>2278467.27</v>
          </cell>
        </row>
        <row r="58">
          <cell r="A58" t="str">
            <v>094129604</v>
          </cell>
          <cell r="B58">
            <v>1000013.8900000001</v>
          </cell>
        </row>
        <row r="59">
          <cell r="A59" t="str">
            <v>094131202</v>
          </cell>
          <cell r="B59">
            <v>178886</v>
          </cell>
        </row>
        <row r="60">
          <cell r="A60" t="str">
            <v>094138703</v>
          </cell>
          <cell r="B60">
            <v>434815.11</v>
          </cell>
        </row>
        <row r="61">
          <cell r="A61" t="str">
            <v>094140302</v>
          </cell>
          <cell r="B61">
            <v>2333151.21</v>
          </cell>
        </row>
        <row r="62">
          <cell r="A62" t="str">
            <v>094141105</v>
          </cell>
          <cell r="B62">
            <v>555314.4</v>
          </cell>
        </row>
        <row r="63">
          <cell r="A63" t="str">
            <v>094148602</v>
          </cell>
          <cell r="B63">
            <v>12139116.420000002</v>
          </cell>
        </row>
        <row r="64">
          <cell r="A64" t="str">
            <v>094151004</v>
          </cell>
          <cell r="B64">
            <v>4867914.95</v>
          </cell>
        </row>
        <row r="65">
          <cell r="A65" t="str">
            <v>094152803</v>
          </cell>
          <cell r="B65">
            <v>631012.82000000007</v>
          </cell>
        </row>
        <row r="66">
          <cell r="A66" t="str">
            <v>094153604</v>
          </cell>
          <cell r="B66">
            <v>3091611.85</v>
          </cell>
        </row>
        <row r="67">
          <cell r="A67" t="str">
            <v>094154402</v>
          </cell>
          <cell r="B67">
            <v>49544137.100000001</v>
          </cell>
        </row>
        <row r="68">
          <cell r="A68" t="str">
            <v>094160103</v>
          </cell>
          <cell r="B68">
            <v>14066378.91</v>
          </cell>
        </row>
        <row r="69">
          <cell r="A69" t="str">
            <v>094164302</v>
          </cell>
          <cell r="B69">
            <v>3766024.4299999997</v>
          </cell>
        </row>
        <row r="70">
          <cell r="A70" t="str">
            <v>094172602</v>
          </cell>
          <cell r="B70">
            <v>533592.75</v>
          </cell>
        </row>
        <row r="71">
          <cell r="A71" t="str">
            <v>094178302</v>
          </cell>
          <cell r="B71">
            <v>4188838.1299999994</v>
          </cell>
        </row>
        <row r="72">
          <cell r="A72" t="str">
            <v>094180903</v>
          </cell>
          <cell r="B72">
            <v>446967.77</v>
          </cell>
        </row>
        <row r="73">
          <cell r="A73" t="str">
            <v>094186602</v>
          </cell>
          <cell r="B73">
            <v>4749946.3900000006</v>
          </cell>
        </row>
        <row r="74">
          <cell r="A74" t="str">
            <v>094187402</v>
          </cell>
          <cell r="B74">
            <v>10078580.140000001</v>
          </cell>
        </row>
        <row r="75">
          <cell r="A75" t="str">
            <v>094192402</v>
          </cell>
          <cell r="B75">
            <v>9362091.75</v>
          </cell>
        </row>
        <row r="76">
          <cell r="A76" t="str">
            <v>094193202</v>
          </cell>
          <cell r="B76">
            <v>6943456.9900000002</v>
          </cell>
        </row>
        <row r="77">
          <cell r="A77" t="str">
            <v>094204701</v>
          </cell>
          <cell r="B77">
            <v>1396732.96</v>
          </cell>
        </row>
        <row r="78">
          <cell r="A78" t="str">
            <v>094207002</v>
          </cell>
          <cell r="B78">
            <v>238784.27000000002</v>
          </cell>
        </row>
        <row r="79">
          <cell r="A79" t="str">
            <v>094216103</v>
          </cell>
          <cell r="B79">
            <v>9827928.8499999996</v>
          </cell>
        </row>
        <row r="80">
          <cell r="A80" t="str">
            <v>094219503</v>
          </cell>
          <cell r="B80">
            <v>12341962.5</v>
          </cell>
        </row>
        <row r="81">
          <cell r="A81" t="str">
            <v>094222903</v>
          </cell>
          <cell r="B81">
            <v>7766143.4100000001</v>
          </cell>
        </row>
        <row r="82">
          <cell r="A82" t="str">
            <v>094224503</v>
          </cell>
          <cell r="B82">
            <v>2500128.3199999998</v>
          </cell>
        </row>
        <row r="83">
          <cell r="A83" t="str">
            <v>094382101</v>
          </cell>
          <cell r="B83">
            <v>277011.39</v>
          </cell>
        </row>
        <row r="84">
          <cell r="A84" t="str">
            <v>104856306</v>
          </cell>
          <cell r="B84">
            <v>9922.619999999999</v>
          </cell>
        </row>
        <row r="85">
          <cell r="A85" t="str">
            <v>109372601</v>
          </cell>
          <cell r="B85">
            <v>1198452.6600000001</v>
          </cell>
        </row>
        <row r="86">
          <cell r="A86" t="str">
            <v>109588703</v>
          </cell>
          <cell r="B86">
            <v>980328.90999999992</v>
          </cell>
        </row>
        <row r="87">
          <cell r="A87" t="str">
            <v>109966502</v>
          </cell>
          <cell r="B87">
            <v>184390.27</v>
          </cell>
        </row>
        <row r="88">
          <cell r="A88" t="str">
            <v>110803703</v>
          </cell>
          <cell r="B88">
            <v>775357.07</v>
          </cell>
        </row>
        <row r="89">
          <cell r="A89" t="str">
            <v>110839103</v>
          </cell>
          <cell r="B89">
            <v>5681218.6900000004</v>
          </cell>
        </row>
        <row r="90">
          <cell r="A90" t="str">
            <v>110856504</v>
          </cell>
          <cell r="B90">
            <v>527577.99</v>
          </cell>
        </row>
        <row r="91">
          <cell r="A91" t="str">
            <v>111810101</v>
          </cell>
          <cell r="B91">
            <v>26142812.16</v>
          </cell>
        </row>
        <row r="92">
          <cell r="A92" t="str">
            <v>111829102</v>
          </cell>
          <cell r="B92">
            <v>15942533.73</v>
          </cell>
        </row>
        <row r="93">
          <cell r="A93" t="str">
            <v>111905902</v>
          </cell>
          <cell r="B93">
            <v>9094969.5099999998</v>
          </cell>
        </row>
        <row r="94">
          <cell r="A94" t="str">
            <v>112667403</v>
          </cell>
          <cell r="B94">
            <v>3207439.6</v>
          </cell>
        </row>
        <row r="95">
          <cell r="A95" t="str">
            <v>112671602</v>
          </cell>
          <cell r="B95">
            <v>4111221.65</v>
          </cell>
        </row>
        <row r="96">
          <cell r="A96" t="str">
            <v>112672402</v>
          </cell>
          <cell r="B96">
            <v>5982175.0099999998</v>
          </cell>
        </row>
        <row r="97">
          <cell r="A97" t="str">
            <v>112673204</v>
          </cell>
          <cell r="B97">
            <v>973661.90999999992</v>
          </cell>
        </row>
        <row r="98">
          <cell r="A98" t="str">
            <v>112677302</v>
          </cell>
          <cell r="B98">
            <v>23213998.43</v>
          </cell>
        </row>
        <row r="99">
          <cell r="A99" t="str">
            <v>112679902</v>
          </cell>
          <cell r="B99">
            <v>8033658.1799999997</v>
          </cell>
        </row>
        <row r="100">
          <cell r="A100" t="str">
            <v>112684904</v>
          </cell>
          <cell r="B100">
            <v>2088344.72</v>
          </cell>
        </row>
        <row r="101">
          <cell r="A101" t="str">
            <v>112688002</v>
          </cell>
          <cell r="B101">
            <v>1765689.08</v>
          </cell>
        </row>
        <row r="102">
          <cell r="A102" t="str">
            <v>112692202</v>
          </cell>
          <cell r="B102">
            <v>507486.77</v>
          </cell>
        </row>
        <row r="103">
          <cell r="A103" t="str">
            <v>112693002</v>
          </cell>
          <cell r="B103">
            <v>5542139.1200000001</v>
          </cell>
        </row>
        <row r="104">
          <cell r="A104" t="str">
            <v>112697102</v>
          </cell>
          <cell r="B104">
            <v>3373063.15</v>
          </cell>
        </row>
        <row r="105">
          <cell r="A105" t="str">
            <v>112698903</v>
          </cell>
          <cell r="B105">
            <v>6851029.6799999997</v>
          </cell>
        </row>
        <row r="106">
          <cell r="A106" t="str">
            <v>112701102</v>
          </cell>
          <cell r="B106">
            <v>3503745.4400000004</v>
          </cell>
        </row>
        <row r="107">
          <cell r="A107" t="str">
            <v>112702904</v>
          </cell>
          <cell r="B107">
            <v>395974.88</v>
          </cell>
        </row>
        <row r="108">
          <cell r="A108" t="str">
            <v>112704504</v>
          </cell>
          <cell r="B108">
            <v>63359.519999999997</v>
          </cell>
        </row>
        <row r="109">
          <cell r="A109" t="str">
            <v>112705203</v>
          </cell>
          <cell r="B109">
            <v>4818620.57</v>
          </cell>
        </row>
        <row r="110">
          <cell r="A110" t="str">
            <v>112707808</v>
          </cell>
          <cell r="B110">
            <v>1216669.4700000002</v>
          </cell>
        </row>
        <row r="111">
          <cell r="A111" t="str">
            <v>112711003</v>
          </cell>
          <cell r="B111">
            <v>6072441.0599999996</v>
          </cell>
        </row>
        <row r="112">
          <cell r="A112" t="str">
            <v>112716902</v>
          </cell>
          <cell r="B112">
            <v>6551862.6500000004</v>
          </cell>
        </row>
        <row r="113">
          <cell r="A113" t="str">
            <v>112717702</v>
          </cell>
          <cell r="B113">
            <v>12597257.789999999</v>
          </cell>
        </row>
        <row r="114">
          <cell r="A114" t="str">
            <v>112718503</v>
          </cell>
          <cell r="B114">
            <v>7032181.1699999999</v>
          </cell>
        </row>
        <row r="115">
          <cell r="A115" t="str">
            <v>112724302</v>
          </cell>
          <cell r="B115">
            <v>10941092.58</v>
          </cell>
        </row>
        <row r="116">
          <cell r="A116" t="str">
            <v>112725003</v>
          </cell>
          <cell r="B116">
            <v>1233292.44</v>
          </cell>
        </row>
        <row r="117">
          <cell r="A117" t="str">
            <v>112728403</v>
          </cell>
          <cell r="B117">
            <v>267515.94</v>
          </cell>
        </row>
        <row r="118">
          <cell r="A118" t="str">
            <v>112742503</v>
          </cell>
          <cell r="B118">
            <v>234989.51</v>
          </cell>
        </row>
        <row r="119">
          <cell r="A119" t="str">
            <v>112751605</v>
          </cell>
          <cell r="B119">
            <v>47783.66</v>
          </cell>
        </row>
        <row r="120">
          <cell r="A120" t="str">
            <v>119874904</v>
          </cell>
          <cell r="B120">
            <v>533900.41</v>
          </cell>
        </row>
        <row r="121">
          <cell r="A121" t="str">
            <v>119877204</v>
          </cell>
          <cell r="B121">
            <v>3687911.16</v>
          </cell>
        </row>
        <row r="122">
          <cell r="A122" t="str">
            <v>120726804</v>
          </cell>
          <cell r="B122">
            <v>4371486.9400000004</v>
          </cell>
        </row>
        <row r="123">
          <cell r="A123" t="str">
            <v>120745806</v>
          </cell>
          <cell r="B123">
            <v>234660.26</v>
          </cell>
        </row>
        <row r="124">
          <cell r="A124" t="str">
            <v>121053602</v>
          </cell>
          <cell r="B124">
            <v>252178.07</v>
          </cell>
        </row>
        <row r="125">
          <cell r="A125" t="str">
            <v>121692107</v>
          </cell>
          <cell r="B125">
            <v>310077.79000000004</v>
          </cell>
        </row>
        <row r="126">
          <cell r="A126" t="str">
            <v>121775403</v>
          </cell>
          <cell r="B126">
            <v>45888941.740000002</v>
          </cell>
        </row>
        <row r="127">
          <cell r="A127" t="str">
            <v>121776205</v>
          </cell>
          <cell r="B127">
            <v>18597023.050000001</v>
          </cell>
        </row>
        <row r="128">
          <cell r="A128" t="str">
            <v>121777003</v>
          </cell>
          <cell r="B128">
            <v>2427699.31</v>
          </cell>
        </row>
        <row r="129">
          <cell r="A129" t="str">
            <v>121781205</v>
          </cell>
          <cell r="B129">
            <v>431684.93</v>
          </cell>
        </row>
        <row r="130">
          <cell r="A130" t="str">
            <v>121782006</v>
          </cell>
          <cell r="B130">
            <v>5923389.6299999999</v>
          </cell>
        </row>
        <row r="131">
          <cell r="A131" t="str">
            <v>121785303</v>
          </cell>
          <cell r="B131">
            <v>974387.7</v>
          </cell>
        </row>
        <row r="132">
          <cell r="A132" t="str">
            <v>121787905</v>
          </cell>
          <cell r="B132">
            <v>263398</v>
          </cell>
        </row>
        <row r="133">
          <cell r="A133" t="str">
            <v>121789503</v>
          </cell>
          <cell r="B133">
            <v>5853443.5800000001</v>
          </cell>
        </row>
        <row r="134">
          <cell r="A134" t="str">
            <v>121792903</v>
          </cell>
          <cell r="B134">
            <v>1515323.67</v>
          </cell>
        </row>
        <row r="135">
          <cell r="A135" t="str">
            <v>121799406</v>
          </cell>
          <cell r="B135">
            <v>757904.22</v>
          </cell>
        </row>
        <row r="136">
          <cell r="A136" t="str">
            <v>121806703</v>
          </cell>
          <cell r="B136">
            <v>495590.61</v>
          </cell>
        </row>
        <row r="137">
          <cell r="A137" t="str">
            <v>121807504</v>
          </cell>
          <cell r="B137">
            <v>13488590.899999999</v>
          </cell>
        </row>
        <row r="138">
          <cell r="A138" t="str">
            <v>121808305</v>
          </cell>
          <cell r="B138">
            <v>1523884.8900000001</v>
          </cell>
        </row>
        <row r="139">
          <cell r="A139" t="str">
            <v>121811703</v>
          </cell>
          <cell r="B139">
            <v>5602069.6799999997</v>
          </cell>
        </row>
        <row r="140">
          <cell r="A140" t="str">
            <v>121817401</v>
          </cell>
          <cell r="B140">
            <v>1593695.59</v>
          </cell>
        </row>
        <row r="141">
          <cell r="A141" t="str">
            <v>121820803</v>
          </cell>
          <cell r="B141">
            <v>413246.39</v>
          </cell>
        </row>
        <row r="142">
          <cell r="A142" t="str">
            <v>121822403</v>
          </cell>
          <cell r="B142">
            <v>788285.87</v>
          </cell>
        </row>
        <row r="143">
          <cell r="A143" t="str">
            <v>126667806</v>
          </cell>
          <cell r="B143">
            <v>568176.85</v>
          </cell>
        </row>
        <row r="144">
          <cell r="A144" t="str">
            <v>126672804</v>
          </cell>
          <cell r="B144">
            <v>31418463.219999999</v>
          </cell>
        </row>
        <row r="145">
          <cell r="A145" t="str">
            <v>126675104</v>
          </cell>
          <cell r="B145">
            <v>151569292.75</v>
          </cell>
        </row>
        <row r="146">
          <cell r="A146" t="str">
            <v>126679303</v>
          </cell>
          <cell r="B146">
            <v>15701883.1</v>
          </cell>
        </row>
        <row r="147">
          <cell r="A147" t="str">
            <v>126686802</v>
          </cell>
          <cell r="B147">
            <v>14043291.25</v>
          </cell>
        </row>
        <row r="148">
          <cell r="A148" t="str">
            <v>126840107</v>
          </cell>
          <cell r="B148">
            <v>463934.11</v>
          </cell>
        </row>
        <row r="149">
          <cell r="A149" t="str">
            <v>126842708</v>
          </cell>
          <cell r="B149">
            <v>979304.53</v>
          </cell>
        </row>
        <row r="150">
          <cell r="A150" t="str">
            <v>127262703</v>
          </cell>
          <cell r="B150">
            <v>5125254.5</v>
          </cell>
        </row>
        <row r="151">
          <cell r="A151" t="str">
            <v>127263503</v>
          </cell>
          <cell r="B151">
            <v>2623819.9700000002</v>
          </cell>
        </row>
        <row r="152">
          <cell r="A152" t="str">
            <v>127267603</v>
          </cell>
          <cell r="B152">
            <v>17288882.460000001</v>
          </cell>
        </row>
        <row r="153">
          <cell r="A153" t="str">
            <v>127278304</v>
          </cell>
          <cell r="B153">
            <v>92177.279999999999</v>
          </cell>
        </row>
        <row r="154">
          <cell r="A154" t="str">
            <v>127294003</v>
          </cell>
          <cell r="B154">
            <v>7544393.6799999997</v>
          </cell>
        </row>
        <row r="155">
          <cell r="A155" t="str">
            <v>127295703</v>
          </cell>
          <cell r="B155">
            <v>267506809.67000002</v>
          </cell>
        </row>
        <row r="156">
          <cell r="A156" t="str">
            <v>127298107</v>
          </cell>
          <cell r="B156">
            <v>1154253.3500000001</v>
          </cell>
        </row>
        <row r="157">
          <cell r="A157" t="str">
            <v>127300503</v>
          </cell>
          <cell r="B157">
            <v>28397075.940000001</v>
          </cell>
        </row>
        <row r="158">
          <cell r="A158" t="str">
            <v>127301306</v>
          </cell>
          <cell r="B158">
            <v>3176569.6999999997</v>
          </cell>
        </row>
        <row r="159">
          <cell r="A159" t="str">
            <v>127303903</v>
          </cell>
          <cell r="B159">
            <v>7150030.6100000003</v>
          </cell>
        </row>
        <row r="160">
          <cell r="A160" t="str">
            <v>127304703</v>
          </cell>
          <cell r="B160">
            <v>2085936.3800000001</v>
          </cell>
        </row>
        <row r="161">
          <cell r="A161" t="str">
            <v>127305405</v>
          </cell>
          <cell r="B161">
            <v>938586.40999999992</v>
          </cell>
        </row>
        <row r="162">
          <cell r="A162" t="str">
            <v>127310404</v>
          </cell>
          <cell r="B162">
            <v>534633.65999999992</v>
          </cell>
        </row>
        <row r="163">
          <cell r="A163" t="str">
            <v>127311205</v>
          </cell>
          <cell r="B163">
            <v>15747451.49</v>
          </cell>
        </row>
        <row r="164">
          <cell r="A164" t="str">
            <v>127313803</v>
          </cell>
          <cell r="B164">
            <v>1273047.1000000001</v>
          </cell>
        </row>
        <row r="165">
          <cell r="A165" t="str">
            <v>127319504</v>
          </cell>
          <cell r="B165">
            <v>1950221.22</v>
          </cell>
        </row>
        <row r="166">
          <cell r="A166" t="str">
            <v>130089906</v>
          </cell>
          <cell r="B166">
            <v>719271.4</v>
          </cell>
        </row>
        <row r="167">
          <cell r="A167" t="str">
            <v>130601104</v>
          </cell>
          <cell r="B167">
            <v>7361487.0999999996</v>
          </cell>
        </row>
        <row r="168">
          <cell r="A168" t="str">
            <v>130605205</v>
          </cell>
          <cell r="B168">
            <v>3070974.76</v>
          </cell>
        </row>
        <row r="169">
          <cell r="A169" t="str">
            <v>130606006</v>
          </cell>
          <cell r="B169">
            <v>13200012.970000001</v>
          </cell>
        </row>
        <row r="170">
          <cell r="A170" t="str">
            <v>130612806</v>
          </cell>
          <cell r="B170">
            <v>2900699.5</v>
          </cell>
        </row>
        <row r="171">
          <cell r="A171" t="str">
            <v>130614405</v>
          </cell>
          <cell r="B171">
            <v>7805871.4899999993</v>
          </cell>
        </row>
        <row r="172">
          <cell r="A172" t="str">
            <v>130616909</v>
          </cell>
          <cell r="B172">
            <v>1343052.1300000001</v>
          </cell>
        </row>
        <row r="173">
          <cell r="A173" t="str">
            <v>130618504</v>
          </cell>
          <cell r="B173">
            <v>1169206.8899999999</v>
          </cell>
        </row>
        <row r="174">
          <cell r="A174" t="str">
            <v>130734007</v>
          </cell>
          <cell r="B174">
            <v>205570.2</v>
          </cell>
        </row>
        <row r="175">
          <cell r="A175" t="str">
            <v>130826407</v>
          </cell>
          <cell r="B175">
            <v>386826.53</v>
          </cell>
        </row>
        <row r="176">
          <cell r="A176" t="str">
            <v>130959304</v>
          </cell>
          <cell r="B176">
            <v>3253567.92</v>
          </cell>
        </row>
        <row r="177">
          <cell r="A177" t="str">
            <v>131030203</v>
          </cell>
          <cell r="B177">
            <v>4916481.26</v>
          </cell>
        </row>
        <row r="178">
          <cell r="A178" t="str">
            <v>131036903</v>
          </cell>
          <cell r="B178">
            <v>1147557.81</v>
          </cell>
        </row>
        <row r="179">
          <cell r="A179" t="str">
            <v>131038504</v>
          </cell>
          <cell r="B179">
            <v>3929247.0599999996</v>
          </cell>
        </row>
        <row r="180">
          <cell r="A180" t="str">
            <v>131043506</v>
          </cell>
          <cell r="B180">
            <v>2272098.79</v>
          </cell>
        </row>
        <row r="181">
          <cell r="A181" t="str">
            <v>132812205</v>
          </cell>
          <cell r="B181">
            <v>1150360.8700000001</v>
          </cell>
        </row>
        <row r="182">
          <cell r="A182" t="str">
            <v>133244705</v>
          </cell>
          <cell r="B182">
            <v>1988505.3900000001</v>
          </cell>
        </row>
        <row r="183">
          <cell r="A183" t="str">
            <v>133245406</v>
          </cell>
          <cell r="B183">
            <v>8382418.3100000005</v>
          </cell>
        </row>
        <row r="184">
          <cell r="A184" t="str">
            <v>133250406</v>
          </cell>
          <cell r="B184">
            <v>921878.42999999993</v>
          </cell>
        </row>
        <row r="185">
          <cell r="A185" t="str">
            <v>133252005</v>
          </cell>
          <cell r="B185">
            <v>3012290.61</v>
          </cell>
        </row>
        <row r="186">
          <cell r="A186" t="str">
            <v>133257904</v>
          </cell>
          <cell r="B186">
            <v>0.40000000002328306</v>
          </cell>
        </row>
        <row r="187">
          <cell r="A187" t="str">
            <v>133258705</v>
          </cell>
          <cell r="B187">
            <v>1754601.27</v>
          </cell>
        </row>
        <row r="188">
          <cell r="A188" t="str">
            <v>133331202</v>
          </cell>
          <cell r="B188">
            <v>80880.139999999898</v>
          </cell>
        </row>
        <row r="189">
          <cell r="A189" t="str">
            <v>133355104</v>
          </cell>
          <cell r="B189">
            <v>254127126.70000002</v>
          </cell>
        </row>
        <row r="190">
          <cell r="A190" t="str">
            <v>133367602</v>
          </cell>
          <cell r="B190">
            <v>868703.22</v>
          </cell>
        </row>
        <row r="191">
          <cell r="A191" t="str">
            <v>133544006</v>
          </cell>
          <cell r="B191">
            <v>1237431.8900000001</v>
          </cell>
        </row>
        <row r="192">
          <cell r="A192" t="str">
            <v>134772611</v>
          </cell>
          <cell r="B192">
            <v>1604140.1199999999</v>
          </cell>
        </row>
        <row r="193">
          <cell r="A193" t="str">
            <v>135032405</v>
          </cell>
          <cell r="B193">
            <v>24147713.640000001</v>
          </cell>
        </row>
        <row r="194">
          <cell r="A194" t="str">
            <v>135033210</v>
          </cell>
          <cell r="B194">
            <v>733701.41</v>
          </cell>
        </row>
        <row r="195">
          <cell r="A195" t="str">
            <v>135034009</v>
          </cell>
          <cell r="B195">
            <v>1600413.47</v>
          </cell>
        </row>
        <row r="196">
          <cell r="A196" t="str">
            <v>135035706</v>
          </cell>
          <cell r="B196">
            <v>6322023.5299999993</v>
          </cell>
        </row>
        <row r="197">
          <cell r="A197" t="str">
            <v>135036506</v>
          </cell>
          <cell r="B197">
            <v>9028972.2200000007</v>
          </cell>
        </row>
        <row r="198">
          <cell r="A198" t="str">
            <v>135151206</v>
          </cell>
          <cell r="B198">
            <v>1687838.79</v>
          </cell>
        </row>
        <row r="199">
          <cell r="A199" t="str">
            <v>135225404</v>
          </cell>
          <cell r="B199">
            <v>15654500.859999999</v>
          </cell>
        </row>
        <row r="200">
          <cell r="A200" t="str">
            <v>135233809</v>
          </cell>
          <cell r="B200">
            <v>697320.55</v>
          </cell>
        </row>
        <row r="201">
          <cell r="A201" t="str">
            <v>135235306</v>
          </cell>
          <cell r="B201">
            <v>9659546.2899999917</v>
          </cell>
        </row>
        <row r="202">
          <cell r="A202" t="str">
            <v>135237906</v>
          </cell>
          <cell r="B202">
            <v>17628128.73</v>
          </cell>
        </row>
        <row r="203">
          <cell r="A203" t="str">
            <v>136141205</v>
          </cell>
          <cell r="B203">
            <v>100689176.92000002</v>
          </cell>
        </row>
        <row r="204">
          <cell r="A204" t="str">
            <v>136142011</v>
          </cell>
          <cell r="B204">
            <v>722732.8</v>
          </cell>
        </row>
        <row r="205">
          <cell r="A205" t="str">
            <v>136143806</v>
          </cell>
          <cell r="B205">
            <v>9310616.9700000007</v>
          </cell>
        </row>
        <row r="206">
          <cell r="A206" t="str">
            <v>136145310</v>
          </cell>
          <cell r="B206">
            <v>1905059.76</v>
          </cell>
        </row>
        <row r="207">
          <cell r="A207" t="str">
            <v>136325111</v>
          </cell>
          <cell r="B207">
            <v>1320297</v>
          </cell>
        </row>
        <row r="208">
          <cell r="A208" t="str">
            <v>136326908</v>
          </cell>
          <cell r="B208">
            <v>6643457.4000000004</v>
          </cell>
        </row>
        <row r="209">
          <cell r="A209" t="str">
            <v>136330112</v>
          </cell>
          <cell r="B209">
            <v>2452746.96</v>
          </cell>
        </row>
        <row r="210">
          <cell r="A210" t="str">
            <v>136331910</v>
          </cell>
          <cell r="B210">
            <v>1407506.8199999998</v>
          </cell>
        </row>
        <row r="211">
          <cell r="A211" t="str">
            <v>136332705</v>
          </cell>
          <cell r="B211">
            <v>3286726.87</v>
          </cell>
        </row>
        <row r="212">
          <cell r="A212" t="str">
            <v>136381405</v>
          </cell>
          <cell r="B212">
            <v>1376581.6</v>
          </cell>
        </row>
        <row r="213">
          <cell r="A213" t="str">
            <v>136412710</v>
          </cell>
          <cell r="B213">
            <v>1862723.48</v>
          </cell>
        </row>
        <row r="214">
          <cell r="A214" t="str">
            <v>136430906</v>
          </cell>
          <cell r="B214">
            <v>3416642.84</v>
          </cell>
        </row>
        <row r="215">
          <cell r="A215" t="str">
            <v>136436606</v>
          </cell>
          <cell r="B215">
            <v>4141502.05</v>
          </cell>
        </row>
        <row r="216">
          <cell r="A216" t="str">
            <v>136488705</v>
          </cell>
          <cell r="B216">
            <v>130394.21</v>
          </cell>
        </row>
        <row r="217">
          <cell r="A217" t="str">
            <v>136491104</v>
          </cell>
          <cell r="B217">
            <v>5154624.82</v>
          </cell>
        </row>
        <row r="218">
          <cell r="A218" t="str">
            <v>137074409</v>
          </cell>
          <cell r="B218">
            <v>1569644.72</v>
          </cell>
        </row>
        <row r="219">
          <cell r="A219" t="str">
            <v>137075116</v>
          </cell>
          <cell r="B219">
            <v>171867.5</v>
          </cell>
        </row>
        <row r="220">
          <cell r="A220" t="str">
            <v>137226005</v>
          </cell>
          <cell r="B220">
            <v>13541980.130000001</v>
          </cell>
        </row>
        <row r="221">
          <cell r="A221" t="str">
            <v>137227806</v>
          </cell>
          <cell r="B221">
            <v>1121776.31</v>
          </cell>
        </row>
        <row r="222">
          <cell r="A222" t="str">
            <v>137245009</v>
          </cell>
          <cell r="B222">
            <v>32296015.699999999</v>
          </cell>
        </row>
        <row r="223">
          <cell r="A223" t="str">
            <v>137249208</v>
          </cell>
          <cell r="B223">
            <v>58147799.609999999</v>
          </cell>
        </row>
        <row r="224">
          <cell r="A224" t="str">
            <v>137265806</v>
          </cell>
          <cell r="B224">
            <v>49530973.990000002</v>
          </cell>
        </row>
        <row r="225">
          <cell r="A225" t="str">
            <v>137343308</v>
          </cell>
          <cell r="B225">
            <v>927858.1</v>
          </cell>
        </row>
        <row r="226">
          <cell r="A226" t="str">
            <v>137805107</v>
          </cell>
          <cell r="B226">
            <v>72801337.980000004</v>
          </cell>
        </row>
        <row r="227">
          <cell r="A227" t="str">
            <v>137907508</v>
          </cell>
          <cell r="B227">
            <v>8130256.2800000003</v>
          </cell>
        </row>
        <row r="228">
          <cell r="A228" t="str">
            <v>137909111</v>
          </cell>
          <cell r="B228">
            <v>1109438.71</v>
          </cell>
        </row>
        <row r="229">
          <cell r="A229" t="str">
            <v>137918204</v>
          </cell>
          <cell r="B229">
            <v>87613.55</v>
          </cell>
        </row>
        <row r="230">
          <cell r="A230" t="str">
            <v>137919003</v>
          </cell>
          <cell r="B230">
            <v>6.0000000055879354E-2</v>
          </cell>
        </row>
        <row r="231">
          <cell r="A231" t="str">
            <v>137949705</v>
          </cell>
          <cell r="B231">
            <v>28733132.989999998</v>
          </cell>
        </row>
        <row r="232">
          <cell r="A232" t="str">
            <v>137962006</v>
          </cell>
          <cell r="B232">
            <v>27624820.479999997</v>
          </cell>
        </row>
        <row r="233">
          <cell r="A233" t="str">
            <v>137999206</v>
          </cell>
          <cell r="B233">
            <v>24072454.329999998</v>
          </cell>
        </row>
        <row r="234">
          <cell r="A234" t="str">
            <v>138296208</v>
          </cell>
          <cell r="B234">
            <v>19727157.800000001</v>
          </cell>
        </row>
        <row r="235">
          <cell r="A235" t="str">
            <v>138353107</v>
          </cell>
          <cell r="B235">
            <v>143133.64000000001</v>
          </cell>
        </row>
        <row r="236">
          <cell r="A236" t="str">
            <v>138374715</v>
          </cell>
          <cell r="B236">
            <v>3879800.12</v>
          </cell>
        </row>
        <row r="237">
          <cell r="A237" t="str">
            <v>138411709</v>
          </cell>
          <cell r="B237">
            <v>6165038.4500000002</v>
          </cell>
        </row>
        <row r="238">
          <cell r="A238" t="str">
            <v>138644310</v>
          </cell>
          <cell r="B238">
            <v>15452514.059999999</v>
          </cell>
        </row>
        <row r="239">
          <cell r="A239" t="str">
            <v>138706004</v>
          </cell>
          <cell r="B239">
            <v>268549.17999999993</v>
          </cell>
        </row>
        <row r="240">
          <cell r="A240" t="str">
            <v>138910807</v>
          </cell>
          <cell r="B240">
            <v>33656537.859999999</v>
          </cell>
        </row>
        <row r="241">
          <cell r="A241" t="str">
            <v>138911619</v>
          </cell>
          <cell r="B241">
            <v>1204448.53</v>
          </cell>
        </row>
        <row r="242">
          <cell r="A242" t="str">
            <v>138913209</v>
          </cell>
          <cell r="B242">
            <v>1148832.06</v>
          </cell>
        </row>
        <row r="243">
          <cell r="A243" t="str">
            <v>138950412</v>
          </cell>
          <cell r="B243">
            <v>1450062.4500000002</v>
          </cell>
        </row>
        <row r="244">
          <cell r="A244" t="str">
            <v>138951211</v>
          </cell>
          <cell r="B244">
            <v>40987027.840000004</v>
          </cell>
        </row>
        <row r="245">
          <cell r="A245" t="str">
            <v>138962907</v>
          </cell>
          <cell r="B245">
            <v>12494824.76</v>
          </cell>
        </row>
        <row r="246">
          <cell r="A246" t="str">
            <v>138980111</v>
          </cell>
          <cell r="B246">
            <v>2738748.5300000003</v>
          </cell>
        </row>
        <row r="247">
          <cell r="A247" t="str">
            <v>139135109</v>
          </cell>
          <cell r="B247">
            <v>14277663.84</v>
          </cell>
        </row>
        <row r="248">
          <cell r="A248" t="str">
            <v>139172412</v>
          </cell>
          <cell r="B248">
            <v>10800643.34</v>
          </cell>
        </row>
        <row r="249">
          <cell r="A249" t="str">
            <v>139173209</v>
          </cell>
          <cell r="B249">
            <v>5994591.8300000001</v>
          </cell>
        </row>
        <row r="250">
          <cell r="A250" t="str">
            <v>139461107</v>
          </cell>
          <cell r="B250">
            <v>22871723.050000001</v>
          </cell>
        </row>
        <row r="251">
          <cell r="A251" t="str">
            <v>139485012</v>
          </cell>
          <cell r="B251">
            <v>54550436.569999993</v>
          </cell>
        </row>
        <row r="252">
          <cell r="A252" t="str">
            <v>140713201</v>
          </cell>
          <cell r="B252">
            <v>14221130.719999999</v>
          </cell>
        </row>
        <row r="253">
          <cell r="A253" t="str">
            <v>140714001</v>
          </cell>
          <cell r="B253">
            <v>1290306.6200000001</v>
          </cell>
        </row>
        <row r="254">
          <cell r="A254" t="str">
            <v>141858401</v>
          </cell>
          <cell r="B254">
            <v>3949008.01</v>
          </cell>
        </row>
        <row r="255">
          <cell r="A255" t="str">
            <v>146021401</v>
          </cell>
          <cell r="B255">
            <v>5361551.6100000003</v>
          </cell>
        </row>
        <row r="256">
          <cell r="A256" t="str">
            <v>146509801</v>
          </cell>
          <cell r="B256">
            <v>6558606.54</v>
          </cell>
        </row>
        <row r="257">
          <cell r="A257" t="str">
            <v>147918003</v>
          </cell>
          <cell r="B257">
            <v>1311084.6200000001</v>
          </cell>
        </row>
        <row r="258">
          <cell r="A258" t="str">
            <v>148698701</v>
          </cell>
          <cell r="B258">
            <v>621512.28</v>
          </cell>
        </row>
        <row r="259">
          <cell r="A259" t="str">
            <v>149073203</v>
          </cell>
          <cell r="B259">
            <v>197790.23</v>
          </cell>
        </row>
        <row r="260">
          <cell r="A260" t="str">
            <v>151691601</v>
          </cell>
          <cell r="B260">
            <v>1550480.93</v>
          </cell>
        </row>
        <row r="261">
          <cell r="A261" t="str">
            <v>152686501</v>
          </cell>
          <cell r="B261">
            <v>971645.15</v>
          </cell>
        </row>
        <row r="262">
          <cell r="A262" t="str">
            <v>154504801</v>
          </cell>
          <cell r="B262">
            <v>7447966.6999999993</v>
          </cell>
        </row>
        <row r="263">
          <cell r="A263" t="str">
            <v>154632701</v>
          </cell>
          <cell r="B263">
            <v>69252.33</v>
          </cell>
        </row>
        <row r="264">
          <cell r="A264" t="str">
            <v>158977201</v>
          </cell>
          <cell r="B264">
            <v>2126855.9699999997</v>
          </cell>
        </row>
        <row r="265">
          <cell r="A265" t="str">
            <v>158980601</v>
          </cell>
          <cell r="B265">
            <v>6085278.54</v>
          </cell>
        </row>
        <row r="266">
          <cell r="A266" t="str">
            <v>159156201</v>
          </cell>
          <cell r="B266">
            <v>25828258.02</v>
          </cell>
        </row>
        <row r="267">
          <cell r="A267" t="str">
            <v>160630301</v>
          </cell>
          <cell r="B267">
            <v>7453370.25</v>
          </cell>
        </row>
        <row r="268">
          <cell r="A268" t="str">
            <v>160709501</v>
          </cell>
          <cell r="B268">
            <v>7808661.3300000001</v>
          </cell>
        </row>
        <row r="269">
          <cell r="A269" t="str">
            <v>162033801</v>
          </cell>
          <cell r="B269">
            <v>7480894.1400000006</v>
          </cell>
        </row>
        <row r="270">
          <cell r="A270" t="str">
            <v>163111101</v>
          </cell>
          <cell r="B270">
            <v>1602402.6400000001</v>
          </cell>
        </row>
        <row r="271">
          <cell r="A271" t="str">
            <v>163925401</v>
          </cell>
          <cell r="B271">
            <v>4326274.71</v>
          </cell>
        </row>
        <row r="272">
          <cell r="A272" t="str">
            <v>169553801</v>
          </cell>
          <cell r="B272">
            <v>3847196.71</v>
          </cell>
        </row>
        <row r="273">
          <cell r="A273" t="str">
            <v>171409901</v>
          </cell>
          <cell r="B273">
            <v>8562.4699999999975</v>
          </cell>
        </row>
        <row r="274">
          <cell r="A274" t="str">
            <v>175287501</v>
          </cell>
          <cell r="B274">
            <v>21615349.109999999</v>
          </cell>
        </row>
        <row r="275">
          <cell r="A275" t="str">
            <v>175289101</v>
          </cell>
          <cell r="B275">
            <v>5875290.8199999994</v>
          </cell>
        </row>
        <row r="276">
          <cell r="A276" t="str">
            <v>176354201</v>
          </cell>
          <cell r="B276">
            <v>419891.06</v>
          </cell>
        </row>
        <row r="277">
          <cell r="A277" t="str">
            <v>176692501</v>
          </cell>
          <cell r="B277">
            <v>148880.01</v>
          </cell>
        </row>
        <row r="278">
          <cell r="A278" t="str">
            <v>179272301</v>
          </cell>
          <cell r="B278">
            <v>516653.16000000003</v>
          </cell>
        </row>
        <row r="279">
          <cell r="A279" t="str">
            <v>181706601</v>
          </cell>
          <cell r="B279">
            <v>12743810.91</v>
          </cell>
        </row>
        <row r="280">
          <cell r="A280" t="str">
            <v>183086102</v>
          </cell>
          <cell r="B280">
            <v>827585.88</v>
          </cell>
        </row>
        <row r="281">
          <cell r="A281" t="str">
            <v>184409401</v>
          </cell>
          <cell r="B281">
            <v>6560922.6199999992</v>
          </cell>
        </row>
        <row r="282">
          <cell r="A282" t="str">
            <v>186221101</v>
          </cell>
          <cell r="B282">
            <v>6293430.6500000004</v>
          </cell>
        </row>
        <row r="283">
          <cell r="A283" t="str">
            <v>186599001</v>
          </cell>
          <cell r="B283">
            <v>2371490.61</v>
          </cell>
        </row>
        <row r="284">
          <cell r="A284" t="str">
            <v>189791001</v>
          </cell>
          <cell r="B284">
            <v>4413729.59</v>
          </cell>
        </row>
        <row r="285">
          <cell r="A285" t="str">
            <v>189947801</v>
          </cell>
          <cell r="B285">
            <v>1227430.3899999999</v>
          </cell>
        </row>
        <row r="286">
          <cell r="A286" t="str">
            <v>190123303</v>
          </cell>
          <cell r="B286">
            <v>2530170.42</v>
          </cell>
        </row>
        <row r="287">
          <cell r="A287" t="str">
            <v>192622201</v>
          </cell>
          <cell r="B287">
            <v>3664750.2199999997</v>
          </cell>
        </row>
        <row r="288">
          <cell r="A288" t="str">
            <v>192751901</v>
          </cell>
          <cell r="B288">
            <v>14780610.640000001</v>
          </cell>
        </row>
        <row r="289">
          <cell r="A289" t="str">
            <v>193867201</v>
          </cell>
          <cell r="B289">
            <v>18365076.32</v>
          </cell>
        </row>
        <row r="290">
          <cell r="A290" t="str">
            <v>194106401</v>
          </cell>
          <cell r="B290">
            <v>12386855.939999999</v>
          </cell>
        </row>
        <row r="291">
          <cell r="A291" t="str">
            <v>196829901</v>
          </cell>
          <cell r="B291">
            <v>6081116.5199999996</v>
          </cell>
        </row>
        <row r="292">
          <cell r="A292" t="str">
            <v>197063401</v>
          </cell>
          <cell r="B292">
            <v>3675936.87</v>
          </cell>
        </row>
        <row r="293">
          <cell r="A293" t="str">
            <v>198523601</v>
          </cell>
          <cell r="B293">
            <v>846227.7</v>
          </cell>
        </row>
        <row r="294">
          <cell r="A294" t="str">
            <v>199602701</v>
          </cell>
          <cell r="B294">
            <v>179257.57</v>
          </cell>
        </row>
        <row r="295">
          <cell r="A295" t="str">
            <v>204254101</v>
          </cell>
          <cell r="B295">
            <v>5284504.79</v>
          </cell>
        </row>
        <row r="296">
          <cell r="A296" t="str">
            <v>206083201</v>
          </cell>
          <cell r="B296">
            <v>1474859.7200000002</v>
          </cell>
        </row>
        <row r="297">
          <cell r="A297" t="str">
            <v>207311601</v>
          </cell>
          <cell r="B297">
            <v>4976174.9400000004</v>
          </cell>
        </row>
        <row r="298">
          <cell r="A298" t="str">
            <v>208013701</v>
          </cell>
          <cell r="B298">
            <v>8384681.7000000002</v>
          </cell>
        </row>
        <row r="299">
          <cell r="A299" t="str">
            <v>208843701</v>
          </cell>
          <cell r="B299">
            <v>2162328.0499999998</v>
          </cell>
        </row>
        <row r="300">
          <cell r="A300" t="str">
            <v>209345201</v>
          </cell>
          <cell r="B300">
            <v>5751073.4900000002</v>
          </cell>
        </row>
        <row r="301">
          <cell r="A301" t="str">
            <v>210274101</v>
          </cell>
          <cell r="B301">
            <v>293756.43</v>
          </cell>
        </row>
        <row r="302">
          <cell r="A302" t="str">
            <v>212060201</v>
          </cell>
          <cell r="B302">
            <v>931125.74</v>
          </cell>
        </row>
        <row r="303">
          <cell r="A303" t="str">
            <v>212140201</v>
          </cell>
          <cell r="B303">
            <v>1991613.87</v>
          </cell>
        </row>
        <row r="304">
          <cell r="A304" t="str">
            <v>216719901</v>
          </cell>
          <cell r="B304">
            <v>1528572.56</v>
          </cell>
        </row>
        <row r="305">
          <cell r="A305" t="str">
            <v>217884004</v>
          </cell>
          <cell r="B305">
            <v>506554.38</v>
          </cell>
        </row>
        <row r="306">
          <cell r="A306" t="str">
            <v>281028501</v>
          </cell>
          <cell r="B306">
            <v>9320159.4499999993</v>
          </cell>
        </row>
        <row r="307">
          <cell r="A307" t="str">
            <v>281219001</v>
          </cell>
          <cell r="B307">
            <v>1506547.06</v>
          </cell>
        </row>
        <row r="308">
          <cell r="A308" t="str">
            <v>281406304</v>
          </cell>
          <cell r="B308">
            <v>1506560.23</v>
          </cell>
        </row>
        <row r="309">
          <cell r="A309" t="str">
            <v>281514401</v>
          </cell>
          <cell r="B309">
            <v>1079561.19</v>
          </cell>
        </row>
        <row r="310">
          <cell r="A310" t="str">
            <v>284333604</v>
          </cell>
          <cell r="B310">
            <v>751816.14</v>
          </cell>
        </row>
        <row r="311">
          <cell r="A311" t="str">
            <v>286326801</v>
          </cell>
          <cell r="B311">
            <v>1817161.6</v>
          </cell>
        </row>
        <row r="312">
          <cell r="A312" t="str">
            <v>288523801</v>
          </cell>
          <cell r="B312">
            <v>7580303.0800000001</v>
          </cell>
        </row>
        <row r="313">
          <cell r="A313" t="str">
            <v>291816101</v>
          </cell>
          <cell r="B313">
            <v>170215.97</v>
          </cell>
        </row>
        <row r="314">
          <cell r="A314" t="str">
            <v>291854201</v>
          </cell>
          <cell r="B314">
            <v>7300154.1600000001</v>
          </cell>
        </row>
        <row r="315">
          <cell r="A315" t="str">
            <v>292096901</v>
          </cell>
          <cell r="B315">
            <v>16566510.239999998</v>
          </cell>
        </row>
        <row r="316">
          <cell r="A316" t="str">
            <v>294543801</v>
          </cell>
          <cell r="B316">
            <v>9744619.7300000004</v>
          </cell>
        </row>
        <row r="317">
          <cell r="A317" t="str">
            <v>297342201</v>
          </cell>
          <cell r="B317">
            <v>6882517.7400000002</v>
          </cell>
        </row>
        <row r="318">
          <cell r="A318" t="str">
            <v>298019501</v>
          </cell>
          <cell r="B318">
            <v>5930296.1199999992</v>
          </cell>
        </row>
        <row r="319">
          <cell r="A319" t="str">
            <v>308032701</v>
          </cell>
          <cell r="B319">
            <v>4124930.42</v>
          </cell>
        </row>
        <row r="320">
          <cell r="A320" t="str">
            <v>311054601</v>
          </cell>
          <cell r="B320">
            <v>1858311.92</v>
          </cell>
        </row>
        <row r="321">
          <cell r="A321" t="str">
            <v>314080801</v>
          </cell>
          <cell r="B321">
            <v>7140939.2599999998</v>
          </cell>
        </row>
        <row r="322">
          <cell r="A322" t="str">
            <v>316076401</v>
          </cell>
          <cell r="B322">
            <v>411006.94</v>
          </cell>
        </row>
        <row r="323">
          <cell r="A323" t="str">
            <v>316296801</v>
          </cell>
          <cell r="B323">
            <v>1584110.06</v>
          </cell>
        </row>
        <row r="324">
          <cell r="A324" t="str">
            <v>316360201</v>
          </cell>
          <cell r="B324">
            <v>670748.43999999994</v>
          </cell>
        </row>
        <row r="325">
          <cell r="A325" t="str">
            <v>322879301</v>
          </cell>
          <cell r="B325">
            <v>16019635.759999998</v>
          </cell>
        </row>
        <row r="326">
          <cell r="A326" t="str">
            <v>322916301</v>
          </cell>
          <cell r="B326">
            <v>1496786.2</v>
          </cell>
        </row>
        <row r="327">
          <cell r="A327" t="str">
            <v>326725404</v>
          </cell>
          <cell r="B327">
            <v>6926751.9900000002</v>
          </cell>
        </row>
        <row r="328">
          <cell r="A328" t="str">
            <v>330811601</v>
          </cell>
          <cell r="B328">
            <v>1920115.7800000003</v>
          </cell>
        </row>
        <row r="329">
          <cell r="A329" t="str">
            <v>331941001</v>
          </cell>
          <cell r="B329">
            <v>1598183.35</v>
          </cell>
        </row>
        <row r="330">
          <cell r="A330" t="str">
            <v>337991901</v>
          </cell>
          <cell r="B330">
            <v>1285160.21</v>
          </cell>
        </row>
        <row r="331">
          <cell r="A331" t="str">
            <v>338292101</v>
          </cell>
          <cell r="B331">
            <v>152317.45000000001</v>
          </cell>
        </row>
        <row r="332">
          <cell r="A332" t="str">
            <v>339153401</v>
          </cell>
          <cell r="B332">
            <v>6541777.04</v>
          </cell>
        </row>
        <row r="333">
          <cell r="A333" t="str">
            <v>344925801</v>
          </cell>
          <cell r="B333">
            <v>11788305.57</v>
          </cell>
        </row>
        <row r="334">
          <cell r="A334" t="str">
            <v>346945401</v>
          </cell>
          <cell r="B334">
            <v>888013.23</v>
          </cell>
        </row>
        <row r="335">
          <cell r="A335" t="str">
            <v>350190001</v>
          </cell>
          <cell r="B335">
            <v>1006385.37</v>
          </cell>
        </row>
        <row r="336">
          <cell r="A336" t="str">
            <v>362293801</v>
          </cell>
          <cell r="B336">
            <v>14838140.329999998</v>
          </cell>
        </row>
        <row r="337">
          <cell r="A337" t="str">
            <v>364187001</v>
          </cell>
          <cell r="B337">
            <v>408614.99</v>
          </cell>
        </row>
        <row r="338">
          <cell r="A338" t="str">
            <v>364710901</v>
          </cell>
          <cell r="B338">
            <v>9154185.2199999988</v>
          </cell>
        </row>
        <row r="339">
          <cell r="A339" t="str">
            <v>366812101</v>
          </cell>
          <cell r="B339">
            <v>2658582.46</v>
          </cell>
        </row>
        <row r="340">
          <cell r="A340" t="str">
            <v>376537203</v>
          </cell>
          <cell r="B340">
            <v>1684299.6199999999</v>
          </cell>
        </row>
        <row r="341">
          <cell r="A341" t="str">
            <v>379200401</v>
          </cell>
          <cell r="B341">
            <v>3668228.83</v>
          </cell>
        </row>
        <row r="342">
          <cell r="A342" t="str">
            <v>(blank)</v>
          </cell>
          <cell r="B342">
            <v>9535483833.2800217</v>
          </cell>
        </row>
        <row r="343">
          <cell r="A343" t="str">
            <v>312239201</v>
          </cell>
          <cell r="B343">
            <v>6816318.8799999999</v>
          </cell>
        </row>
        <row r="344">
          <cell r="A344" t="str">
            <v>Ambulance</v>
          </cell>
          <cell r="B344">
            <v>121960988.92334199</v>
          </cell>
        </row>
        <row r="345">
          <cell r="A345" t="str">
            <v>Dental</v>
          </cell>
          <cell r="B345">
            <v>28103.25</v>
          </cell>
        </row>
        <row r="346">
          <cell r="A346" t="str">
            <v>Grand Total</v>
          </cell>
          <cell r="B346">
            <v>12713978444.37336</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 Assumptions"/>
      <sheetName val="State"/>
      <sheetName val=" Non-State"/>
      <sheetName val="Data"/>
      <sheetName val="DSH 14 but no DSH 15 (Recoups)"/>
      <sheetName val="Pass 3 Hospitals IGT Commitment"/>
      <sheetName val="Pass 3 Final Payments and IGT's"/>
    </sheetNames>
    <sheetDataSet>
      <sheetData sheetId="0"/>
      <sheetData sheetId="1">
        <row r="23">
          <cell r="X23">
            <v>252636329</v>
          </cell>
        </row>
      </sheetData>
      <sheetData sheetId="2">
        <row r="178">
          <cell r="CJ178">
            <v>6956924.4461622639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tabSelected="1" zoomScale="90" zoomScaleNormal="90" workbookViewId="0">
      <selection activeCell="I12" sqref="I12"/>
    </sheetView>
  </sheetViews>
  <sheetFormatPr defaultRowHeight="12.75"/>
  <cols>
    <col min="2" max="2" width="35.7109375" customWidth="1"/>
    <col min="3" max="3" width="18.28515625" bestFit="1" customWidth="1"/>
    <col min="5" max="5" width="22.7109375" customWidth="1"/>
    <col min="6" max="8" width="15.7109375" customWidth="1"/>
    <col min="9" max="9" width="22.7109375" customWidth="1"/>
    <col min="12" max="12" width="16.7109375" bestFit="1" customWidth="1"/>
  </cols>
  <sheetData>
    <row r="1" spans="2:12" ht="15.75">
      <c r="B1" s="9" t="s">
        <v>993</v>
      </c>
    </row>
    <row r="2" spans="2:12" ht="13.5" thickBot="1"/>
    <row r="3" spans="2:12" ht="13.5" thickBot="1">
      <c r="B3" s="310" t="s">
        <v>1086</v>
      </c>
      <c r="C3" s="311"/>
      <c r="E3" s="312" t="s">
        <v>995</v>
      </c>
      <c r="F3" s="313"/>
      <c r="G3" s="313"/>
      <c r="H3" s="314"/>
    </row>
    <row r="4" spans="2:12">
      <c r="B4" s="73" t="s">
        <v>1085</v>
      </c>
      <c r="C4" s="74">
        <v>3348000000</v>
      </c>
      <c r="E4" s="13"/>
      <c r="F4" s="12" t="s">
        <v>950</v>
      </c>
      <c r="G4" s="12" t="s">
        <v>972</v>
      </c>
      <c r="H4" s="14" t="s">
        <v>949</v>
      </c>
    </row>
    <row r="5" spans="2:12" ht="39" thickBot="1">
      <c r="B5" s="225" t="s">
        <v>2165</v>
      </c>
      <c r="C5" s="102">
        <f>C4-C10-C11-'YTD State Payments'!W17</f>
        <v>3217808942.1566582</v>
      </c>
      <c r="E5" s="15" t="s">
        <v>996</v>
      </c>
      <c r="F5" s="16">
        <v>428059059</v>
      </c>
      <c r="G5" s="16">
        <v>20350525</v>
      </c>
      <c r="H5" s="17">
        <v>0</v>
      </c>
      <c r="L5" s="103"/>
    </row>
    <row r="6" spans="2:12" ht="13.5" thickBot="1">
      <c r="B6" s="45" t="s">
        <v>994</v>
      </c>
      <c r="C6" s="51">
        <f>H18</f>
        <v>354147287.99184227</v>
      </c>
      <c r="L6" s="76"/>
    </row>
    <row r="7" spans="2:12" ht="13.5" thickBot="1">
      <c r="B7" s="45" t="s">
        <v>1087</v>
      </c>
      <c r="C7" s="72">
        <f>C5-C6</f>
        <v>2863661654.1648159</v>
      </c>
      <c r="E7" s="312" t="s">
        <v>997</v>
      </c>
      <c r="F7" s="313"/>
      <c r="G7" s="313"/>
      <c r="H7" s="314"/>
    </row>
    <row r="8" spans="2:12" ht="13.5" thickBot="1">
      <c r="C8" s="10"/>
      <c r="E8" s="22"/>
      <c r="F8" s="23"/>
      <c r="G8" s="23"/>
      <c r="H8" s="24"/>
    </row>
    <row r="9" spans="2:12" ht="13.5" thickBot="1">
      <c r="B9" s="315" t="s">
        <v>1004</v>
      </c>
      <c r="C9" s="316"/>
      <c r="E9" s="25" t="s">
        <v>998</v>
      </c>
      <c r="F9" s="26"/>
      <c r="G9" s="26"/>
      <c r="H9" s="27">
        <f>SUMIFS('3.  UC Calculations by Hospital'!R:R,'3.  UC Calculations by Hospital'!E:E,'1. UC Assumptions'!E$22,'3.  UC Calculations by Hospital'!D:D,'1. UC Assumptions'!E23)</f>
        <v>137323976.48606518</v>
      </c>
    </row>
    <row r="10" spans="2:12" ht="13.5" thickBot="1">
      <c r="B10" s="33" t="s">
        <v>975</v>
      </c>
      <c r="C10" s="34">
        <f>'2. UC Pool Allocations by Type'!H14</f>
        <v>121960988.92334199</v>
      </c>
      <c r="E10" s="25" t="s">
        <v>999</v>
      </c>
      <c r="F10" s="26"/>
      <c r="G10" s="26"/>
      <c r="H10" s="27">
        <f>SUMIFS('3.  UC Calculations by Hospital'!R:R,'3.  UC Calculations by Hospital'!E:E,'1. UC Assumptions'!E$22,'3.  UC Calculations by Hospital'!D:D,'1. UC Assumptions'!E24)</f>
        <v>275213186.94529229</v>
      </c>
    </row>
    <row r="11" spans="2:12">
      <c r="B11" s="35" t="s">
        <v>976</v>
      </c>
      <c r="C11" s="34">
        <f>'2. UC Pool Allocations by Type'!H15</f>
        <v>28103.25</v>
      </c>
      <c r="E11" s="25"/>
      <c r="F11" s="26"/>
      <c r="G11" s="26"/>
      <c r="H11" s="27"/>
    </row>
    <row r="12" spans="2:12">
      <c r="B12" s="35" t="s">
        <v>974</v>
      </c>
      <c r="C12" s="36">
        <f>SUMIF('3.  UC Calculations by Hospital'!D:D,'1. UC Assumptions'!B12,'3.  UC Calculations by Hospital'!AB:AB)</f>
        <v>219482762.47481832</v>
      </c>
      <c r="E12" s="25" t="s">
        <v>1000</v>
      </c>
      <c r="F12" s="26"/>
      <c r="G12" s="26"/>
      <c r="H12" s="28">
        <v>3900000000</v>
      </c>
      <c r="I12" s="8"/>
    </row>
    <row r="13" spans="2:12" ht="13.5" thickBot="1">
      <c r="B13" s="88" t="s">
        <v>1020</v>
      </c>
      <c r="C13" s="37">
        <f>SUMIF('3.  UC Calculations by Hospital'!D:D,'1. UC Assumptions'!E26,'3.  UC Calculations by Hospital'!AB:AB)</f>
        <v>56759313.15063367</v>
      </c>
      <c r="E13" s="25"/>
      <c r="F13" s="26"/>
      <c r="G13" s="26"/>
      <c r="H13" s="27"/>
    </row>
    <row r="14" spans="2:12">
      <c r="E14" s="25" t="s">
        <v>1088</v>
      </c>
      <c r="F14" s="26"/>
      <c r="G14" s="26"/>
      <c r="H14" s="21">
        <f>C4/H12</f>
        <v>0.8584615384615385</v>
      </c>
    </row>
    <row r="15" spans="2:12">
      <c r="E15" s="25"/>
      <c r="F15" s="26"/>
      <c r="G15" s="26"/>
      <c r="H15" s="27"/>
    </row>
    <row r="16" spans="2:12" ht="13.5" thickBot="1">
      <c r="E16" s="25" t="s">
        <v>1001</v>
      </c>
      <c r="F16" s="26"/>
      <c r="G16" s="26"/>
      <c r="H16" s="27">
        <f>H9*H14</f>
        <v>117887352.12188365</v>
      </c>
    </row>
    <row r="17" spans="2:8" ht="13.5" thickBot="1">
      <c r="B17" s="310" t="s">
        <v>1456</v>
      </c>
      <c r="C17" s="311"/>
      <c r="E17" s="25" t="s">
        <v>1002</v>
      </c>
      <c r="F17" s="26"/>
      <c r="G17" s="26"/>
      <c r="H17" s="32">
        <f>H10*H14</f>
        <v>236259935.86995864</v>
      </c>
    </row>
    <row r="18" spans="2:8" ht="13.5" thickBot="1">
      <c r="B18" s="73" t="s">
        <v>1454</v>
      </c>
      <c r="C18" s="219">
        <f>1-C19</f>
        <v>0.58050000000000002</v>
      </c>
      <c r="E18" s="29" t="s">
        <v>1003</v>
      </c>
      <c r="F18" s="30"/>
      <c r="G18" s="30"/>
      <c r="H18" s="31">
        <f>SUM(H16:H17)</f>
        <v>354147287.99184227</v>
      </c>
    </row>
    <row r="19" spans="2:8">
      <c r="B19" s="45" t="s">
        <v>1455</v>
      </c>
      <c r="C19" s="219">
        <v>0.41949999999999998</v>
      </c>
    </row>
    <row r="20" spans="2:8">
      <c r="B20" s="45" t="s">
        <v>978</v>
      </c>
      <c r="C20" s="219">
        <f>C18+C19</f>
        <v>1</v>
      </c>
    </row>
    <row r="21" spans="2:8">
      <c r="C21" s="8"/>
    </row>
    <row r="22" spans="2:8" hidden="1">
      <c r="E22" s="18" t="s">
        <v>977</v>
      </c>
    </row>
    <row r="23" spans="2:8" ht="15" hidden="1">
      <c r="E23" s="19" t="s">
        <v>972</v>
      </c>
    </row>
    <row r="24" spans="2:8" ht="15" hidden="1">
      <c r="E24" s="19" t="s">
        <v>949</v>
      </c>
    </row>
    <row r="25" spans="2:8" ht="15" hidden="1">
      <c r="E25" s="20" t="s">
        <v>974</v>
      </c>
    </row>
    <row r="26" spans="2:8" ht="15" hidden="1">
      <c r="E26" s="87" t="s">
        <v>973</v>
      </c>
    </row>
    <row r="27" spans="2:8">
      <c r="B27" s="277" t="s">
        <v>2147</v>
      </c>
      <c r="C27" s="279">
        <f>'3.  UC Calculations by Hospital'!AU1</f>
        <v>3048303552.7899976</v>
      </c>
    </row>
    <row r="28" spans="2:8" ht="38.25">
      <c r="B28" s="278" t="s">
        <v>2145</v>
      </c>
      <c r="C28" s="279">
        <f>C5-C27</f>
        <v>169505389.36666059</v>
      </c>
    </row>
    <row r="29" spans="2:8">
      <c r="B29" s="277" t="s">
        <v>2146</v>
      </c>
      <c r="C29" s="279">
        <f>SUMIF('3.  UC Calculations by Hospital'!BO3:BO338,"&gt;0",'3.  UC Calculations by Hospital'!BO3:BO338)</f>
        <v>248029689.31814939</v>
      </c>
    </row>
  </sheetData>
  <mergeCells count="5">
    <mergeCell ref="B3:C3"/>
    <mergeCell ref="E3:H3"/>
    <mergeCell ref="E7:H7"/>
    <mergeCell ref="B9:C9"/>
    <mergeCell ref="B17:C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B343" sqref="B343"/>
    </sheetView>
  </sheetViews>
  <sheetFormatPr defaultRowHeight="12.75"/>
  <cols>
    <col min="1" max="1" width="23.28515625" customWidth="1"/>
    <col min="2" max="2" width="7" bestFit="1" customWidth="1"/>
    <col min="3" max="3" width="10" bestFit="1" customWidth="1"/>
    <col min="4" max="4" width="11.42578125" bestFit="1" customWidth="1"/>
    <col min="5" max="5" width="15.28515625" bestFit="1" customWidth="1"/>
    <col min="6" max="6" width="9.28515625" bestFit="1" customWidth="1"/>
    <col min="7" max="7" width="43.5703125" bestFit="1" customWidth="1"/>
    <col min="8" max="8" width="8.85546875" bestFit="1" customWidth="1"/>
    <col min="9" max="9" width="9" bestFit="1" customWidth="1"/>
    <col min="10" max="10" width="33.42578125" customWidth="1"/>
  </cols>
  <sheetData>
    <row r="1" spans="1:10" ht="66" customHeight="1">
      <c r="A1" s="155" t="s">
        <v>1472</v>
      </c>
      <c r="B1" s="155" t="s">
        <v>1</v>
      </c>
      <c r="C1" s="155" t="s">
        <v>2</v>
      </c>
      <c r="D1" s="155" t="s">
        <v>971</v>
      </c>
      <c r="E1" s="155" t="s">
        <v>944</v>
      </c>
      <c r="F1" s="155" t="s">
        <v>951</v>
      </c>
      <c r="G1" s="155" t="s">
        <v>0</v>
      </c>
      <c r="H1" s="155" t="s">
        <v>766</v>
      </c>
      <c r="I1" s="155" t="s">
        <v>1465</v>
      </c>
      <c r="J1" s="155" t="s">
        <v>1039</v>
      </c>
    </row>
    <row r="2" spans="1:10">
      <c r="A2" s="8" t="s">
        <v>1380</v>
      </c>
      <c r="B2" s="8" t="s">
        <v>1381</v>
      </c>
      <c r="C2" s="8" t="s">
        <v>70</v>
      </c>
      <c r="D2" s="8" t="s">
        <v>949</v>
      </c>
      <c r="E2" s="8"/>
      <c r="F2" s="8"/>
      <c r="G2" s="8" t="s">
        <v>1382</v>
      </c>
      <c r="H2" s="8" t="s">
        <v>775</v>
      </c>
      <c r="I2" s="216">
        <v>0</v>
      </c>
      <c r="J2" t="s">
        <v>1474</v>
      </c>
    </row>
    <row r="3" spans="1:10">
      <c r="A3" s="8" t="s">
        <v>1380</v>
      </c>
      <c r="B3" s="8" t="s">
        <v>1341</v>
      </c>
      <c r="C3" s="8" t="s">
        <v>1383</v>
      </c>
      <c r="D3" s="8" t="s">
        <v>949</v>
      </c>
      <c r="E3" s="8"/>
      <c r="F3" s="8"/>
      <c r="G3" s="8" t="s">
        <v>1384</v>
      </c>
      <c r="H3" s="8" t="s">
        <v>775</v>
      </c>
      <c r="I3" s="216">
        <v>0</v>
      </c>
      <c r="J3" s="8" t="s">
        <v>1474</v>
      </c>
    </row>
    <row r="4" spans="1:10">
      <c r="A4" s="8" t="s">
        <v>1380</v>
      </c>
      <c r="B4" s="8" t="s">
        <v>1385</v>
      </c>
      <c r="C4" s="8" t="s">
        <v>1386</v>
      </c>
      <c r="D4" s="8" t="s">
        <v>949</v>
      </c>
      <c r="E4" s="8"/>
      <c r="F4" s="8"/>
      <c r="G4" s="8" t="s">
        <v>1387</v>
      </c>
      <c r="H4" s="8" t="s">
        <v>775</v>
      </c>
      <c r="I4" s="216">
        <v>0</v>
      </c>
      <c r="J4" s="8" t="s">
        <v>1474</v>
      </c>
    </row>
    <row r="5" spans="1:10">
      <c r="A5" s="8" t="s">
        <v>1380</v>
      </c>
      <c r="B5" s="8" t="s">
        <v>1388</v>
      </c>
      <c r="C5" s="8" t="s">
        <v>1389</v>
      </c>
      <c r="D5" s="8" t="s">
        <v>949</v>
      </c>
      <c r="E5" s="8"/>
      <c r="F5" s="8"/>
      <c r="G5" s="8" t="s">
        <v>1390</v>
      </c>
      <c r="H5" s="8" t="s">
        <v>1391</v>
      </c>
      <c r="I5" s="216">
        <v>0</v>
      </c>
      <c r="J5" s="8" t="s">
        <v>1474</v>
      </c>
    </row>
    <row r="6" spans="1:10">
      <c r="A6" s="8" t="s">
        <v>1380</v>
      </c>
      <c r="B6" s="8" t="s">
        <v>1392</v>
      </c>
      <c r="C6" s="8" t="s">
        <v>314</v>
      </c>
      <c r="D6" s="8" t="s">
        <v>972</v>
      </c>
      <c r="E6" s="8"/>
      <c r="F6" s="8"/>
      <c r="G6" s="8" t="s">
        <v>313</v>
      </c>
      <c r="H6" s="8" t="s">
        <v>786</v>
      </c>
      <c r="I6" s="216">
        <v>0</v>
      </c>
      <c r="J6" s="8" t="s">
        <v>1474</v>
      </c>
    </row>
    <row r="7" spans="1:10">
      <c r="A7" s="8" t="s">
        <v>1380</v>
      </c>
      <c r="B7" s="8" t="s">
        <v>1393</v>
      </c>
      <c r="C7" s="8" t="s">
        <v>1394</v>
      </c>
      <c r="D7" s="8" t="s">
        <v>949</v>
      </c>
      <c r="E7" s="8"/>
      <c r="F7" s="8"/>
      <c r="G7" s="8" t="s">
        <v>1395</v>
      </c>
      <c r="H7" s="8" t="s">
        <v>1396</v>
      </c>
      <c r="I7" s="216">
        <v>0</v>
      </c>
      <c r="J7" s="8" t="s">
        <v>1474</v>
      </c>
    </row>
    <row r="8" spans="1:10">
      <c r="A8" s="8" t="s">
        <v>1380</v>
      </c>
      <c r="B8" s="8" t="s">
        <v>1397</v>
      </c>
      <c r="C8" s="8" t="s">
        <v>1398</v>
      </c>
      <c r="D8" s="8" t="s">
        <v>949</v>
      </c>
      <c r="E8" s="8"/>
      <c r="F8" s="8"/>
      <c r="G8" s="8" t="s">
        <v>1399</v>
      </c>
      <c r="H8" s="8" t="s">
        <v>1400</v>
      </c>
      <c r="I8" s="216">
        <v>0</v>
      </c>
      <c r="J8" s="8" t="s">
        <v>1474</v>
      </c>
    </row>
    <row r="9" spans="1:10">
      <c r="A9" s="8" t="s">
        <v>1380</v>
      </c>
      <c r="B9" s="8" t="s">
        <v>1401</v>
      </c>
      <c r="C9" s="8" t="s">
        <v>1402</v>
      </c>
      <c r="D9" s="8" t="s">
        <v>949</v>
      </c>
      <c r="E9" s="8"/>
      <c r="F9" s="8"/>
      <c r="G9" s="8" t="s">
        <v>1403</v>
      </c>
      <c r="H9" s="8" t="s">
        <v>1404</v>
      </c>
      <c r="I9" s="216">
        <v>0</v>
      </c>
      <c r="J9" s="8" t="s">
        <v>1474</v>
      </c>
    </row>
    <row r="10" spans="1:10">
      <c r="A10" s="8" t="s">
        <v>1380</v>
      </c>
      <c r="B10" s="8" t="s">
        <v>1405</v>
      </c>
      <c r="C10" s="8" t="s">
        <v>1406</v>
      </c>
      <c r="D10" s="8" t="s">
        <v>949</v>
      </c>
      <c r="E10" s="8"/>
      <c r="F10" s="8"/>
      <c r="G10" s="8" t="s">
        <v>1407</v>
      </c>
      <c r="H10" s="8" t="s">
        <v>1408</v>
      </c>
      <c r="I10" s="216">
        <v>0</v>
      </c>
      <c r="J10" s="8" t="s">
        <v>1474</v>
      </c>
    </row>
    <row r="11" spans="1:10" s="8" customFormat="1">
      <c r="A11" s="8" t="s">
        <v>1471</v>
      </c>
      <c r="B11" s="8">
        <v>450747</v>
      </c>
      <c r="C11" s="8" t="s">
        <v>324</v>
      </c>
      <c r="D11" s="8" t="s">
        <v>949</v>
      </c>
      <c r="E11" s="8" t="s">
        <v>977</v>
      </c>
      <c r="G11" s="8" t="s">
        <v>1191</v>
      </c>
      <c r="H11" s="8" t="s">
        <v>858</v>
      </c>
      <c r="I11" s="216">
        <v>0</v>
      </c>
      <c r="J11" s="8" t="s">
        <v>1474</v>
      </c>
    </row>
    <row r="12" spans="1:10" s="8" customFormat="1">
      <c r="A12" s="8" t="s">
        <v>1471</v>
      </c>
      <c r="B12" s="8" t="s">
        <v>1118</v>
      </c>
      <c r="C12" s="8" t="s">
        <v>74</v>
      </c>
      <c r="D12" s="8" t="s">
        <v>949</v>
      </c>
      <c r="G12" s="8" t="s">
        <v>73</v>
      </c>
      <c r="H12" s="8" t="s">
        <v>771</v>
      </c>
      <c r="I12" s="216">
        <v>0</v>
      </c>
      <c r="J12" s="8" t="s">
        <v>1474</v>
      </c>
    </row>
    <row r="13" spans="1:10" s="8" customFormat="1">
      <c r="A13" s="8" t="s">
        <v>1471</v>
      </c>
      <c r="B13" s="8" t="s">
        <v>1329</v>
      </c>
      <c r="C13" s="8" t="s">
        <v>1330</v>
      </c>
      <c r="D13" s="8" t="s">
        <v>949</v>
      </c>
      <c r="G13" s="8" t="s">
        <v>1187</v>
      </c>
      <c r="H13" s="8" t="s">
        <v>775</v>
      </c>
      <c r="I13" s="216">
        <v>0</v>
      </c>
      <c r="J13" s="8" t="s">
        <v>1474</v>
      </c>
    </row>
    <row r="14" spans="1:10" s="8" customFormat="1">
      <c r="A14" s="8" t="s">
        <v>1471</v>
      </c>
      <c r="B14" s="8" t="s">
        <v>1283</v>
      </c>
      <c r="C14" s="8" t="s">
        <v>1284</v>
      </c>
      <c r="D14" s="8" t="s">
        <v>949</v>
      </c>
      <c r="G14" s="8" t="s">
        <v>1285</v>
      </c>
      <c r="H14" s="8" t="s">
        <v>785</v>
      </c>
      <c r="I14" s="216">
        <v>0</v>
      </c>
      <c r="J14" s="8" t="s">
        <v>1474</v>
      </c>
    </row>
    <row r="15" spans="1:10" s="8" customFormat="1" ht="25.5">
      <c r="A15" s="8" t="s">
        <v>1471</v>
      </c>
      <c r="B15" s="8">
        <v>454014</v>
      </c>
      <c r="C15" s="8" t="s">
        <v>1214</v>
      </c>
      <c r="D15" s="8" t="s">
        <v>973</v>
      </c>
      <c r="F15" s="8" t="s">
        <v>952</v>
      </c>
      <c r="G15" s="8" t="s">
        <v>1215</v>
      </c>
      <c r="H15" s="8" t="s">
        <v>864</v>
      </c>
      <c r="I15" s="216">
        <v>0</v>
      </c>
      <c r="J15" s="89" t="s">
        <v>1473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A10" workbookViewId="0">
      <selection activeCell="B343" sqref="B343"/>
    </sheetView>
  </sheetViews>
  <sheetFormatPr defaultRowHeight="12.75"/>
  <cols>
    <col min="1" max="1" width="35.42578125" bestFit="1" customWidth="1"/>
    <col min="2" max="2" width="13.85546875" bestFit="1" customWidth="1"/>
    <col min="3" max="4" width="12.140625" bestFit="1" customWidth="1"/>
    <col min="5" max="5" width="36.5703125" bestFit="1" customWidth="1"/>
    <col min="8" max="8" width="37.42578125" bestFit="1" customWidth="1"/>
    <col min="9" max="9" width="52.28515625" bestFit="1" customWidth="1"/>
    <col min="12" max="12" width="13.85546875" bestFit="1" customWidth="1"/>
  </cols>
  <sheetData>
    <row r="1" spans="1:14" ht="25.5">
      <c r="A1" s="156" t="s">
        <v>1409</v>
      </c>
      <c r="B1" s="157"/>
      <c r="C1" s="157"/>
      <c r="D1" s="157"/>
      <c r="E1" s="158"/>
      <c r="F1" s="158"/>
      <c r="G1" s="158"/>
      <c r="H1" s="158"/>
      <c r="I1" s="158"/>
      <c r="J1" s="158"/>
      <c r="K1" s="158"/>
      <c r="L1" s="158"/>
      <c r="M1" s="159"/>
      <c r="N1" s="159"/>
    </row>
    <row r="2" spans="1:14">
      <c r="A2" s="160"/>
      <c r="B2" s="161" t="s">
        <v>978</v>
      </c>
      <c r="C2" s="161" t="s">
        <v>1410</v>
      </c>
      <c r="D2" s="161" t="s">
        <v>1411</v>
      </c>
      <c r="E2" s="158"/>
      <c r="F2" s="158"/>
      <c r="G2" s="158"/>
      <c r="H2" s="158"/>
      <c r="I2" s="158"/>
      <c r="J2" s="158"/>
      <c r="K2" s="158"/>
      <c r="L2" s="158"/>
      <c r="M2" s="159"/>
      <c r="N2" s="159"/>
    </row>
    <row r="3" spans="1:14">
      <c r="A3" s="162" t="s">
        <v>1412</v>
      </c>
      <c r="B3" s="163">
        <v>1</v>
      </c>
      <c r="C3" s="163">
        <v>0.58050000000000002</v>
      </c>
      <c r="D3" s="164">
        <v>0.41949999999999998</v>
      </c>
      <c r="E3" s="158"/>
      <c r="F3" s="158"/>
      <c r="G3" s="158"/>
      <c r="H3" s="158"/>
      <c r="I3" s="158"/>
      <c r="J3" s="158"/>
      <c r="K3" s="158"/>
      <c r="L3" s="158"/>
      <c r="M3" s="159"/>
      <c r="N3" s="159"/>
    </row>
    <row r="4" spans="1:14">
      <c r="A4" s="165" t="s">
        <v>1413</v>
      </c>
      <c r="B4" s="166">
        <v>1722420062</v>
      </c>
      <c r="C4" s="167">
        <v>999864845.90999997</v>
      </c>
      <c r="D4" s="167">
        <v>722555216.09000003</v>
      </c>
      <c r="E4" s="158" t="s">
        <v>1414</v>
      </c>
      <c r="F4" s="158"/>
      <c r="G4" s="168"/>
      <c r="H4" s="158"/>
      <c r="I4" s="158"/>
      <c r="J4" s="158"/>
      <c r="K4" s="158"/>
      <c r="L4" s="158"/>
      <c r="M4" s="159"/>
      <c r="N4" s="159"/>
    </row>
    <row r="5" spans="1:14">
      <c r="A5" s="165" t="s">
        <v>1415</v>
      </c>
      <c r="B5" s="166">
        <v>282275616.27999997</v>
      </c>
      <c r="C5" s="167">
        <v>163860995</v>
      </c>
      <c r="D5" s="167">
        <v>118414621.27999997</v>
      </c>
      <c r="E5" s="158" t="s">
        <v>1414</v>
      </c>
      <c r="F5" s="159"/>
      <c r="G5" s="158"/>
      <c r="H5" s="169">
        <f>[3]State!X23+'[3] Non-State'!CJ178</f>
        <v>259593253.44616225</v>
      </c>
      <c r="I5" s="170" t="s">
        <v>1416</v>
      </c>
      <c r="J5" s="158"/>
      <c r="K5" s="158"/>
      <c r="L5" s="158"/>
      <c r="M5" s="159"/>
      <c r="N5" s="159"/>
    </row>
    <row r="6" spans="1:14">
      <c r="A6" s="165"/>
      <c r="B6" s="171"/>
      <c r="C6" s="172"/>
      <c r="D6" s="172"/>
      <c r="E6" s="158"/>
      <c r="F6" s="158"/>
      <c r="G6" s="158"/>
      <c r="H6" s="158"/>
      <c r="I6" s="158"/>
      <c r="J6" s="158"/>
      <c r="K6" s="158"/>
      <c r="L6" s="158"/>
      <c r="M6" s="159"/>
      <c r="N6" s="159"/>
    </row>
    <row r="7" spans="1:14">
      <c r="A7" s="165" t="s">
        <v>1417</v>
      </c>
      <c r="B7" s="171">
        <v>62892819</v>
      </c>
      <c r="C7" s="173">
        <v>36509282</v>
      </c>
      <c r="D7" s="173">
        <v>26383537</v>
      </c>
      <c r="E7" s="158"/>
      <c r="F7" s="158"/>
      <c r="G7" s="168"/>
      <c r="H7" s="158"/>
      <c r="I7" s="158"/>
      <c r="J7" s="158"/>
      <c r="K7" s="158"/>
      <c r="L7" s="158"/>
      <c r="M7" s="159"/>
      <c r="N7" s="159"/>
    </row>
    <row r="8" spans="1:14">
      <c r="A8" s="165" t="s">
        <v>1418</v>
      </c>
      <c r="B8" s="174">
        <v>252636329</v>
      </c>
      <c r="C8" s="175">
        <v>146655389</v>
      </c>
      <c r="D8" s="175">
        <v>105980940</v>
      </c>
      <c r="E8" s="158"/>
      <c r="F8" s="158"/>
      <c r="G8" s="158"/>
      <c r="H8" s="158"/>
      <c r="I8" s="158"/>
      <c r="J8" s="158"/>
      <c r="K8" s="158"/>
      <c r="L8" s="158"/>
      <c r="M8" s="159"/>
      <c r="N8" s="159"/>
    </row>
    <row r="9" spans="1:14">
      <c r="A9" s="165" t="s">
        <v>1419</v>
      </c>
      <c r="B9" s="174">
        <v>315529148</v>
      </c>
      <c r="C9" s="174">
        <v>183164671</v>
      </c>
      <c r="D9" s="174">
        <v>132364477</v>
      </c>
      <c r="E9" s="158"/>
      <c r="F9" s="158"/>
      <c r="G9" s="168"/>
      <c r="H9" s="158"/>
      <c r="I9" s="158"/>
      <c r="J9" s="158"/>
      <c r="K9" s="158"/>
      <c r="L9" s="158"/>
      <c r="M9" s="159"/>
      <c r="N9" s="159"/>
    </row>
    <row r="10" spans="1:14">
      <c r="A10" s="176" t="s">
        <v>1420</v>
      </c>
      <c r="B10" s="177">
        <v>1406890914</v>
      </c>
      <c r="C10" s="177">
        <v>816700174.90999997</v>
      </c>
      <c r="D10" s="177">
        <v>590190739.09000003</v>
      </c>
      <c r="E10" s="158"/>
      <c r="F10" s="158"/>
      <c r="G10" s="158"/>
      <c r="H10" s="158"/>
      <c r="I10" s="158"/>
      <c r="J10" s="158"/>
      <c r="K10" s="158"/>
      <c r="L10" s="158"/>
      <c r="M10" s="159"/>
      <c r="N10" s="159"/>
    </row>
    <row r="11" spans="1:14">
      <c r="A11" s="165"/>
      <c r="B11" s="165"/>
      <c r="C11" s="172"/>
      <c r="D11" s="172"/>
      <c r="E11" s="158"/>
      <c r="F11" s="158"/>
      <c r="G11" s="168"/>
      <c r="H11" s="158" t="s">
        <v>1421</v>
      </c>
      <c r="I11" s="158"/>
      <c r="J11" s="158"/>
      <c r="K11" s="158"/>
      <c r="L11" s="158">
        <v>1784891256</v>
      </c>
      <c r="M11" s="159"/>
      <c r="N11" s="159"/>
    </row>
    <row r="12" spans="1:14">
      <c r="A12" s="165" t="s">
        <v>1422</v>
      </c>
      <c r="B12" s="171">
        <v>1019490735.8345649</v>
      </c>
      <c r="C12" s="173">
        <v>591814372</v>
      </c>
      <c r="D12" s="178">
        <v>427676363.68259996</v>
      </c>
      <c r="E12" s="158" t="s">
        <v>1414</v>
      </c>
      <c r="F12" s="158"/>
      <c r="G12" s="158"/>
      <c r="H12" s="158"/>
      <c r="I12" s="158"/>
      <c r="J12" s="158"/>
      <c r="K12" s="158"/>
      <c r="L12" s="158"/>
      <c r="M12" s="159"/>
      <c r="N12" s="159"/>
    </row>
    <row r="13" spans="1:14">
      <c r="A13" s="165" t="s">
        <v>1423</v>
      </c>
      <c r="B13" s="174">
        <v>322050059.59475565</v>
      </c>
      <c r="C13" s="175">
        <v>186950060</v>
      </c>
      <c r="D13" s="179">
        <v>135100000</v>
      </c>
      <c r="E13" s="158" t="s">
        <v>1424</v>
      </c>
      <c r="F13" s="158"/>
      <c r="G13" s="158"/>
      <c r="H13" s="158"/>
      <c r="I13" s="158"/>
      <c r="J13" s="158"/>
      <c r="K13" s="158"/>
      <c r="L13" s="158"/>
      <c r="M13" s="159"/>
      <c r="N13" s="159"/>
    </row>
    <row r="14" spans="1:14">
      <c r="A14" s="165" t="s">
        <v>1425</v>
      </c>
      <c r="B14" s="174">
        <v>1341540795.4293206</v>
      </c>
      <c r="C14" s="174">
        <v>778764432</v>
      </c>
      <c r="D14" s="174">
        <v>562776363.68260002</v>
      </c>
      <c r="E14" s="158"/>
      <c r="F14" s="158"/>
      <c r="G14" s="158"/>
      <c r="H14" s="158"/>
      <c r="I14" s="158"/>
      <c r="J14" s="158"/>
      <c r="K14" s="158"/>
      <c r="L14" s="158"/>
      <c r="M14" s="159"/>
      <c r="N14" s="159"/>
    </row>
    <row r="15" spans="1:14">
      <c r="A15" s="180" t="s">
        <v>1426</v>
      </c>
      <c r="B15" s="181">
        <v>1657069943.4293206</v>
      </c>
      <c r="C15" s="181">
        <v>961929103</v>
      </c>
      <c r="D15" s="181">
        <v>695140840.68260002</v>
      </c>
      <c r="E15" s="158"/>
      <c r="F15" s="158"/>
      <c r="G15" s="158"/>
      <c r="H15" s="158"/>
      <c r="I15" s="158"/>
      <c r="J15" s="158"/>
      <c r="K15" s="158"/>
      <c r="L15" s="158"/>
      <c r="M15" s="159"/>
      <c r="N15" s="159"/>
    </row>
    <row r="16" spans="1:14">
      <c r="A16" s="182" t="s">
        <v>1427</v>
      </c>
      <c r="B16" s="183">
        <v>65350118.570679426</v>
      </c>
      <c r="C16" s="183">
        <v>37935742.909999967</v>
      </c>
      <c r="D16" s="183">
        <v>27414375.407400012</v>
      </c>
      <c r="E16" s="158" t="s">
        <v>1428</v>
      </c>
      <c r="F16" s="158"/>
      <c r="G16" s="158"/>
      <c r="H16" s="158"/>
      <c r="I16" s="158"/>
      <c r="J16" s="158"/>
      <c r="K16" s="158"/>
      <c r="L16" s="158"/>
      <c r="M16" s="159"/>
      <c r="N16" s="159"/>
    </row>
    <row r="17" spans="1:14">
      <c r="A17" s="159"/>
      <c r="B17" s="158"/>
      <c r="C17" s="159"/>
      <c r="D17" s="159"/>
      <c r="E17" s="158"/>
      <c r="F17" s="158"/>
      <c r="G17" s="158"/>
      <c r="H17" s="158"/>
      <c r="I17" s="158"/>
      <c r="J17" s="158"/>
      <c r="K17" s="158"/>
      <c r="L17" s="158"/>
      <c r="M17" s="159"/>
      <c r="N17" s="159"/>
    </row>
    <row r="18" spans="1:14">
      <c r="A18" s="184" t="s">
        <v>1429</v>
      </c>
      <c r="B18" s="159"/>
      <c r="C18" s="159"/>
      <c r="D18" s="159"/>
      <c r="E18" s="158"/>
      <c r="F18" s="158"/>
      <c r="G18" s="158"/>
      <c r="H18" s="158"/>
      <c r="I18" s="158"/>
      <c r="J18" s="158"/>
      <c r="K18" s="158"/>
      <c r="L18" s="158"/>
      <c r="M18" s="159"/>
      <c r="N18" s="159"/>
    </row>
    <row r="19" spans="1:14">
      <c r="A19" s="185" t="s">
        <v>1430</v>
      </c>
      <c r="B19" s="186">
        <v>1341540795.4293206</v>
      </c>
      <c r="C19" s="158"/>
      <c r="D19" s="158"/>
      <c r="E19" s="158"/>
      <c r="F19" s="158"/>
      <c r="G19" s="158"/>
      <c r="H19" s="158"/>
      <c r="I19" s="158"/>
      <c r="J19" s="158"/>
      <c r="K19" s="158"/>
      <c r="L19" s="158"/>
      <c r="M19" s="159"/>
      <c r="N19" s="159"/>
    </row>
    <row r="20" spans="1:14">
      <c r="A20" s="187" t="s">
        <v>1431</v>
      </c>
      <c r="B20" s="188">
        <v>427676363.68259996</v>
      </c>
      <c r="C20" s="158"/>
      <c r="D20" s="159"/>
      <c r="E20" s="158"/>
      <c r="F20" s="158"/>
      <c r="G20" s="158"/>
      <c r="H20" s="158"/>
      <c r="I20" s="158"/>
      <c r="J20" s="158"/>
      <c r="K20" s="158"/>
      <c r="L20" s="158"/>
      <c r="M20" s="159"/>
      <c r="N20" s="159"/>
    </row>
    <row r="21" spans="1:14">
      <c r="A21" s="189" t="s">
        <v>1432</v>
      </c>
      <c r="B21" s="183">
        <v>913864431.74672055</v>
      </c>
      <c r="C21" s="158"/>
      <c r="D21" s="158"/>
      <c r="E21" s="158"/>
      <c r="F21" s="158"/>
      <c r="G21" s="158"/>
      <c r="H21" s="158"/>
      <c r="I21" s="158"/>
      <c r="J21" s="158"/>
      <c r="K21" s="158"/>
      <c r="L21" s="158"/>
      <c r="M21" s="159"/>
      <c r="N21" s="159"/>
    </row>
    <row r="22" spans="1:14">
      <c r="A22" s="184" t="s">
        <v>1433</v>
      </c>
      <c r="B22" s="158"/>
      <c r="C22" s="159"/>
      <c r="D22" s="159"/>
      <c r="E22" s="158"/>
      <c r="F22" s="158"/>
      <c r="G22" s="158"/>
      <c r="H22" s="158"/>
      <c r="I22" s="158"/>
      <c r="J22" s="158"/>
      <c r="K22" s="158"/>
      <c r="L22" s="158"/>
      <c r="M22" s="159"/>
      <c r="N22" s="159"/>
    </row>
    <row r="23" spans="1:14">
      <c r="A23" s="185" t="s">
        <v>1434</v>
      </c>
      <c r="B23" s="190">
        <v>105178024.36854972</v>
      </c>
      <c r="C23" s="158"/>
      <c r="D23" s="158"/>
      <c r="E23" s="158"/>
      <c r="F23" s="158"/>
      <c r="G23" s="158"/>
      <c r="H23" s="158"/>
      <c r="I23" s="158"/>
      <c r="J23" s="158"/>
      <c r="K23" s="158"/>
      <c r="L23" s="158"/>
      <c r="M23" s="159"/>
      <c r="N23" s="159"/>
    </row>
    <row r="24" spans="1:14">
      <c r="A24" s="187" t="s">
        <v>1435</v>
      </c>
      <c r="B24" s="191">
        <v>19695476.283775594</v>
      </c>
      <c r="C24" s="192">
        <v>124873500.65232532</v>
      </c>
      <c r="D24" s="158"/>
      <c r="E24" s="158"/>
      <c r="F24" s="158"/>
      <c r="G24" s="158"/>
      <c r="H24" s="158"/>
      <c r="I24" s="158"/>
      <c r="J24" s="158"/>
      <c r="K24" s="158"/>
      <c r="L24" s="158"/>
      <c r="M24" s="159"/>
      <c r="N24" s="159"/>
    </row>
    <row r="25" spans="1:14">
      <c r="A25" s="193" t="s">
        <v>1436</v>
      </c>
      <c r="B25" s="194">
        <v>302802863.03027469</v>
      </c>
      <c r="C25" s="192">
        <v>427676363.68260002</v>
      </c>
      <c r="D25" s="158"/>
      <c r="E25" s="158"/>
      <c r="F25" s="158"/>
      <c r="G25" s="158"/>
      <c r="H25" s="158"/>
      <c r="I25" s="158"/>
      <c r="J25" s="158"/>
      <c r="K25" s="158"/>
      <c r="L25" s="158"/>
      <c r="M25" s="159"/>
      <c r="N25" s="159"/>
    </row>
    <row r="26" spans="1:14">
      <c r="A26" s="195" t="s">
        <v>1437</v>
      </c>
      <c r="B26" s="196">
        <v>0.5</v>
      </c>
      <c r="C26" s="158"/>
      <c r="D26" s="159"/>
      <c r="E26" s="158"/>
      <c r="F26" s="158"/>
      <c r="G26" s="158"/>
      <c r="H26" s="158"/>
      <c r="I26" s="158"/>
      <c r="J26" s="158"/>
      <c r="K26" s="158"/>
      <c r="L26" s="158"/>
      <c r="M26" s="159"/>
      <c r="N26" s="159"/>
    </row>
    <row r="27" spans="1:14">
      <c r="A27" s="195" t="s">
        <v>1438</v>
      </c>
      <c r="B27" s="197">
        <v>1.2097500000000001</v>
      </c>
      <c r="C27" s="198"/>
      <c r="D27" s="159"/>
      <c r="E27" s="158"/>
      <c r="F27" s="158"/>
      <c r="G27" s="158"/>
      <c r="H27" s="158"/>
      <c r="I27" s="158"/>
      <c r="J27" s="158"/>
      <c r="K27" s="158"/>
      <c r="L27" s="158"/>
      <c r="M27" s="159"/>
      <c r="N27" s="159"/>
    </row>
    <row r="28" spans="1:14">
      <c r="A28" s="159"/>
      <c r="B28" s="159"/>
      <c r="C28" s="159"/>
      <c r="D28" s="159"/>
      <c r="E28" s="158"/>
      <c r="F28" s="158"/>
      <c r="G28" s="158"/>
      <c r="H28" s="158"/>
      <c r="I28" s="158"/>
      <c r="J28" s="158"/>
      <c r="K28" s="158"/>
      <c r="L28" s="158"/>
      <c r="M28" s="159"/>
      <c r="N28" s="159"/>
    </row>
    <row r="29" spans="1:14">
      <c r="A29" s="184" t="s">
        <v>1439</v>
      </c>
      <c r="B29" s="159"/>
      <c r="C29" s="159"/>
      <c r="D29" s="159"/>
      <c r="E29" s="158"/>
      <c r="F29" s="158"/>
      <c r="G29" s="158"/>
      <c r="H29" s="158"/>
      <c r="I29" s="158"/>
      <c r="J29" s="158"/>
      <c r="K29" s="158"/>
      <c r="L29" s="158"/>
      <c r="M29" s="159"/>
      <c r="N29" s="159"/>
    </row>
    <row r="30" spans="1:14">
      <c r="A30" s="185" t="s">
        <v>1440</v>
      </c>
      <c r="B30" s="199">
        <v>0.5</v>
      </c>
      <c r="C30" s="159"/>
      <c r="D30" s="159"/>
      <c r="E30" s="158"/>
      <c r="F30" s="158"/>
      <c r="G30" s="158"/>
      <c r="H30" s="158"/>
      <c r="I30" s="158"/>
      <c r="J30" s="158"/>
      <c r="K30" s="158"/>
      <c r="L30" s="158"/>
      <c r="M30" s="159"/>
      <c r="N30" s="159"/>
    </row>
    <row r="31" spans="1:14">
      <c r="A31" s="193" t="s">
        <v>1441</v>
      </c>
      <c r="B31" s="200">
        <v>0.5</v>
      </c>
      <c r="C31" s="159"/>
      <c r="D31" s="159"/>
      <c r="E31" s="158"/>
      <c r="F31" s="158"/>
      <c r="G31" s="158"/>
      <c r="H31" s="158"/>
      <c r="I31" s="158"/>
      <c r="J31" s="158"/>
      <c r="K31" s="158"/>
      <c r="L31" s="158"/>
      <c r="M31" s="159"/>
      <c r="N31" s="159"/>
    </row>
    <row r="32" spans="1:14">
      <c r="A32" s="184" t="s">
        <v>1442</v>
      </c>
      <c r="B32" s="159"/>
      <c r="C32" s="159"/>
      <c r="D32" s="159"/>
      <c r="E32" s="158"/>
      <c r="F32" s="158"/>
      <c r="G32" s="158"/>
      <c r="H32" s="158"/>
      <c r="I32" s="158"/>
      <c r="J32" s="158"/>
      <c r="K32" s="158"/>
      <c r="L32" s="158"/>
      <c r="M32" s="159"/>
      <c r="N32" s="159"/>
    </row>
    <row r="33" spans="1:14">
      <c r="A33" s="185" t="s">
        <v>1443</v>
      </c>
      <c r="B33" s="199">
        <v>0</v>
      </c>
      <c r="C33" s="159"/>
      <c r="D33" s="159"/>
      <c r="E33" s="158"/>
      <c r="F33" s="158"/>
      <c r="G33" s="158"/>
      <c r="H33" s="158"/>
      <c r="I33" s="158"/>
      <c r="J33" s="158"/>
      <c r="K33" s="158"/>
      <c r="L33" s="158"/>
      <c r="M33" s="159"/>
      <c r="N33" s="159"/>
    </row>
    <row r="34" spans="1:14">
      <c r="A34" s="193" t="s">
        <v>1444</v>
      </c>
      <c r="B34" s="200">
        <v>1</v>
      </c>
      <c r="C34" s="159"/>
      <c r="D34" s="159"/>
      <c r="E34" s="158"/>
      <c r="F34" s="158"/>
      <c r="G34" s="158"/>
      <c r="H34" s="158"/>
      <c r="I34" s="158"/>
      <c r="J34" s="158"/>
      <c r="K34" s="158"/>
      <c r="L34" s="158"/>
      <c r="M34" s="159"/>
      <c r="N34" s="159"/>
    </row>
    <row r="35" spans="1:14">
      <c r="A35" s="159"/>
      <c r="B35" s="159"/>
      <c r="C35" s="159"/>
      <c r="D35" s="159"/>
      <c r="E35" s="158"/>
      <c r="F35" s="158"/>
      <c r="G35" s="158"/>
      <c r="H35" s="158"/>
      <c r="I35" s="158"/>
      <c r="J35" s="158"/>
      <c r="K35" s="158"/>
      <c r="L35" s="158"/>
      <c r="M35" s="159"/>
      <c r="N35" s="159"/>
    </row>
    <row r="36" spans="1:14">
      <c r="A36" s="184" t="s">
        <v>1445</v>
      </c>
      <c r="B36" s="159"/>
      <c r="C36" s="158"/>
      <c r="D36" s="201" t="s">
        <v>1446</v>
      </c>
      <c r="E36" s="158"/>
      <c r="F36" s="158"/>
      <c r="G36" s="158"/>
      <c r="H36" s="158"/>
      <c r="I36" s="158"/>
      <c r="J36" s="158"/>
      <c r="K36" s="158"/>
      <c r="L36" s="158"/>
      <c r="M36" s="159"/>
      <c r="N36" s="159"/>
    </row>
    <row r="37" spans="1:14">
      <c r="A37" s="182" t="s">
        <v>766</v>
      </c>
      <c r="B37" s="202" t="s">
        <v>1446</v>
      </c>
      <c r="C37" s="202"/>
      <c r="D37" s="202" t="s">
        <v>1447</v>
      </c>
      <c r="E37" s="158"/>
      <c r="F37" s="158"/>
      <c r="G37" s="158"/>
      <c r="H37" s="158"/>
      <c r="I37" s="158"/>
      <c r="J37" s="158"/>
      <c r="K37" s="158"/>
      <c r="L37" s="158"/>
      <c r="M37" s="159"/>
      <c r="N37" s="159"/>
    </row>
    <row r="38" spans="1:14">
      <c r="A38" s="162" t="s">
        <v>771</v>
      </c>
      <c r="B38" s="203">
        <v>0.32062702865458576</v>
      </c>
      <c r="C38" s="203"/>
      <c r="D38" s="204">
        <v>0.32062702865458576</v>
      </c>
      <c r="E38" s="158">
        <v>97086782.241498485</v>
      </c>
      <c r="F38" s="158"/>
      <c r="G38" s="158"/>
      <c r="H38" s="158"/>
      <c r="I38" s="158"/>
      <c r="J38" s="158"/>
      <c r="K38" s="158"/>
      <c r="L38" s="158"/>
      <c r="M38" s="159"/>
      <c r="N38" s="159"/>
    </row>
    <row r="39" spans="1:14">
      <c r="A39" s="165" t="s">
        <v>773</v>
      </c>
      <c r="B39" s="205">
        <v>0.11924988279158273</v>
      </c>
      <c r="C39" s="205"/>
      <c r="D39" s="206">
        <v>0.11924988279158273</v>
      </c>
      <c r="E39" s="158">
        <v>36109205.925315939</v>
      </c>
      <c r="F39" s="158"/>
      <c r="G39" s="158"/>
      <c r="H39" s="158"/>
      <c r="I39" s="158"/>
      <c r="J39" s="158"/>
      <c r="K39" s="158"/>
      <c r="L39" s="158"/>
      <c r="M39" s="159"/>
      <c r="N39" s="159"/>
    </row>
    <row r="40" spans="1:14">
      <c r="A40" s="165" t="s">
        <v>792</v>
      </c>
      <c r="B40" s="205">
        <v>6.3769532347160068E-2</v>
      </c>
      <c r="C40" s="205"/>
      <c r="D40" s="206">
        <v>6.3769532347160068E-2</v>
      </c>
      <c r="E40" s="158">
        <v>19309596.968821783</v>
      </c>
      <c r="F40" s="158"/>
      <c r="G40" s="158"/>
      <c r="H40" s="158"/>
      <c r="I40" s="158"/>
      <c r="J40" s="158"/>
      <c r="K40" s="158"/>
      <c r="L40" s="158"/>
      <c r="M40" s="159"/>
      <c r="N40" s="159"/>
    </row>
    <row r="41" spans="1:14">
      <c r="A41" s="165" t="s">
        <v>775</v>
      </c>
      <c r="B41" s="205">
        <v>0.26905386445469548</v>
      </c>
      <c r="C41" s="205"/>
      <c r="D41" s="206">
        <v>0.26905386445469548</v>
      </c>
      <c r="E41" s="158">
        <v>81470280.466241241</v>
      </c>
      <c r="F41" s="158"/>
      <c r="G41" s="158"/>
      <c r="H41" s="158"/>
      <c r="I41" s="158"/>
      <c r="J41" s="158"/>
      <c r="K41" s="158"/>
      <c r="L41" s="158"/>
      <c r="M41" s="159"/>
      <c r="N41" s="159"/>
    </row>
    <row r="42" spans="1:14">
      <c r="A42" s="165" t="s">
        <v>779</v>
      </c>
      <c r="B42" s="205">
        <v>0.16791037446864088</v>
      </c>
      <c r="C42" s="205"/>
      <c r="D42" s="206">
        <v>0.16791037446864088</v>
      </c>
      <c r="E42" s="158">
        <v>50843742.121589996</v>
      </c>
      <c r="F42" s="158"/>
      <c r="G42" s="158"/>
      <c r="H42" s="158"/>
      <c r="I42" s="158"/>
      <c r="J42" s="158"/>
      <c r="K42" s="158"/>
      <c r="L42" s="158"/>
      <c r="M42" s="159"/>
      <c r="N42" s="159"/>
    </row>
    <row r="43" spans="1:14">
      <c r="A43" s="207" t="s">
        <v>801</v>
      </c>
      <c r="B43" s="208">
        <v>5.9389317283335012E-2</v>
      </c>
      <c r="C43" s="208"/>
      <c r="D43" s="209">
        <v>5.9389317283335012E-2</v>
      </c>
      <c r="E43" s="158">
        <v>17983255.306807216</v>
      </c>
      <c r="F43" s="158"/>
      <c r="G43" s="158"/>
      <c r="H43" s="158"/>
      <c r="I43" s="158"/>
      <c r="J43" s="158"/>
      <c r="K43" s="158"/>
      <c r="L43" s="158"/>
      <c r="M43" s="159"/>
      <c r="N43" s="159"/>
    </row>
    <row r="44" spans="1:14">
      <c r="A44" s="159"/>
      <c r="B44" s="210">
        <v>0.99999999999999989</v>
      </c>
      <c r="C44" s="159"/>
      <c r="D44" s="159"/>
      <c r="E44" s="158"/>
      <c r="F44" s="158"/>
      <c r="G44" s="158"/>
      <c r="H44" s="158"/>
      <c r="I44" s="158"/>
      <c r="J44" s="158"/>
      <c r="K44" s="158"/>
      <c r="L44" s="158"/>
      <c r="M44" s="159"/>
      <c r="N44" s="159"/>
    </row>
    <row r="45" spans="1:14">
      <c r="A45" s="159"/>
      <c r="B45" s="159"/>
      <c r="C45" s="159"/>
      <c r="D45" s="159"/>
      <c r="E45" s="158"/>
      <c r="F45" s="158"/>
      <c r="G45" s="158"/>
      <c r="H45" s="158"/>
      <c r="I45" s="158"/>
      <c r="J45" s="158"/>
      <c r="K45" s="158"/>
      <c r="L45" s="158"/>
      <c r="M45" s="159"/>
      <c r="N45" s="159"/>
    </row>
    <row r="46" spans="1:14">
      <c r="A46" s="160"/>
      <c r="B46" s="160"/>
      <c r="C46" s="160"/>
      <c r="D46" s="160"/>
      <c r="E46" s="211"/>
      <c r="F46" s="211"/>
      <c r="G46" s="211"/>
      <c r="H46" s="211"/>
      <c r="I46" s="211"/>
      <c r="J46" s="211"/>
      <c r="K46" s="211"/>
      <c r="L46" s="211"/>
      <c r="M46" s="211"/>
      <c r="N46" s="211"/>
    </row>
    <row r="47" spans="1:14">
      <c r="A47" s="212" t="s">
        <v>1448</v>
      </c>
      <c r="B47" s="213">
        <v>137999206</v>
      </c>
      <c r="C47" s="160"/>
      <c r="D47" s="160"/>
      <c r="E47" s="211"/>
      <c r="F47" s="211"/>
      <c r="G47" s="211"/>
      <c r="H47" s="211"/>
      <c r="I47" s="211"/>
      <c r="J47" s="211"/>
      <c r="K47" s="211"/>
      <c r="L47" s="211"/>
      <c r="M47" s="211"/>
      <c r="N47" s="211"/>
    </row>
    <row r="48" spans="1:14">
      <c r="A48" s="212" t="s">
        <v>1449</v>
      </c>
      <c r="B48" s="213">
        <v>135235306</v>
      </c>
      <c r="C48" s="160"/>
      <c r="D48" s="214"/>
      <c r="E48" s="211"/>
      <c r="F48" s="211"/>
      <c r="G48" s="211"/>
      <c r="H48" s="211"/>
      <c r="I48" s="211"/>
      <c r="J48" s="211"/>
      <c r="K48" s="211"/>
      <c r="L48" s="211"/>
      <c r="M48" s="211"/>
      <c r="N48" s="211"/>
    </row>
    <row r="49" spans="1:14">
      <c r="A49" s="160"/>
      <c r="B49" s="160"/>
      <c r="C49" s="160"/>
      <c r="D49" s="211"/>
      <c r="E49" s="211"/>
      <c r="F49" s="211"/>
      <c r="G49" s="211"/>
      <c r="H49" s="211"/>
      <c r="I49" s="211"/>
      <c r="J49" s="211"/>
      <c r="K49" s="211"/>
      <c r="L49" s="211"/>
      <c r="M49" s="211"/>
      <c r="N49" s="211"/>
    </row>
    <row r="50" spans="1:14">
      <c r="A50" s="211"/>
      <c r="B50" s="211"/>
      <c r="C50" s="211"/>
      <c r="D50" s="211"/>
      <c r="E50" s="211"/>
      <c r="F50" s="211"/>
      <c r="G50" s="211"/>
      <c r="H50" s="211"/>
      <c r="I50" s="211"/>
      <c r="J50" s="211"/>
      <c r="K50" s="211"/>
      <c r="L50" s="211"/>
      <c r="M50" s="211"/>
      <c r="N50" s="211"/>
    </row>
  </sheetData>
  <dataValidations count="1">
    <dataValidation type="list" allowBlank="1" showInputMessage="1" showErrorMessage="1" sqref="D36">
      <formula1>$B$37:$C$37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343" sqref="B343"/>
    </sheetView>
  </sheetViews>
  <sheetFormatPr defaultRowHeight="12.75"/>
  <cols>
    <col min="1" max="1" width="10" bestFit="1" customWidth="1"/>
    <col min="2" max="2" width="63.28515625" bestFit="1" customWidth="1"/>
    <col min="3" max="3" width="16" bestFit="1" customWidth="1"/>
  </cols>
  <sheetData>
    <row r="1" spans="1:3">
      <c r="A1" t="s">
        <v>2</v>
      </c>
      <c r="B1" t="s">
        <v>1466</v>
      </c>
      <c r="C1" t="s">
        <v>1451</v>
      </c>
    </row>
    <row r="2" spans="1:3">
      <c r="A2" t="s">
        <v>336</v>
      </c>
      <c r="B2" t="s">
        <v>335</v>
      </c>
      <c r="C2" s="216">
        <v>66636845.005868882</v>
      </c>
    </row>
    <row r="3" spans="1:3">
      <c r="A3" t="s">
        <v>357</v>
      </c>
      <c r="B3" t="s">
        <v>355</v>
      </c>
      <c r="C3" s="216">
        <v>115440584.10010181</v>
      </c>
    </row>
    <row r="4" spans="1:3">
      <c r="A4" t="s">
        <v>436</v>
      </c>
      <c r="B4" t="s">
        <v>434</v>
      </c>
      <c r="C4" s="216">
        <v>125620534.74630457</v>
      </c>
    </row>
    <row r="5" spans="1:3">
      <c r="A5" t="s">
        <v>476</v>
      </c>
      <c r="B5" t="s">
        <v>474</v>
      </c>
      <c r="C5" s="216">
        <v>50619722.238764532</v>
      </c>
    </row>
    <row r="6" spans="1:3">
      <c r="A6" t="s">
        <v>532</v>
      </c>
      <c r="B6" t="s">
        <v>530</v>
      </c>
      <c r="C6" s="216">
        <v>24287038.613466628</v>
      </c>
    </row>
    <row r="7" spans="1:3">
      <c r="A7" t="s">
        <v>576</v>
      </c>
      <c r="B7" t="s">
        <v>574</v>
      </c>
      <c r="C7" s="216">
        <v>25376162.694317944</v>
      </c>
    </row>
    <row r="8" spans="1:3">
      <c r="C8" s="223">
        <f>SUM(C2:C7)</f>
        <v>407980887.39882433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H14" sqref="H14"/>
    </sheetView>
  </sheetViews>
  <sheetFormatPr defaultColWidth="17" defaultRowHeight="12.75"/>
  <cols>
    <col min="4" max="4" width="32.140625" customWidth="1"/>
  </cols>
  <sheetData>
    <row r="1" spans="1:11" ht="15.75">
      <c r="A1" s="9" t="s">
        <v>1089</v>
      </c>
    </row>
    <row r="3" spans="1:11" ht="26.45" customHeight="1">
      <c r="B3" s="317" t="s">
        <v>1450</v>
      </c>
      <c r="C3" s="317"/>
      <c r="D3" s="317"/>
      <c r="E3" s="317"/>
      <c r="F3" s="317"/>
      <c r="G3" s="317"/>
      <c r="H3" s="317"/>
      <c r="I3" s="317"/>
      <c r="J3" s="317"/>
      <c r="K3" s="317"/>
    </row>
    <row r="4" spans="1:11" ht="25.5">
      <c r="B4" s="57" t="s">
        <v>981</v>
      </c>
      <c r="C4" s="58" t="s">
        <v>982</v>
      </c>
      <c r="D4" s="58" t="s">
        <v>987</v>
      </c>
      <c r="E4" s="58" t="s">
        <v>988</v>
      </c>
      <c r="F4" s="58" t="s">
        <v>983</v>
      </c>
      <c r="G4" s="58" t="s">
        <v>984</v>
      </c>
      <c r="H4" s="59" t="s">
        <v>1090</v>
      </c>
      <c r="I4" s="58" t="s">
        <v>985</v>
      </c>
      <c r="J4" s="60" t="s">
        <v>1091</v>
      </c>
      <c r="K4" s="58" t="s">
        <v>1092</v>
      </c>
    </row>
    <row r="5" spans="1:11">
      <c r="B5" s="45" t="s">
        <v>973</v>
      </c>
      <c r="C5" s="46" t="s">
        <v>989</v>
      </c>
      <c r="D5" s="51">
        <f>SUMIF('3.  UC Calculations by Hospital'!D:D,'2. UC Pool Allocations by Type'!B5,'3.  UC Calculations by Hospital'!R:R)</f>
        <v>50487408.15063367</v>
      </c>
      <c r="E5" s="51">
        <v>0</v>
      </c>
      <c r="F5" s="51">
        <f>E5+D5</f>
        <v>50487408.15063367</v>
      </c>
      <c r="G5" s="54">
        <f>F5/F$17</f>
        <v>8.7326569880997514E-3</v>
      </c>
      <c r="H5" s="55">
        <f>G5*'1. UC Assumptions'!C$7</f>
        <v>25007374.955795672</v>
      </c>
      <c r="I5" s="51">
        <v>0</v>
      </c>
      <c r="J5" s="56">
        <f>I5+H5</f>
        <v>25007374.955795672</v>
      </c>
      <c r="K5" s="51"/>
    </row>
    <row r="6" spans="1:11">
      <c r="B6" s="45" t="s">
        <v>950</v>
      </c>
      <c r="C6" s="46" t="s">
        <v>989</v>
      </c>
      <c r="D6" s="51">
        <f>SUMIF('3.  UC Calculations by Hospital'!D:D,'2. UC Pool Allocations by Type'!B6,'3.  UC Calculations by Hospital'!R:R)</f>
        <v>1306842191.9712765</v>
      </c>
      <c r="E6" s="51">
        <f>'1. UC Assumptions'!F5</f>
        <v>428059059</v>
      </c>
      <c r="F6" s="51">
        <f t="shared" ref="F6:F16" si="0">E6+D6</f>
        <v>1734901250.9712765</v>
      </c>
      <c r="G6" s="54">
        <f t="shared" ref="G6:G12" si="1">F6/F$17</f>
        <v>0.30008071493301969</v>
      </c>
      <c r="H6" s="55">
        <f>G6*'1. UC Assumptions'!C$7</f>
        <v>859329636.50805175</v>
      </c>
      <c r="I6" s="51">
        <v>0</v>
      </c>
      <c r="J6" s="56">
        <f t="shared" ref="J6:J16" si="2">I6+H6</f>
        <v>859329636.50805175</v>
      </c>
      <c r="K6" s="51"/>
    </row>
    <row r="7" spans="1:11">
      <c r="A7" t="s">
        <v>986</v>
      </c>
      <c r="B7" s="45" t="s">
        <v>972</v>
      </c>
      <c r="C7" s="46" t="s">
        <v>990</v>
      </c>
      <c r="D7" s="51">
        <f>SUMIF('3.  UC Calculations by Hospital'!D:D,'2. UC Pool Allocations by Type'!B7,'3.  UC Calculations by Hospital'!R:R)-'1. UC Assumptions'!H9</f>
        <v>139138165.78626093</v>
      </c>
      <c r="E7" s="51">
        <f>'1. UC Assumptions'!G5</f>
        <v>20350525</v>
      </c>
      <c r="F7" s="51">
        <f t="shared" si="0"/>
        <v>159488690.78626093</v>
      </c>
      <c r="G7" s="54">
        <f t="shared" si="1"/>
        <v>2.7586284999263549E-2</v>
      </c>
      <c r="H7" s="55">
        <f>G7*'1. UC Assumptions'!C$7</f>
        <v>78997786.533253103</v>
      </c>
      <c r="I7" s="51">
        <f>'1. UC Assumptions'!H16</f>
        <v>117887352.12188365</v>
      </c>
      <c r="J7" s="56">
        <f t="shared" si="2"/>
        <v>196885138.65513676</v>
      </c>
      <c r="K7" s="51"/>
    </row>
    <row r="8" spans="1:11">
      <c r="B8" s="61" t="s">
        <v>972</v>
      </c>
      <c r="C8" s="47" t="s">
        <v>991</v>
      </c>
      <c r="D8" s="62">
        <f>D7</f>
        <v>139138165.78626093</v>
      </c>
      <c r="E8" s="63">
        <f>(D8/(D8+I9)*E7)</f>
        <v>11016550.980355879</v>
      </c>
      <c r="F8" s="62">
        <f t="shared" si="0"/>
        <v>150154716.76661682</v>
      </c>
      <c r="G8" s="64">
        <f t="shared" si="1"/>
        <v>2.5971815244623081E-2</v>
      </c>
      <c r="H8" s="62">
        <f>G8*'1. UC Assumptions'!C$7</f>
        <v>74374491.405080318</v>
      </c>
      <c r="I8" s="62">
        <v>0</v>
      </c>
      <c r="J8" s="56">
        <f t="shared" si="2"/>
        <v>74374491.405080318</v>
      </c>
      <c r="K8" s="62"/>
    </row>
    <row r="9" spans="1:11">
      <c r="B9" s="61" t="s">
        <v>972</v>
      </c>
      <c r="C9" s="47" t="s">
        <v>992</v>
      </c>
      <c r="D9" s="62"/>
      <c r="E9" s="63">
        <f>I9/(D8+I9)*E7</f>
        <v>9333974.0196441207</v>
      </c>
      <c r="F9" s="62">
        <f t="shared" si="0"/>
        <v>9333974.0196441207</v>
      </c>
      <c r="G9" s="64">
        <f t="shared" si="1"/>
        <v>1.6144697546404689E-3</v>
      </c>
      <c r="H9" s="62">
        <f>G9*'1. UC Assumptions'!C$7</f>
        <v>4623295.1281727897</v>
      </c>
      <c r="I9" s="62">
        <f>I7</f>
        <v>117887352.12188365</v>
      </c>
      <c r="J9" s="56">
        <f t="shared" si="2"/>
        <v>122510647.25005643</v>
      </c>
      <c r="K9" s="62"/>
    </row>
    <row r="10" spans="1:11">
      <c r="B10" s="45" t="s">
        <v>949</v>
      </c>
      <c r="C10" s="46" t="s">
        <v>990</v>
      </c>
      <c r="D10" s="51">
        <f>SUMIF('3.  UC Calculations by Hospital'!D:D,'2. UC Pool Allocations by Type'!B10,'3.  UC Calculations by Hospital'!R:R)-'1. UC Assumptions'!H10</f>
        <v>3617088560.0467591</v>
      </c>
      <c r="E10" s="51">
        <v>0</v>
      </c>
      <c r="F10" s="51">
        <f t="shared" si="0"/>
        <v>3617088560.0467591</v>
      </c>
      <c r="G10" s="54">
        <f t="shared" si="1"/>
        <v>0.62563706174470257</v>
      </c>
      <c r="H10" s="55">
        <f>G10*'1. UC Assumptions'!C$7</f>
        <v>1791612863.1426501</v>
      </c>
      <c r="I10" s="51">
        <f>'1. UC Assumptions'!H17</f>
        <v>236259935.86995864</v>
      </c>
      <c r="J10" s="56">
        <f t="shared" si="2"/>
        <v>2027872799.0126088</v>
      </c>
      <c r="K10" s="51"/>
    </row>
    <row r="11" spans="1:11">
      <c r="B11" s="61" t="s">
        <v>949</v>
      </c>
      <c r="C11" s="47" t="s">
        <v>991</v>
      </c>
      <c r="D11" s="62">
        <f>D10</f>
        <v>3617088560.0467591</v>
      </c>
      <c r="E11" s="62">
        <v>0</v>
      </c>
      <c r="F11" s="62">
        <f t="shared" si="0"/>
        <v>3617088560.0467591</v>
      </c>
      <c r="G11" s="64">
        <f t="shared" si="1"/>
        <v>0.62563706174470257</v>
      </c>
      <c r="H11" s="62">
        <f>G11*'1. UC Assumptions'!C$7</f>
        <v>1791612863.1426501</v>
      </c>
      <c r="I11" s="62">
        <v>0</v>
      </c>
      <c r="J11" s="56">
        <f t="shared" si="2"/>
        <v>1791612863.1426501</v>
      </c>
      <c r="K11" s="62"/>
    </row>
    <row r="12" spans="1:11">
      <c r="B12" s="61" t="s">
        <v>949</v>
      </c>
      <c r="C12" s="47" t="s">
        <v>992</v>
      </c>
      <c r="D12" s="62"/>
      <c r="E12" s="62">
        <v>0</v>
      </c>
      <c r="F12" s="62">
        <f t="shared" si="0"/>
        <v>0</v>
      </c>
      <c r="G12" s="64">
        <f t="shared" si="1"/>
        <v>0</v>
      </c>
      <c r="H12" s="62">
        <f>G12*'1. UC Assumptions'!C$7</f>
        <v>0</v>
      </c>
      <c r="I12" s="62">
        <f>I10</f>
        <v>236259935.86995864</v>
      </c>
      <c r="J12" s="56">
        <f t="shared" si="2"/>
        <v>236259935.86995864</v>
      </c>
      <c r="K12" s="62"/>
    </row>
    <row r="13" spans="1:11">
      <c r="B13" s="52"/>
      <c r="C13" s="52"/>
      <c r="D13" s="53"/>
      <c r="E13" s="53"/>
      <c r="F13" s="53"/>
      <c r="G13" s="53"/>
      <c r="H13" s="53"/>
      <c r="I13" s="53"/>
      <c r="J13" s="56">
        <f t="shared" si="2"/>
        <v>0</v>
      </c>
      <c r="K13" s="69"/>
    </row>
    <row r="14" spans="1:11">
      <c r="B14" s="48" t="s">
        <v>975</v>
      </c>
      <c r="C14" s="46" t="s">
        <v>989</v>
      </c>
      <c r="D14" s="51">
        <f>'3.  UC Calculations by Hospital'!AB339</f>
        <v>244748760.22</v>
      </c>
      <c r="E14" s="51">
        <v>0</v>
      </c>
      <c r="F14" s="51">
        <f t="shared" si="0"/>
        <v>244748760.22</v>
      </c>
      <c r="G14" s="54">
        <f t="shared" ref="G14:G16" si="3">F14/F$17</f>
        <v>4.2333465898805656E-2</v>
      </c>
      <c r="H14" s="55">
        <v>121960988.92334199</v>
      </c>
      <c r="I14" s="51">
        <v>0</v>
      </c>
      <c r="J14" s="56">
        <f t="shared" si="2"/>
        <v>121960988.92334199</v>
      </c>
      <c r="K14" s="51"/>
    </row>
    <row r="15" spans="1:11">
      <c r="B15" s="48" t="s">
        <v>976</v>
      </c>
      <c r="C15" s="46" t="s">
        <v>989</v>
      </c>
      <c r="D15" s="51">
        <f>'3.  UC Calculations by Hospital'!AB340</f>
        <v>857435.77</v>
      </c>
      <c r="E15" s="51">
        <v>0</v>
      </c>
      <c r="F15" s="51">
        <f t="shared" si="0"/>
        <v>857435.77</v>
      </c>
      <c r="G15" s="81">
        <f t="shared" si="3"/>
        <v>1.4830811766761712E-4</v>
      </c>
      <c r="H15" s="55">
        <v>28103.25</v>
      </c>
      <c r="I15" s="51">
        <v>0</v>
      </c>
      <c r="J15" s="56">
        <f t="shared" si="2"/>
        <v>28103.25</v>
      </c>
      <c r="K15" s="51"/>
    </row>
    <row r="16" spans="1:11">
      <c r="B16" s="48" t="s">
        <v>974</v>
      </c>
      <c r="C16" s="46" t="s">
        <v>989</v>
      </c>
      <c r="D16" s="51">
        <f>'1. UC Assumptions'!C12</f>
        <v>219482762.47481832</v>
      </c>
      <c r="E16" s="51">
        <v>0</v>
      </c>
      <c r="F16" s="51">
        <f t="shared" si="0"/>
        <v>219482762.47481832</v>
      </c>
      <c r="G16" s="54">
        <f t="shared" si="3"/>
        <v>3.7963281334914473E-2</v>
      </c>
      <c r="H16" s="55">
        <f>G16*'1. UC Assumptions'!C$7</f>
        <v>108713993.02506545</v>
      </c>
      <c r="I16" s="51">
        <v>0</v>
      </c>
      <c r="J16" s="56">
        <f t="shared" si="2"/>
        <v>108713993.02506545</v>
      </c>
      <c r="K16" s="51"/>
    </row>
    <row r="17" spans="2:11">
      <c r="B17" s="65" t="s">
        <v>978</v>
      </c>
      <c r="C17" s="45"/>
      <c r="D17" s="66">
        <f t="shared" ref="D17:J17" si="4">D16+D10+D7+D6+D5</f>
        <v>5333039088.4297485</v>
      </c>
      <c r="E17" s="66">
        <f t="shared" si="4"/>
        <v>448409584</v>
      </c>
      <c r="F17" s="66">
        <f t="shared" si="4"/>
        <v>5781448672.4297485</v>
      </c>
      <c r="G17" s="67">
        <f t="shared" si="4"/>
        <v>1</v>
      </c>
      <c r="H17" s="68">
        <f t="shared" si="4"/>
        <v>2863661654.1648164</v>
      </c>
      <c r="I17" s="68">
        <f t="shared" si="4"/>
        <v>354147287.99184227</v>
      </c>
      <c r="J17" s="68">
        <f t="shared" si="4"/>
        <v>3217808942.1566586</v>
      </c>
      <c r="K17" s="51"/>
    </row>
    <row r="19" spans="2:11">
      <c r="B19" s="82" t="s">
        <v>1013</v>
      </c>
    </row>
    <row r="20" spans="2:11">
      <c r="B20" s="83" t="s">
        <v>1014</v>
      </c>
    </row>
    <row r="21" spans="2:11">
      <c r="B21" s="83" t="s">
        <v>1015</v>
      </c>
    </row>
  </sheetData>
  <mergeCells count="1">
    <mergeCell ref="B3:K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0"/>
  <sheetViews>
    <sheetView zoomScaleNormal="100" workbookViewId="0">
      <pane ySplit="2" topLeftCell="A3" activePane="bottomLeft" state="frozen"/>
      <selection activeCell="B1" sqref="B1"/>
      <selection pane="bottomLeft" activeCell="BR5" sqref="BR5"/>
    </sheetView>
  </sheetViews>
  <sheetFormatPr defaultRowHeight="12.75"/>
  <cols>
    <col min="1" max="1" width="7.7109375" style="8" bestFit="1" customWidth="1"/>
    <col min="2" max="2" width="10" style="8" bestFit="1" customWidth="1"/>
    <col min="3" max="3" width="10" style="274" customWidth="1"/>
    <col min="4" max="4" width="22.28515625" style="3" customWidth="1"/>
    <col min="5" max="5" width="14.85546875" style="6" customWidth="1"/>
    <col min="6" max="6" width="10.42578125" style="6" customWidth="1"/>
    <col min="7" max="7" width="54.140625" style="8" customWidth="1"/>
    <col min="8" max="8" width="13.28515625" style="8" customWidth="1"/>
    <col min="9" max="9" width="13" style="3" customWidth="1"/>
    <col min="10" max="10" width="14.7109375" style="3" customWidth="1"/>
    <col min="11" max="11" width="17.28515625" style="3" customWidth="1"/>
    <col min="12" max="14" width="18.85546875" style="3" customWidth="1"/>
    <col min="15" max="15" width="18.85546875" style="3" hidden="1" customWidth="1"/>
    <col min="16" max="25" width="18.85546875" style="3" customWidth="1"/>
    <col min="26" max="26" width="18.7109375" style="3" customWidth="1"/>
    <col min="27" max="27" width="27.140625" style="3" customWidth="1"/>
    <col min="28" max="36" width="16.42578125" style="3" customWidth="1"/>
    <col min="37" max="37" width="17.140625" style="3" customWidth="1"/>
    <col min="38" max="45" width="16.42578125" style="3" customWidth="1"/>
    <col min="46" max="46" width="16.42578125" style="100" customWidth="1"/>
    <col min="47" max="49" width="16.42578125" style="280" customWidth="1"/>
    <col min="50" max="50" width="17" style="280" customWidth="1"/>
    <col min="51" max="66" width="16.42578125" style="280" customWidth="1"/>
    <col min="67" max="67" width="16.7109375" style="280" customWidth="1"/>
    <col min="68" max="68" width="16.42578125" style="280" customWidth="1"/>
    <col min="69" max="69" width="59.85546875" style="100" customWidth="1"/>
    <col min="70" max="70" width="16.42578125" style="280" customWidth="1"/>
    <col min="71" max="71" width="17" style="280" bestFit="1" customWidth="1"/>
    <col min="72" max="72" width="32.85546875" style="89" customWidth="1"/>
    <col min="73" max="73" width="17.7109375" bestFit="1" customWidth="1"/>
    <col min="74" max="74" width="17.7109375" style="8" customWidth="1"/>
    <col min="75" max="75" width="31.140625" style="3" customWidth="1"/>
    <col min="76" max="76" width="30.140625" style="3" customWidth="1"/>
    <col min="77" max="77" width="26" bestFit="1" customWidth="1"/>
  </cols>
  <sheetData>
    <row r="1" spans="1:77" s="8" customFormat="1" ht="76.5">
      <c r="C1" s="274"/>
      <c r="D1" s="3"/>
      <c r="E1" s="6"/>
      <c r="F1" s="6"/>
      <c r="I1" s="3"/>
      <c r="J1" s="3"/>
      <c r="K1" s="3"/>
      <c r="L1" s="3"/>
      <c r="M1" s="3"/>
      <c r="N1" s="3"/>
      <c r="O1" s="3"/>
      <c r="P1" s="3"/>
      <c r="Q1" s="218" t="s">
        <v>2155</v>
      </c>
      <c r="R1" s="3"/>
      <c r="S1" s="3"/>
      <c r="T1" s="3"/>
      <c r="U1" s="3"/>
      <c r="V1" s="3"/>
      <c r="W1" s="3"/>
      <c r="X1" s="3"/>
      <c r="Y1" s="3"/>
      <c r="Z1" s="3"/>
      <c r="AA1" s="218" t="s">
        <v>2154</v>
      </c>
      <c r="AC1" s="3"/>
      <c r="AD1" s="3"/>
      <c r="AE1" s="3"/>
      <c r="AF1" s="3"/>
      <c r="AG1" s="3"/>
      <c r="AH1" s="3"/>
      <c r="AI1" s="3"/>
      <c r="AJ1" s="3"/>
      <c r="AK1" s="3"/>
      <c r="AL1" s="3"/>
      <c r="AM1" s="3"/>
      <c r="AN1" s="3"/>
      <c r="AO1" s="3"/>
      <c r="AP1" s="3"/>
      <c r="AQ1" s="3"/>
      <c r="AR1" s="3"/>
      <c r="AS1" s="3"/>
      <c r="AT1" s="100"/>
      <c r="AU1" s="280">
        <f>SUM(AU3:AU340)</f>
        <v>3048303552.7899976</v>
      </c>
      <c r="AV1" s="280"/>
      <c r="AW1" s="281" t="s">
        <v>2153</v>
      </c>
      <c r="AX1" s="280"/>
      <c r="AY1" s="280"/>
      <c r="AZ1" s="280"/>
      <c r="BA1" s="280"/>
      <c r="BB1" s="280"/>
      <c r="BC1" s="280"/>
      <c r="BD1" s="280"/>
      <c r="BE1" s="280"/>
      <c r="BF1" s="280"/>
      <c r="BG1" s="280"/>
      <c r="BH1" s="280"/>
      <c r="BI1" s="280"/>
      <c r="BJ1" s="280"/>
      <c r="BK1" s="280"/>
      <c r="BL1" s="280"/>
      <c r="BM1" s="280"/>
      <c r="BN1" s="280"/>
      <c r="BO1" s="281" t="s">
        <v>2160</v>
      </c>
      <c r="BP1" s="281" t="s">
        <v>2161</v>
      </c>
      <c r="BQ1" s="282" t="s">
        <v>2162</v>
      </c>
      <c r="BR1" s="281" t="s">
        <v>2163</v>
      </c>
      <c r="BS1" s="280"/>
      <c r="BT1" s="89"/>
      <c r="BW1" s="3"/>
      <c r="BX1" s="3"/>
    </row>
    <row r="2" spans="1:77" ht="76.5">
      <c r="A2" s="127" t="s">
        <v>1</v>
      </c>
      <c r="B2" s="127" t="s">
        <v>2</v>
      </c>
      <c r="C2" s="269" t="s">
        <v>2148</v>
      </c>
      <c r="D2" s="128" t="s">
        <v>971</v>
      </c>
      <c r="E2" s="129" t="s">
        <v>944</v>
      </c>
      <c r="F2" s="129" t="s">
        <v>951</v>
      </c>
      <c r="G2" s="127" t="s">
        <v>0</v>
      </c>
      <c r="H2" s="127" t="s">
        <v>766</v>
      </c>
      <c r="I2" s="128" t="s">
        <v>767</v>
      </c>
      <c r="J2" s="128" t="s">
        <v>1470</v>
      </c>
      <c r="K2" s="128" t="s">
        <v>3</v>
      </c>
      <c r="L2" s="128" t="s">
        <v>5</v>
      </c>
      <c r="M2" s="75" t="s">
        <v>1012</v>
      </c>
      <c r="N2" s="275" t="s">
        <v>2144</v>
      </c>
      <c r="O2" s="275"/>
      <c r="P2" s="128" t="s">
        <v>2167</v>
      </c>
      <c r="Q2" s="128" t="s">
        <v>2156</v>
      </c>
      <c r="R2" s="128" t="s">
        <v>979</v>
      </c>
      <c r="S2" s="215" t="s">
        <v>1009</v>
      </c>
      <c r="T2" s="215" t="s">
        <v>1010</v>
      </c>
      <c r="U2" s="128" t="s">
        <v>7</v>
      </c>
      <c r="V2" s="128" t="s">
        <v>8</v>
      </c>
      <c r="W2" s="128" t="s">
        <v>9</v>
      </c>
      <c r="X2" s="128" t="s">
        <v>10</v>
      </c>
      <c r="Y2" s="128" t="s">
        <v>11</v>
      </c>
      <c r="Z2" s="2" t="s">
        <v>980</v>
      </c>
      <c r="AA2" s="40" t="s">
        <v>1033</v>
      </c>
      <c r="AB2" s="2" t="s">
        <v>1005</v>
      </c>
      <c r="AC2" s="40" t="s">
        <v>1374</v>
      </c>
      <c r="AD2" s="94" t="s">
        <v>1042</v>
      </c>
      <c r="AE2" s="95" t="s">
        <v>1041</v>
      </c>
      <c r="AF2" s="95" t="s">
        <v>1040</v>
      </c>
      <c r="AG2" s="95" t="s">
        <v>1043</v>
      </c>
      <c r="AH2" s="95" t="s">
        <v>1044</v>
      </c>
      <c r="AI2" s="95" t="s">
        <v>1045</v>
      </c>
      <c r="AJ2" s="95" t="s">
        <v>1046</v>
      </c>
      <c r="AK2" s="40" t="s">
        <v>1006</v>
      </c>
      <c r="AL2" s="40" t="s">
        <v>1021</v>
      </c>
      <c r="AM2" s="40" t="s">
        <v>1007</v>
      </c>
      <c r="AN2" s="75" t="s">
        <v>1024</v>
      </c>
      <c r="AO2" s="75" t="s">
        <v>1026</v>
      </c>
      <c r="AP2" s="40" t="s">
        <v>1028</v>
      </c>
      <c r="AQ2" s="75" t="s">
        <v>1025</v>
      </c>
      <c r="AR2" s="75" t="s">
        <v>1027</v>
      </c>
      <c r="AS2" s="40" t="s">
        <v>1029</v>
      </c>
      <c r="AT2" s="98" t="s">
        <v>1008</v>
      </c>
      <c r="AU2" s="98" t="s">
        <v>1366</v>
      </c>
      <c r="AV2" s="98" t="s">
        <v>1367</v>
      </c>
      <c r="AW2" s="283" t="s">
        <v>1368</v>
      </c>
      <c r="AX2" s="98" t="s">
        <v>1369</v>
      </c>
      <c r="AY2" s="98" t="s">
        <v>1370</v>
      </c>
      <c r="AZ2" s="98" t="s">
        <v>1047</v>
      </c>
      <c r="BA2" s="98" t="s">
        <v>1048</v>
      </c>
      <c r="BB2" s="98" t="s">
        <v>1049</v>
      </c>
      <c r="BC2" s="98" t="s">
        <v>1052</v>
      </c>
      <c r="BD2" s="98" t="s">
        <v>1053</v>
      </c>
      <c r="BE2" s="98" t="s">
        <v>1050</v>
      </c>
      <c r="BF2" s="98" t="s">
        <v>1051</v>
      </c>
      <c r="BG2" s="98" t="s">
        <v>1373</v>
      </c>
      <c r="BH2" s="284" t="s">
        <v>1457</v>
      </c>
      <c r="BI2" s="284" t="s">
        <v>1458</v>
      </c>
      <c r="BJ2" s="284" t="s">
        <v>1459</v>
      </c>
      <c r="BK2" s="284" t="s">
        <v>1460</v>
      </c>
      <c r="BL2" s="284" t="s">
        <v>1461</v>
      </c>
      <c r="BM2" s="284" t="s">
        <v>1462</v>
      </c>
      <c r="BN2" s="284" t="s">
        <v>1463</v>
      </c>
      <c r="BO2" s="285" t="s">
        <v>1372</v>
      </c>
      <c r="BP2" s="285" t="s">
        <v>1371</v>
      </c>
      <c r="BQ2" s="286" t="s">
        <v>2157</v>
      </c>
      <c r="BR2" s="286" t="s">
        <v>2158</v>
      </c>
      <c r="BS2" s="286" t="s">
        <v>2159</v>
      </c>
      <c r="BT2" s="101" t="s">
        <v>1039</v>
      </c>
      <c r="BW2" s="2" t="s">
        <v>4</v>
      </c>
      <c r="BX2" s="2" t="s">
        <v>6</v>
      </c>
      <c r="BY2" s="2" t="s">
        <v>1479</v>
      </c>
    </row>
    <row r="3" spans="1:77">
      <c r="A3" s="118" t="s">
        <v>12</v>
      </c>
      <c r="B3" s="118" t="s">
        <v>13</v>
      </c>
      <c r="C3" s="270" t="s">
        <v>2116</v>
      </c>
      <c r="D3" s="119" t="s">
        <v>949</v>
      </c>
      <c r="E3" s="119" t="s">
        <v>977</v>
      </c>
      <c r="F3" s="120"/>
      <c r="G3" s="121" t="s">
        <v>1093</v>
      </c>
      <c r="H3" s="121" t="s">
        <v>768</v>
      </c>
      <c r="I3" s="122">
        <v>1</v>
      </c>
      <c r="J3" s="217" t="str">
        <f>IF(Q3&gt;0,1," ")</f>
        <v xml:space="preserve"> </v>
      </c>
      <c r="K3" s="123">
        <v>1002825.0257641881</v>
      </c>
      <c r="L3" s="123">
        <v>1362257</v>
      </c>
      <c r="M3" s="93">
        <f t="shared" ref="M3:M61" si="0">P3/(K3+L3)-1</f>
        <v>7.0859191500860508E-2</v>
      </c>
      <c r="N3" s="232">
        <v>2532669.825943056</v>
      </c>
      <c r="O3" s="232"/>
      <c r="P3" s="123">
        <v>2532669.825943056</v>
      </c>
      <c r="Q3" s="123">
        <v>0</v>
      </c>
      <c r="R3" s="123">
        <f t="shared" ref="R3:R66" si="1">P3-Q3</f>
        <v>2532669.825943056</v>
      </c>
      <c r="S3" s="123">
        <f t="shared" ref="S3:S66" si="2">IF($D3=$D$345,IF($E3=$D$352,$R3,0))</f>
        <v>2532669.825943056</v>
      </c>
      <c r="T3" s="123" t="b">
        <f t="shared" ref="T3:T66" si="3">IF($D3=$D$346,IF($E3=$D$352,$R3,0))</f>
        <v>0</v>
      </c>
      <c r="U3" s="123">
        <v>89062</v>
      </c>
      <c r="V3" s="123">
        <v>0</v>
      </c>
      <c r="W3" s="123">
        <v>0</v>
      </c>
      <c r="X3" s="123">
        <v>0</v>
      </c>
      <c r="Y3" s="123">
        <v>0</v>
      </c>
      <c r="Z3" s="70">
        <f t="shared" ref="Z3:Z32" si="4">U3+V3+W3+X3+Y3</f>
        <v>89062</v>
      </c>
      <c r="AA3" s="70"/>
      <c r="AB3" s="70">
        <f>R3+Z3+AA3</f>
        <v>2621731.825943056</v>
      </c>
      <c r="AC3" s="51">
        <f>IF(D3='2. UC Pool Allocations by Type'!B$5,'2. UC Pool Allocations by Type'!J$5,IF(D3='2. UC Pool Allocations by Type'!B$6,'2. UC Pool Allocations by Type'!J$6,IF(D3='2. UC Pool Allocations by Type'!B$7,'2. UC Pool Allocations by Type'!J$7,IF(D3='2. UC Pool Allocations by Type'!B$10,'2. UC Pool Allocations by Type'!J$10,IF(D3='2. UC Pool Allocations by Type'!B$14,'2. UC Pool Allocations by Type'!J$14,IF(D3='2. UC Pool Allocations by Type'!B$15,'2. UC Pool Allocations by Type'!J$15,IF(D3='2. UC Pool Allocations by Type'!B$16,'2. UC Pool Allocations by Type'!J$16,0)))))))</f>
        <v>2027872799.0126088</v>
      </c>
      <c r="AD3" s="71">
        <f t="shared" ref="AD3:AD66" si="5">IF(D3=D$345,AB3,0)</f>
        <v>2621731.825943056</v>
      </c>
      <c r="AE3" s="71">
        <f t="shared" ref="AE3:AE66" si="6">IF(D3=D$346,AB3,0)</f>
        <v>0</v>
      </c>
      <c r="AF3" s="71">
        <f t="shared" ref="AF3:AF66" si="7">IF(D3=D$347,AB3,0)</f>
        <v>0</v>
      </c>
      <c r="AG3" s="71">
        <f t="shared" ref="AG3:AG66" si="8">IF(D3=D$348,AB3,0)</f>
        <v>0</v>
      </c>
      <c r="AH3" s="71">
        <f t="shared" ref="AH3:AH66" si="9">IF(D3=D$349,AB3,0)</f>
        <v>0</v>
      </c>
      <c r="AI3" s="71">
        <f t="shared" ref="AI3:AI66" si="10">IF(D3=D$350,AB3,0)</f>
        <v>0</v>
      </c>
      <c r="AJ3" s="71">
        <f t="shared" ref="AJ3:AJ66" si="11">IF(D3=D$351,AB3,0)</f>
        <v>0</v>
      </c>
      <c r="AK3" s="49">
        <f t="shared" ref="AK3:AK66" si="12">IF($D3=$D$345,$AC3*$AB3/$AD$341,IF($D3=$D$346,$AC3*$AB3/$AE$341,IF($D3=$D$347,$AC3*$AB3/$AF$341,IF($D3=$D$348,$AC3*$AB3/$AG$341,IF($D3=$D$349,$AC3*$AB3/$AH$341,IF($D3=$D$350,$AC3*$AB3/$AI$341,IF($D3=$D$351,$AC3*$AB3/$AJ$341,0)))))))</f>
        <v>1243674.88052661</v>
      </c>
      <c r="AL3" s="51">
        <f>IF($E3=$D$352,R3*'1. UC Assumptions'!$H$14,0)</f>
        <v>2174199.6351941926</v>
      </c>
      <c r="AM3" s="70">
        <f t="shared" ref="AM3:AM60" si="13">IF(AL3=0,0,IF(AK3&gt;AL3,0,AL3-AK3))</f>
        <v>930524.75466758269</v>
      </c>
      <c r="AN3" s="70">
        <f t="shared" ref="AN3:AN66" si="14">IF(D3=D$346,AM3,0)</f>
        <v>0</v>
      </c>
      <c r="AO3" s="70">
        <f t="shared" ref="AO3:AO66" si="15">IF(D3=D$346,IF(E3 &lt;&gt; D$352,AK3,0),0)</f>
        <v>0</v>
      </c>
      <c r="AP3" s="70">
        <f t="shared" ref="AP3:AP34" si="16">-AN$341*AO3/AO$341</f>
        <v>0</v>
      </c>
      <c r="AQ3" s="70">
        <f t="shared" ref="AQ3:AQ66" si="17">IF(D3=D$345,AM3,0)</f>
        <v>930524.75466758269</v>
      </c>
      <c r="AR3" s="70">
        <f t="shared" ref="AR3:AR66" si="18">IF(D3=D$345,IF(E3&lt;&gt;D$352,AK3,0),0)</f>
        <v>0</v>
      </c>
      <c r="AS3" s="70">
        <f t="shared" ref="AS3:AS34" si="19">-AQ$341*AR3/AR$341</f>
        <v>0</v>
      </c>
      <c r="AT3" s="99">
        <f t="shared" ref="AT3:AT61" si="20">AK3+AM3+AP3+AS3</f>
        <v>2174199.6351941926</v>
      </c>
      <c r="AU3" s="287">
        <v>2177207.77</v>
      </c>
      <c r="AV3" s="287">
        <f>ROUND(AU3*'1. UC Assumptions'!$C$19,2)</f>
        <v>913338.66</v>
      </c>
      <c r="AW3" s="287">
        <f>IF((AB3-AA3-AU3)*'1. UC Assumptions'!$C$19&gt;0,(AB3-AA3-AU3)*'1. UC Assumptions'!$C$19,0)</f>
        <v>186477.84146811199</v>
      </c>
      <c r="AX3" s="287">
        <f>AW3+AV3</f>
        <v>1099816.501468112</v>
      </c>
      <c r="AY3" s="287">
        <f>ROUND(AX3/'1. UC Assumptions'!$C$19,2)</f>
        <v>2621731.83</v>
      </c>
      <c r="AZ3" s="287">
        <f t="shared" ref="AZ3:AZ67" si="21">IF(AT3&gt;=AY3,AY3,AT3)</f>
        <v>2174199.6351941926</v>
      </c>
      <c r="BA3" s="287">
        <f t="shared" ref="BA3:BA66" si="22">IF(D3=D$345,AT3-AZ3,0)</f>
        <v>0</v>
      </c>
      <c r="BB3" s="287">
        <f t="shared" ref="BB3:BB66" si="23">IF(D3=D$349,AT3-AZ3,0)</f>
        <v>0</v>
      </c>
      <c r="BC3" s="287">
        <f t="shared" ref="BC3:BC66" si="24">IF(D3=D$345,IF(AY3&gt;=AZ3,AY3-AZ3,0),0)</f>
        <v>447532.19480580743</v>
      </c>
      <c r="BD3" s="287">
        <f t="shared" ref="BD3:BD66" si="25">IF(D3=D$349,IF(AY3&gt;=AZ3,AY3-AZ3,0),0)</f>
        <v>0</v>
      </c>
      <c r="BE3" s="287">
        <f t="shared" ref="BE3:BE66" si="26">IF(D3=D$345,BA$341/BC$341*BC3,0)</f>
        <v>0</v>
      </c>
      <c r="BF3" s="287">
        <f t="shared" ref="BF3:BF66" si="27">IF(D3=D$349,BB$341/BD$341*BD3,0)</f>
        <v>0</v>
      </c>
      <c r="BG3" s="287">
        <f>AZ3+BE3+BF3</f>
        <v>2174199.6351941926</v>
      </c>
      <c r="BH3" s="287">
        <f t="shared" ref="BH3:BH66" si="28">IF($D3=$D$345,$BG3,0)</f>
        <v>2174199.6351941926</v>
      </c>
      <c r="BI3" s="287">
        <f t="shared" ref="BI3:BI66" si="29">IF($D3=$D$346,$BG3,0)</f>
        <v>0</v>
      </c>
      <c r="BJ3" s="287">
        <f t="shared" ref="BJ3:BJ66" si="30">IF($D3=$D$347,$BG3,0)</f>
        <v>0</v>
      </c>
      <c r="BK3" s="287">
        <f t="shared" ref="BK3:BK66" si="31">IF($D3=$D$348,$BG3,0)</f>
        <v>0</v>
      </c>
      <c r="BL3" s="287">
        <f t="shared" ref="BL3:BL66" si="32">IF($D3=$D$349,$BG3,0)</f>
        <v>0</v>
      </c>
      <c r="BM3" s="287">
        <f t="shared" ref="BM3:BM66" si="33">IF($D3=$D$350,$BG3,0)</f>
        <v>0</v>
      </c>
      <c r="BN3" s="287">
        <f t="shared" ref="BN3:BN66" si="34">IF($D3=$D$351,$BG3,0)</f>
        <v>0</v>
      </c>
      <c r="BO3" s="287">
        <f t="shared" ref="BO3:BO67" si="35">BG3-AU3</f>
        <v>-3008.1348058073781</v>
      </c>
      <c r="BP3" s="287">
        <f>ROUNDDOWN(BO3*0.4195,2)</f>
        <v>-1261.9100000000001</v>
      </c>
      <c r="BQ3" s="288">
        <f>IF(BO3&gt;0,BO3/'1. UC Assumptions'!$C$29*'1. UC Assumptions'!$C$28,0)</f>
        <v>0</v>
      </c>
      <c r="BR3" s="289">
        <f>BQ3*'1. UC Assumptions'!$C$19</f>
        <v>0</v>
      </c>
      <c r="BS3" s="289">
        <f t="shared" ref="BS3:BS67" si="36">AU3+BQ3</f>
        <v>2177207.77</v>
      </c>
      <c r="BT3" s="90"/>
      <c r="BU3" s="111"/>
      <c r="BV3" s="111"/>
      <c r="BW3" s="126">
        <v>1042067.5757641881</v>
      </c>
      <c r="BX3" s="126">
        <v>2532669.825943056</v>
      </c>
      <c r="BY3" s="7">
        <f t="shared" ref="BY3:BY12" si="37">BX3-P3</f>
        <v>0</v>
      </c>
    </row>
    <row r="4" spans="1:77">
      <c r="A4" s="118" t="s">
        <v>15</v>
      </c>
      <c r="B4" s="118" t="s">
        <v>16</v>
      </c>
      <c r="C4" s="270" t="s">
        <v>16</v>
      </c>
      <c r="D4" s="119" t="s">
        <v>949</v>
      </c>
      <c r="E4" s="119" t="s">
        <v>977</v>
      </c>
      <c r="F4" s="120"/>
      <c r="G4" s="121" t="s">
        <v>14</v>
      </c>
      <c r="H4" s="121" t="s">
        <v>769</v>
      </c>
      <c r="I4" s="122">
        <v>4</v>
      </c>
      <c r="J4" s="217">
        <f t="shared" ref="J4:J61" si="38">IF(Q4&gt;0,1," ")</f>
        <v>1</v>
      </c>
      <c r="K4" s="123">
        <v>1561105.5018426105</v>
      </c>
      <c r="L4" s="123">
        <v>3691183.69</v>
      </c>
      <c r="M4" s="93">
        <f t="shared" si="0"/>
        <v>6.4061310158336937E-2</v>
      </c>
      <c r="N4" s="232">
        <v>5588757.7188025201</v>
      </c>
      <c r="O4" s="232"/>
      <c r="P4" s="123">
        <v>5588757.7188025201</v>
      </c>
      <c r="Q4" s="123">
        <v>798963.86646063253</v>
      </c>
      <c r="R4" s="123">
        <f t="shared" si="1"/>
        <v>4789793.8523418875</v>
      </c>
      <c r="S4" s="123">
        <f t="shared" si="2"/>
        <v>4789793.8523418875</v>
      </c>
      <c r="T4" s="123" t="b">
        <f t="shared" si="3"/>
        <v>0</v>
      </c>
      <c r="U4" s="123">
        <v>188</v>
      </c>
      <c r="V4" s="123">
        <v>0</v>
      </c>
      <c r="W4" s="123">
        <v>0</v>
      </c>
      <c r="X4" s="123">
        <v>0</v>
      </c>
      <c r="Y4" s="123">
        <v>0</v>
      </c>
      <c r="Z4" s="70">
        <f t="shared" si="4"/>
        <v>188</v>
      </c>
      <c r="AA4" s="70"/>
      <c r="AB4" s="70">
        <f t="shared" ref="AB4:AB62" si="39">R4+Z4+AA4</f>
        <v>4789981.8523418875</v>
      </c>
      <c r="AC4" s="51">
        <f>IF(D4='2. UC Pool Allocations by Type'!B$5,'2. UC Pool Allocations by Type'!J$5,IF(D4='2. UC Pool Allocations by Type'!B$6,'2. UC Pool Allocations by Type'!J$6,IF(D4='2. UC Pool Allocations by Type'!B$7,'2. UC Pool Allocations by Type'!J$7,IF(D4='2. UC Pool Allocations by Type'!B$10,'2. UC Pool Allocations by Type'!J$10,IF(D4='2. UC Pool Allocations by Type'!B$14,'2. UC Pool Allocations by Type'!J$14,IF(D4='2. UC Pool Allocations by Type'!B$15,'2. UC Pool Allocations by Type'!J$15,IF(D4='2. UC Pool Allocations by Type'!B$16,'2. UC Pool Allocations by Type'!J$16,0)))))))</f>
        <v>2027872799.0126088</v>
      </c>
      <c r="AD4" s="71">
        <f t="shared" si="5"/>
        <v>4789981.8523418875</v>
      </c>
      <c r="AE4" s="71">
        <f t="shared" si="6"/>
        <v>0</v>
      </c>
      <c r="AF4" s="71">
        <f t="shared" si="7"/>
        <v>0</v>
      </c>
      <c r="AG4" s="71">
        <f t="shared" si="8"/>
        <v>0</v>
      </c>
      <c r="AH4" s="71">
        <f t="shared" si="9"/>
        <v>0</v>
      </c>
      <c r="AI4" s="71">
        <f t="shared" si="10"/>
        <v>0</v>
      </c>
      <c r="AJ4" s="71">
        <f t="shared" si="11"/>
        <v>0</v>
      </c>
      <c r="AK4" s="49">
        <f t="shared" si="12"/>
        <v>2272230.9158348357</v>
      </c>
      <c r="AL4" s="51">
        <f>IF($E4=$D$352,R4*'1. UC Assumptions'!$H$14,0)</f>
        <v>4111853.799395036</v>
      </c>
      <c r="AM4" s="70">
        <f t="shared" si="13"/>
        <v>1839622.8835602002</v>
      </c>
      <c r="AN4" s="70">
        <f t="shared" si="14"/>
        <v>0</v>
      </c>
      <c r="AO4" s="70">
        <f t="shared" si="15"/>
        <v>0</v>
      </c>
      <c r="AP4" s="70">
        <f t="shared" si="16"/>
        <v>0</v>
      </c>
      <c r="AQ4" s="70">
        <f t="shared" si="17"/>
        <v>1839622.8835602002</v>
      </c>
      <c r="AR4" s="70">
        <f t="shared" si="18"/>
        <v>0</v>
      </c>
      <c r="AS4" s="70">
        <f t="shared" si="19"/>
        <v>0</v>
      </c>
      <c r="AT4" s="99">
        <f t="shared" si="20"/>
        <v>4111853.799395036</v>
      </c>
      <c r="AU4" s="287">
        <v>4131068.35</v>
      </c>
      <c r="AV4" s="287">
        <f>ROUND(AU4*'1. UC Assumptions'!$C$19,2)</f>
        <v>1732983.17</v>
      </c>
      <c r="AW4" s="287">
        <f>IF((AB4-AA4-AU4)*'1. UC Assumptions'!$C$19&gt;0,(AB4-AA4-AU4)*'1. UC Assumptions'!$C$19,0)</f>
        <v>276414.21423242177</v>
      </c>
      <c r="AX4" s="287">
        <f t="shared" ref="AX4:AX59" si="40">AW4+AV4</f>
        <v>2009397.3842324216</v>
      </c>
      <c r="AY4" s="287">
        <f>ROUND(AX4/'1. UC Assumptions'!$C$19,2)</f>
        <v>4789981.8499999996</v>
      </c>
      <c r="AZ4" s="287">
        <f t="shared" si="21"/>
        <v>4111853.799395036</v>
      </c>
      <c r="BA4" s="287">
        <f t="shared" si="22"/>
        <v>0</v>
      </c>
      <c r="BB4" s="287">
        <f t="shared" si="23"/>
        <v>0</v>
      </c>
      <c r="BC4" s="287">
        <f t="shared" si="24"/>
        <v>678128.05060496368</v>
      </c>
      <c r="BD4" s="287">
        <f t="shared" si="25"/>
        <v>0</v>
      </c>
      <c r="BE4" s="287">
        <f t="shared" si="26"/>
        <v>0</v>
      </c>
      <c r="BF4" s="287">
        <f t="shared" si="27"/>
        <v>0</v>
      </c>
      <c r="BG4" s="287">
        <f t="shared" ref="BG4:BG59" si="41">AZ4+BE4+BF4</f>
        <v>4111853.799395036</v>
      </c>
      <c r="BH4" s="287">
        <f t="shared" si="28"/>
        <v>4111853.799395036</v>
      </c>
      <c r="BI4" s="287">
        <f t="shared" si="29"/>
        <v>0</v>
      </c>
      <c r="BJ4" s="287">
        <f t="shared" si="30"/>
        <v>0</v>
      </c>
      <c r="BK4" s="287">
        <f t="shared" si="31"/>
        <v>0</v>
      </c>
      <c r="BL4" s="287">
        <f t="shared" si="32"/>
        <v>0</v>
      </c>
      <c r="BM4" s="287">
        <f t="shared" si="33"/>
        <v>0</v>
      </c>
      <c r="BN4" s="287">
        <f t="shared" si="34"/>
        <v>0</v>
      </c>
      <c r="BO4" s="287">
        <f t="shared" si="35"/>
        <v>-19214.550604964141</v>
      </c>
      <c r="BP4" s="287">
        <f t="shared" ref="BP4:BP62" si="42">ROUNDDOWN(BO4*0.4195,2)</f>
        <v>-8060.5</v>
      </c>
      <c r="BQ4" s="288">
        <f>IF(BO4&gt;0,BO4/'1. UC Assumptions'!$C$29*'1. UC Assumptions'!$C$28,0)</f>
        <v>0</v>
      </c>
      <c r="BR4" s="289">
        <f>BQ4*'1. UC Assumptions'!$C$19</f>
        <v>0</v>
      </c>
      <c r="BS4" s="289">
        <f t="shared" si="36"/>
        <v>4131068.35</v>
      </c>
      <c r="BT4" s="90"/>
      <c r="BU4" s="111"/>
      <c r="BV4" s="111"/>
      <c r="BW4" s="126">
        <v>1614358.8618426104</v>
      </c>
      <c r="BX4" s="126">
        <v>5588757.7188025201</v>
      </c>
      <c r="BY4" s="7">
        <f t="shared" si="37"/>
        <v>0</v>
      </c>
    </row>
    <row r="5" spans="1:77">
      <c r="A5" s="118" t="s">
        <v>17</v>
      </c>
      <c r="B5" s="118" t="s">
        <v>18</v>
      </c>
      <c r="C5" s="270" t="s">
        <v>18</v>
      </c>
      <c r="D5" s="119" t="s">
        <v>949</v>
      </c>
      <c r="E5" s="119"/>
      <c r="F5" s="120"/>
      <c r="G5" s="121" t="s">
        <v>1094</v>
      </c>
      <c r="H5" s="121" t="s">
        <v>770</v>
      </c>
      <c r="I5" s="122">
        <v>1</v>
      </c>
      <c r="J5" s="217">
        <f t="shared" si="38"/>
        <v>1</v>
      </c>
      <c r="K5" s="123">
        <v>9536843.5854799971</v>
      </c>
      <c r="L5" s="123">
        <v>22376803</v>
      </c>
      <c r="M5" s="93">
        <f t="shared" si="0"/>
        <v>9.1418173398577274E-2</v>
      </c>
      <c r="N5" s="232">
        <v>34831133.862812318</v>
      </c>
      <c r="O5" s="232"/>
      <c r="P5" s="123">
        <v>34831133.862812318</v>
      </c>
      <c r="Q5" s="123">
        <v>6309471.3666987792</v>
      </c>
      <c r="R5" s="123">
        <f t="shared" si="1"/>
        <v>28521662.496113539</v>
      </c>
      <c r="S5" s="123">
        <f t="shared" si="2"/>
        <v>0</v>
      </c>
      <c r="T5" s="123" t="b">
        <f t="shared" si="3"/>
        <v>0</v>
      </c>
      <c r="U5" s="123">
        <v>3681403</v>
      </c>
      <c r="V5" s="123">
        <v>0</v>
      </c>
      <c r="W5" s="123">
        <v>0</v>
      </c>
      <c r="X5" s="123">
        <v>0</v>
      </c>
      <c r="Y5" s="123">
        <v>0</v>
      </c>
      <c r="Z5" s="70">
        <f t="shared" si="4"/>
        <v>3681403</v>
      </c>
      <c r="AA5" s="70"/>
      <c r="AB5" s="70">
        <f t="shared" si="39"/>
        <v>32203065.496113539</v>
      </c>
      <c r="AC5" s="51">
        <f>IF(D5='2. UC Pool Allocations by Type'!B$5,'2. UC Pool Allocations by Type'!J$5,IF(D5='2. UC Pool Allocations by Type'!B$6,'2. UC Pool Allocations by Type'!J$6,IF(D5='2. UC Pool Allocations by Type'!B$7,'2. UC Pool Allocations by Type'!J$7,IF(D5='2. UC Pool Allocations by Type'!B$10,'2. UC Pool Allocations by Type'!J$10,IF(D5='2. UC Pool Allocations by Type'!B$14,'2. UC Pool Allocations by Type'!J$14,IF(D5='2. UC Pool Allocations by Type'!B$15,'2. UC Pool Allocations by Type'!J$15,IF(D5='2. UC Pool Allocations by Type'!B$16,'2. UC Pool Allocations by Type'!J$16,0)))))))</f>
        <v>2027872799.0126088</v>
      </c>
      <c r="AD5" s="71">
        <f t="shared" si="5"/>
        <v>32203065.496113539</v>
      </c>
      <c r="AE5" s="71">
        <f t="shared" si="6"/>
        <v>0</v>
      </c>
      <c r="AF5" s="71">
        <f t="shared" si="7"/>
        <v>0</v>
      </c>
      <c r="AG5" s="71">
        <f t="shared" si="8"/>
        <v>0</v>
      </c>
      <c r="AH5" s="71">
        <f t="shared" si="9"/>
        <v>0</v>
      </c>
      <c r="AI5" s="71">
        <f t="shared" si="10"/>
        <v>0</v>
      </c>
      <c r="AJ5" s="71">
        <f t="shared" si="11"/>
        <v>0</v>
      </c>
      <c r="AK5" s="49">
        <f t="shared" si="12"/>
        <v>15276216.749996264</v>
      </c>
      <c r="AL5" s="51">
        <f>IF($E5=$D$352,R5*'1. UC Assumptions'!$H$14,0)</f>
        <v>0</v>
      </c>
      <c r="AM5" s="70">
        <f t="shared" si="13"/>
        <v>0</v>
      </c>
      <c r="AN5" s="70">
        <f t="shared" si="14"/>
        <v>0</v>
      </c>
      <c r="AO5" s="70">
        <f t="shared" si="15"/>
        <v>0</v>
      </c>
      <c r="AP5" s="70">
        <f t="shared" si="16"/>
        <v>0</v>
      </c>
      <c r="AQ5" s="70">
        <f t="shared" si="17"/>
        <v>0</v>
      </c>
      <c r="AR5" s="70">
        <f t="shared" si="18"/>
        <v>15276216.749996264</v>
      </c>
      <c r="AS5" s="70">
        <f t="shared" si="19"/>
        <v>-782530.43864504376</v>
      </c>
      <c r="AT5" s="99">
        <f t="shared" si="20"/>
        <v>14493686.311351219</v>
      </c>
      <c r="AU5" s="287">
        <v>15425856.09</v>
      </c>
      <c r="AV5" s="287">
        <f>ROUND(AU5*'1. UC Assumptions'!$C$19,2)</f>
        <v>6471146.6299999999</v>
      </c>
      <c r="AW5" s="287">
        <f>IF((AB5-AA5-AU5)*'1. UC Assumptions'!$C$19&gt;0,(AB5-AA5-AU5)*'1. UC Assumptions'!$C$19,0)</f>
        <v>7038039.3458646294</v>
      </c>
      <c r="AX5" s="287">
        <f t="shared" si="40"/>
        <v>13509185.97586463</v>
      </c>
      <c r="AY5" s="287">
        <f>ROUND(AX5/'1. UC Assumptions'!$C$19,2)</f>
        <v>32203065.5</v>
      </c>
      <c r="AZ5" s="290">
        <f t="shared" si="21"/>
        <v>14493686.311351219</v>
      </c>
      <c r="BA5" s="287">
        <f t="shared" si="22"/>
        <v>0</v>
      </c>
      <c r="BB5" s="287">
        <f t="shared" si="23"/>
        <v>0</v>
      </c>
      <c r="BC5" s="287">
        <f t="shared" si="24"/>
        <v>17709379.188648783</v>
      </c>
      <c r="BD5" s="287">
        <f t="shared" si="25"/>
        <v>0</v>
      </c>
      <c r="BE5" s="287">
        <f t="shared" si="26"/>
        <v>0</v>
      </c>
      <c r="BF5" s="287">
        <f t="shared" si="27"/>
        <v>0</v>
      </c>
      <c r="BG5" s="287">
        <f t="shared" si="41"/>
        <v>14493686.311351219</v>
      </c>
      <c r="BH5" s="287">
        <f t="shared" si="28"/>
        <v>14493686.311351219</v>
      </c>
      <c r="BI5" s="287">
        <f t="shared" si="29"/>
        <v>0</v>
      </c>
      <c r="BJ5" s="287">
        <f t="shared" si="30"/>
        <v>0</v>
      </c>
      <c r="BK5" s="287">
        <f t="shared" si="31"/>
        <v>0</v>
      </c>
      <c r="BL5" s="287">
        <f t="shared" si="32"/>
        <v>0</v>
      </c>
      <c r="BM5" s="287">
        <f t="shared" si="33"/>
        <v>0</v>
      </c>
      <c r="BN5" s="287">
        <f t="shared" si="34"/>
        <v>0</v>
      </c>
      <c r="BO5" s="287">
        <f t="shared" si="35"/>
        <v>-932169.77864878066</v>
      </c>
      <c r="BP5" s="287">
        <f t="shared" si="42"/>
        <v>-391045.22</v>
      </c>
      <c r="BQ5" s="288">
        <f>IF(BO5&gt;0,BO5/'1. UC Assumptions'!$C$29*'1. UC Assumptions'!$C$28,0)</f>
        <v>0</v>
      </c>
      <c r="BR5" s="289">
        <f>BQ5*'1. UC Assumptions'!$C$19</f>
        <v>0</v>
      </c>
      <c r="BS5" s="289">
        <f t="shared" si="36"/>
        <v>15425856.09</v>
      </c>
      <c r="BT5" s="90"/>
      <c r="BU5" s="111"/>
      <c r="BV5" s="111"/>
      <c r="BW5" s="126">
        <v>10689232.805479996</v>
      </c>
      <c r="BX5" s="126">
        <v>34831133.862812318</v>
      </c>
      <c r="BY5" s="7">
        <f t="shared" si="37"/>
        <v>0</v>
      </c>
    </row>
    <row r="6" spans="1:77">
      <c r="A6" s="118" t="s">
        <v>19</v>
      </c>
      <c r="B6" s="118" t="s">
        <v>20</v>
      </c>
      <c r="C6" s="270" t="s">
        <v>20</v>
      </c>
      <c r="D6" s="119" t="s">
        <v>949</v>
      </c>
      <c r="E6" s="119"/>
      <c r="F6" s="120"/>
      <c r="G6" s="121" t="s">
        <v>1095</v>
      </c>
      <c r="H6" s="121" t="s">
        <v>771</v>
      </c>
      <c r="I6" s="122">
        <v>3</v>
      </c>
      <c r="J6" s="217">
        <f t="shared" si="38"/>
        <v>1</v>
      </c>
      <c r="K6" s="123">
        <v>9637701.9140899964</v>
      </c>
      <c r="L6" s="123">
        <v>34826117.009999998</v>
      </c>
      <c r="M6" s="93">
        <f t="shared" si="0"/>
        <v>7.9052117492902196E-2</v>
      </c>
      <c r="N6" s="232">
        <v>47978539.539604753</v>
      </c>
      <c r="O6" s="232"/>
      <c r="P6" s="123">
        <v>47978777.961860292</v>
      </c>
      <c r="Q6" s="123">
        <v>11690733.809267398</v>
      </c>
      <c r="R6" s="123">
        <f t="shared" si="1"/>
        <v>36288044.152592897</v>
      </c>
      <c r="S6" s="123">
        <f t="shared" si="2"/>
        <v>0</v>
      </c>
      <c r="T6" s="123" t="b">
        <f t="shared" si="3"/>
        <v>0</v>
      </c>
      <c r="U6" s="123">
        <v>0</v>
      </c>
      <c r="V6" s="123">
        <v>0</v>
      </c>
      <c r="W6" s="123">
        <v>0</v>
      </c>
      <c r="X6" s="123">
        <v>0</v>
      </c>
      <c r="Y6" s="123">
        <v>0</v>
      </c>
      <c r="Z6" s="70">
        <f t="shared" si="4"/>
        <v>0</v>
      </c>
      <c r="AA6" s="70"/>
      <c r="AB6" s="70">
        <f t="shared" si="39"/>
        <v>36288044.152592897</v>
      </c>
      <c r="AC6" s="51">
        <f>IF(D6='2. UC Pool Allocations by Type'!B$5,'2. UC Pool Allocations by Type'!J$5,IF(D6='2. UC Pool Allocations by Type'!B$6,'2. UC Pool Allocations by Type'!J$6,IF(D6='2. UC Pool Allocations by Type'!B$7,'2. UC Pool Allocations by Type'!J$7,IF(D6='2. UC Pool Allocations by Type'!B$10,'2. UC Pool Allocations by Type'!J$10,IF(D6='2. UC Pool Allocations by Type'!B$14,'2. UC Pool Allocations by Type'!J$14,IF(D6='2. UC Pool Allocations by Type'!B$15,'2. UC Pool Allocations by Type'!J$15,IF(D6='2. UC Pool Allocations by Type'!B$16,'2. UC Pool Allocations by Type'!J$16,0)))))))</f>
        <v>2027872799.0126088</v>
      </c>
      <c r="AD6" s="71">
        <f t="shared" si="5"/>
        <v>36288044.152592897</v>
      </c>
      <c r="AE6" s="71">
        <f t="shared" si="6"/>
        <v>0</v>
      </c>
      <c r="AF6" s="71">
        <f t="shared" si="7"/>
        <v>0</v>
      </c>
      <c r="AG6" s="71">
        <f t="shared" si="8"/>
        <v>0</v>
      </c>
      <c r="AH6" s="71">
        <f t="shared" si="9"/>
        <v>0</v>
      </c>
      <c r="AI6" s="71">
        <f t="shared" si="10"/>
        <v>0</v>
      </c>
      <c r="AJ6" s="71">
        <f t="shared" si="11"/>
        <v>0</v>
      </c>
      <c r="AK6" s="49">
        <f t="shared" si="12"/>
        <v>17214014.236481469</v>
      </c>
      <c r="AL6" s="51">
        <f>IF($E6=$D$352,R6*'1. UC Assumptions'!$H$14,0)</f>
        <v>0</v>
      </c>
      <c r="AM6" s="70">
        <f t="shared" si="13"/>
        <v>0</v>
      </c>
      <c r="AN6" s="70">
        <f t="shared" si="14"/>
        <v>0</v>
      </c>
      <c r="AO6" s="70">
        <f t="shared" si="15"/>
        <v>0</v>
      </c>
      <c r="AP6" s="70">
        <f t="shared" si="16"/>
        <v>0</v>
      </c>
      <c r="AQ6" s="70">
        <f t="shared" si="17"/>
        <v>0</v>
      </c>
      <c r="AR6" s="70">
        <f t="shared" si="18"/>
        <v>17214014.236481469</v>
      </c>
      <c r="AS6" s="70">
        <f t="shared" si="19"/>
        <v>-881794.90588330175</v>
      </c>
      <c r="AT6" s="99">
        <f t="shared" si="20"/>
        <v>16332219.330598168</v>
      </c>
      <c r="AU6" s="287">
        <v>17539991.940000001</v>
      </c>
      <c r="AV6" s="287">
        <f>ROUND(AU6*'1. UC Assumptions'!$C$19,2)</f>
        <v>7358026.6200000001</v>
      </c>
      <c r="AW6" s="287">
        <f>IF((AB6-AA6-AU6)*'1. UC Assumptions'!$C$19&gt;0,(AB6-AA6-AU6)*'1. UC Assumptions'!$C$19,0)</f>
        <v>7864807.9031827198</v>
      </c>
      <c r="AX6" s="287">
        <f t="shared" si="40"/>
        <v>15222834.52318272</v>
      </c>
      <c r="AY6" s="287">
        <f>ROUND(AX6/'1. UC Assumptions'!$C$19,2)</f>
        <v>36288044.159999996</v>
      </c>
      <c r="AZ6" s="287">
        <f t="shared" si="21"/>
        <v>16332219.330598168</v>
      </c>
      <c r="BA6" s="287">
        <f t="shared" si="22"/>
        <v>0</v>
      </c>
      <c r="BB6" s="287">
        <f t="shared" si="23"/>
        <v>0</v>
      </c>
      <c r="BC6" s="287">
        <f t="shared" si="24"/>
        <v>19955824.829401828</v>
      </c>
      <c r="BD6" s="287">
        <f t="shared" si="25"/>
        <v>0</v>
      </c>
      <c r="BE6" s="287">
        <f t="shared" si="26"/>
        <v>0</v>
      </c>
      <c r="BF6" s="287">
        <f t="shared" si="27"/>
        <v>0</v>
      </c>
      <c r="BG6" s="287">
        <f t="shared" si="41"/>
        <v>16332219.330598168</v>
      </c>
      <c r="BH6" s="287">
        <f t="shared" si="28"/>
        <v>16332219.330598168</v>
      </c>
      <c r="BI6" s="287">
        <f t="shared" si="29"/>
        <v>0</v>
      </c>
      <c r="BJ6" s="287">
        <f t="shared" si="30"/>
        <v>0</v>
      </c>
      <c r="BK6" s="287">
        <f t="shared" si="31"/>
        <v>0</v>
      </c>
      <c r="BL6" s="287">
        <f t="shared" si="32"/>
        <v>0</v>
      </c>
      <c r="BM6" s="287">
        <f t="shared" si="33"/>
        <v>0</v>
      </c>
      <c r="BN6" s="287">
        <f t="shared" si="34"/>
        <v>0</v>
      </c>
      <c r="BO6" s="287">
        <f t="shared" si="35"/>
        <v>-1207772.6094018333</v>
      </c>
      <c r="BP6" s="287">
        <f t="shared" si="42"/>
        <v>-506660.6</v>
      </c>
      <c r="BQ6" s="288">
        <f>IF(BO6&gt;0,BO6/'1. UC Assumptions'!$C$29*'1. UC Assumptions'!$C$28,0)</f>
        <v>0</v>
      </c>
      <c r="BR6" s="289">
        <f>BQ6*'1. UC Assumptions'!$C$19</f>
        <v>0</v>
      </c>
      <c r="BS6" s="289">
        <f t="shared" si="36"/>
        <v>17539991.940000001</v>
      </c>
      <c r="BT6" s="90"/>
      <c r="BU6" s="111"/>
      <c r="BV6" s="111"/>
      <c r="BW6" s="126">
        <v>10721068.234089997</v>
      </c>
      <c r="BX6" s="126">
        <v>47978539.539604753</v>
      </c>
      <c r="BY6" s="7">
        <f t="shared" si="37"/>
        <v>-238.42225553840399</v>
      </c>
    </row>
    <row r="7" spans="1:77">
      <c r="A7" s="118" t="s">
        <v>21</v>
      </c>
      <c r="B7" s="118" t="s">
        <v>22</v>
      </c>
      <c r="C7" s="270" t="s">
        <v>22</v>
      </c>
      <c r="D7" s="119" t="s">
        <v>949</v>
      </c>
      <c r="E7" s="119"/>
      <c r="F7" s="120"/>
      <c r="G7" s="121" t="s">
        <v>1096</v>
      </c>
      <c r="H7" s="121" t="s">
        <v>771</v>
      </c>
      <c r="I7" s="122">
        <v>3</v>
      </c>
      <c r="J7" s="217">
        <f t="shared" si="38"/>
        <v>1</v>
      </c>
      <c r="K7" s="123">
        <v>71996862.892550021</v>
      </c>
      <c r="L7" s="123">
        <v>82637073</v>
      </c>
      <c r="M7" s="93">
        <f t="shared" si="0"/>
        <v>9.4922298473747224E-2</v>
      </c>
      <c r="N7" s="232">
        <v>169312144.50951296</v>
      </c>
      <c r="O7" s="232"/>
      <c r="P7" s="123">
        <v>169312144.50951296</v>
      </c>
      <c r="Q7" s="123">
        <v>23284342.39983274</v>
      </c>
      <c r="R7" s="123">
        <f t="shared" si="1"/>
        <v>146027802.10968024</v>
      </c>
      <c r="S7" s="123">
        <f t="shared" si="2"/>
        <v>0</v>
      </c>
      <c r="T7" s="123" t="b">
        <f t="shared" si="3"/>
        <v>0</v>
      </c>
      <c r="U7" s="123">
        <v>2226659</v>
      </c>
      <c r="V7" s="123">
        <v>0</v>
      </c>
      <c r="W7" s="123">
        <v>18041663</v>
      </c>
      <c r="X7" s="123">
        <v>0</v>
      </c>
      <c r="Y7" s="123">
        <v>2030618</v>
      </c>
      <c r="Z7" s="70">
        <f t="shared" si="4"/>
        <v>22298940</v>
      </c>
      <c r="AA7" s="70"/>
      <c r="AB7" s="70">
        <f t="shared" si="39"/>
        <v>168326742.10968024</v>
      </c>
      <c r="AC7" s="51">
        <f>IF(D7='2. UC Pool Allocations by Type'!B$5,'2. UC Pool Allocations by Type'!J$5,IF(D7='2. UC Pool Allocations by Type'!B$6,'2. UC Pool Allocations by Type'!J$6,IF(D7='2. UC Pool Allocations by Type'!B$7,'2. UC Pool Allocations by Type'!J$7,IF(D7='2. UC Pool Allocations by Type'!B$10,'2. UC Pool Allocations by Type'!J$10,IF(D7='2. UC Pool Allocations by Type'!B$14,'2. UC Pool Allocations by Type'!J$14,IF(D7='2. UC Pool Allocations by Type'!B$15,'2. UC Pool Allocations by Type'!J$15,IF(D7='2. UC Pool Allocations by Type'!B$16,'2. UC Pool Allocations by Type'!J$16,0)))))))</f>
        <v>2027872799.0126088</v>
      </c>
      <c r="AD7" s="71">
        <f t="shared" si="5"/>
        <v>168326742.10968024</v>
      </c>
      <c r="AE7" s="71">
        <f t="shared" si="6"/>
        <v>0</v>
      </c>
      <c r="AF7" s="71">
        <f t="shared" si="7"/>
        <v>0</v>
      </c>
      <c r="AG7" s="71">
        <f t="shared" si="8"/>
        <v>0</v>
      </c>
      <c r="AH7" s="71">
        <f t="shared" si="9"/>
        <v>0</v>
      </c>
      <c r="AI7" s="71">
        <f t="shared" si="10"/>
        <v>0</v>
      </c>
      <c r="AJ7" s="71">
        <f t="shared" si="11"/>
        <v>0</v>
      </c>
      <c r="AK7" s="49">
        <f t="shared" si="12"/>
        <v>79849410.535109788</v>
      </c>
      <c r="AL7" s="51">
        <f>IF($E7=$D$352,R7*'1. UC Assumptions'!$H$14,0)</f>
        <v>0</v>
      </c>
      <c r="AM7" s="70">
        <f t="shared" si="13"/>
        <v>0</v>
      </c>
      <c r="AN7" s="70">
        <f t="shared" si="14"/>
        <v>0</v>
      </c>
      <c r="AO7" s="70">
        <f t="shared" si="15"/>
        <v>0</v>
      </c>
      <c r="AP7" s="70">
        <f t="shared" si="16"/>
        <v>0</v>
      </c>
      <c r="AQ7" s="70">
        <f t="shared" si="17"/>
        <v>0</v>
      </c>
      <c r="AR7" s="70">
        <f t="shared" si="18"/>
        <v>79849410.535109788</v>
      </c>
      <c r="AS7" s="70">
        <f t="shared" si="19"/>
        <v>-4090318.6485359948</v>
      </c>
      <c r="AT7" s="99">
        <f t="shared" si="20"/>
        <v>75759091.886573792</v>
      </c>
      <c r="AU7" s="287">
        <v>80417671.610000014</v>
      </c>
      <c r="AV7" s="287">
        <f>ROUND(AU7*'1. UC Assumptions'!$C$19,2)</f>
        <v>33735213.240000002</v>
      </c>
      <c r="AW7" s="287">
        <f>IF((AB7-AA7-AU7)*'1. UC Assumptions'!$C$19&gt;0,(AB7-AA7-AU7)*'1. UC Assumptions'!$C$19,0)</f>
        <v>36877855.074615851</v>
      </c>
      <c r="AX7" s="287">
        <f t="shared" si="40"/>
        <v>70613068.314615846</v>
      </c>
      <c r="AY7" s="287">
        <f>ROUND(AX7/'1. UC Assumptions'!$C$19,2)</f>
        <v>168326742.11000001</v>
      </c>
      <c r="AZ7" s="287">
        <f t="shared" si="21"/>
        <v>75759091.886573792</v>
      </c>
      <c r="BA7" s="287">
        <f t="shared" si="22"/>
        <v>0</v>
      </c>
      <c r="BB7" s="287">
        <f t="shared" si="23"/>
        <v>0</v>
      </c>
      <c r="BC7" s="287">
        <f t="shared" si="24"/>
        <v>92567650.223426223</v>
      </c>
      <c r="BD7" s="287">
        <f t="shared" si="25"/>
        <v>0</v>
      </c>
      <c r="BE7" s="287">
        <f t="shared" si="26"/>
        <v>0</v>
      </c>
      <c r="BF7" s="287">
        <f t="shared" si="27"/>
        <v>0</v>
      </c>
      <c r="BG7" s="287">
        <f t="shared" si="41"/>
        <v>75759091.886573792</v>
      </c>
      <c r="BH7" s="287">
        <f t="shared" si="28"/>
        <v>75759091.886573792</v>
      </c>
      <c r="BI7" s="287">
        <f t="shared" si="29"/>
        <v>0</v>
      </c>
      <c r="BJ7" s="287">
        <f t="shared" si="30"/>
        <v>0</v>
      </c>
      <c r="BK7" s="287">
        <f t="shared" si="31"/>
        <v>0</v>
      </c>
      <c r="BL7" s="287">
        <f t="shared" si="32"/>
        <v>0</v>
      </c>
      <c r="BM7" s="287">
        <f t="shared" si="33"/>
        <v>0</v>
      </c>
      <c r="BN7" s="287">
        <f t="shared" si="34"/>
        <v>0</v>
      </c>
      <c r="BO7" s="287">
        <f t="shared" si="35"/>
        <v>-4658579.7234262228</v>
      </c>
      <c r="BP7" s="287">
        <f t="shared" si="42"/>
        <v>-1954274.19</v>
      </c>
      <c r="BQ7" s="288">
        <f>IF(BO7&gt;0,BO7/'1. UC Assumptions'!$C$29*'1. UC Assumptions'!$C$28,0)</f>
        <v>0</v>
      </c>
      <c r="BR7" s="289">
        <f>BQ7*'1. UC Assumptions'!$C$19</f>
        <v>0</v>
      </c>
      <c r="BS7" s="289">
        <f t="shared" si="36"/>
        <v>80417671.610000014</v>
      </c>
      <c r="BT7" s="90"/>
      <c r="BU7" s="111"/>
      <c r="BV7" s="111"/>
      <c r="BW7" s="126">
        <v>78095031.062550023</v>
      </c>
      <c r="BX7" s="126">
        <v>169312144.50951296</v>
      </c>
      <c r="BY7" s="7">
        <f t="shared" si="37"/>
        <v>0</v>
      </c>
    </row>
    <row r="8" spans="1:77">
      <c r="A8" s="118" t="s">
        <v>1097</v>
      </c>
      <c r="B8" s="118" t="s">
        <v>23</v>
      </c>
      <c r="C8" s="270" t="s">
        <v>23</v>
      </c>
      <c r="D8" s="119" t="s">
        <v>949</v>
      </c>
      <c r="E8" s="119"/>
      <c r="F8" s="120"/>
      <c r="G8" s="121" t="s">
        <v>1098</v>
      </c>
      <c r="H8" s="121" t="s">
        <v>772</v>
      </c>
      <c r="I8" s="122">
        <v>17</v>
      </c>
      <c r="J8" s="217" t="str">
        <f t="shared" si="38"/>
        <v xml:space="preserve"> </v>
      </c>
      <c r="K8" s="123">
        <v>3113199.0836799997</v>
      </c>
      <c r="L8" s="123">
        <v>23158843.419999998</v>
      </c>
      <c r="M8" s="93">
        <f t="shared" si="0"/>
        <v>6.7719802096493309E-2</v>
      </c>
      <c r="N8" s="232">
        <v>28047951.641678687</v>
      </c>
      <c r="O8" s="232"/>
      <c r="P8" s="123">
        <v>28051180.022699866</v>
      </c>
      <c r="Q8" s="123">
        <v>0</v>
      </c>
      <c r="R8" s="123">
        <f t="shared" si="1"/>
        <v>28051180.022699866</v>
      </c>
      <c r="S8" s="123">
        <f t="shared" si="2"/>
        <v>0</v>
      </c>
      <c r="T8" s="123" t="b">
        <f t="shared" si="3"/>
        <v>0</v>
      </c>
      <c r="U8" s="123">
        <v>0</v>
      </c>
      <c r="V8" s="123">
        <v>0</v>
      </c>
      <c r="W8" s="123">
        <v>0</v>
      </c>
      <c r="X8" s="123">
        <v>0</v>
      </c>
      <c r="Y8" s="123">
        <v>0</v>
      </c>
      <c r="Z8" s="70">
        <f t="shared" si="4"/>
        <v>0</v>
      </c>
      <c r="AA8" s="70"/>
      <c r="AB8" s="70">
        <f t="shared" si="39"/>
        <v>28051180.022699866</v>
      </c>
      <c r="AC8" s="51">
        <f>IF(D8='2. UC Pool Allocations by Type'!B$5,'2. UC Pool Allocations by Type'!J$5,IF(D8='2. UC Pool Allocations by Type'!B$6,'2. UC Pool Allocations by Type'!J$6,IF(D8='2. UC Pool Allocations by Type'!B$7,'2. UC Pool Allocations by Type'!J$7,IF(D8='2. UC Pool Allocations by Type'!B$10,'2. UC Pool Allocations by Type'!J$10,IF(D8='2. UC Pool Allocations by Type'!B$14,'2. UC Pool Allocations by Type'!J$14,IF(D8='2. UC Pool Allocations by Type'!B$15,'2. UC Pool Allocations by Type'!J$15,IF(D8='2. UC Pool Allocations by Type'!B$16,'2. UC Pool Allocations by Type'!J$16,0)))))))</f>
        <v>2027872799.0126088</v>
      </c>
      <c r="AD8" s="71">
        <f t="shared" si="5"/>
        <v>28051180.022699866</v>
      </c>
      <c r="AE8" s="71">
        <f t="shared" si="6"/>
        <v>0</v>
      </c>
      <c r="AF8" s="71">
        <f t="shared" si="7"/>
        <v>0</v>
      </c>
      <c r="AG8" s="71">
        <f t="shared" si="8"/>
        <v>0</v>
      </c>
      <c r="AH8" s="71">
        <f t="shared" si="9"/>
        <v>0</v>
      </c>
      <c r="AI8" s="71">
        <f t="shared" si="10"/>
        <v>0</v>
      </c>
      <c r="AJ8" s="71">
        <f t="shared" si="11"/>
        <v>0</v>
      </c>
      <c r="AK8" s="49">
        <f t="shared" si="12"/>
        <v>13306680.575849034</v>
      </c>
      <c r="AL8" s="51">
        <f>IF($E8=$D$352,R8*'1. UC Assumptions'!$H$14,0)</f>
        <v>0</v>
      </c>
      <c r="AM8" s="70">
        <f t="shared" si="13"/>
        <v>0</v>
      </c>
      <c r="AN8" s="70">
        <f t="shared" si="14"/>
        <v>0</v>
      </c>
      <c r="AO8" s="70">
        <f t="shared" si="15"/>
        <v>0</v>
      </c>
      <c r="AP8" s="70">
        <f t="shared" si="16"/>
        <v>0</v>
      </c>
      <c r="AQ8" s="70">
        <f t="shared" si="17"/>
        <v>0</v>
      </c>
      <c r="AR8" s="70">
        <f t="shared" si="18"/>
        <v>13306680.575849034</v>
      </c>
      <c r="AS8" s="70">
        <f t="shared" si="19"/>
        <v>-681640.14417582657</v>
      </c>
      <c r="AT8" s="99">
        <f t="shared" si="20"/>
        <v>12625040.431673206</v>
      </c>
      <c r="AU8" s="287">
        <v>13723475.09</v>
      </c>
      <c r="AV8" s="287">
        <f>ROUND(AU8*'1. UC Assumptions'!$C$19,2)</f>
        <v>5756997.7999999998</v>
      </c>
      <c r="AW8" s="287">
        <f>IF((AB8-AA8-AU8)*'1. UC Assumptions'!$C$19&gt;0,(AB8-AA8-AU8)*'1. UC Assumptions'!$C$19,0)</f>
        <v>6010472.2192675937</v>
      </c>
      <c r="AX8" s="287">
        <f t="shared" si="40"/>
        <v>11767470.019267593</v>
      </c>
      <c r="AY8" s="287">
        <f>ROUND(AX8/'1. UC Assumptions'!$C$19,2)</f>
        <v>28051180.02</v>
      </c>
      <c r="AZ8" s="287">
        <f t="shared" si="21"/>
        <v>12625040.431673206</v>
      </c>
      <c r="BA8" s="287">
        <f t="shared" si="22"/>
        <v>0</v>
      </c>
      <c r="BB8" s="287">
        <f t="shared" si="23"/>
        <v>0</v>
      </c>
      <c r="BC8" s="287">
        <f t="shared" si="24"/>
        <v>15426139.588326793</v>
      </c>
      <c r="BD8" s="287">
        <f t="shared" si="25"/>
        <v>0</v>
      </c>
      <c r="BE8" s="287">
        <f t="shared" si="26"/>
        <v>0</v>
      </c>
      <c r="BF8" s="287">
        <f t="shared" si="27"/>
        <v>0</v>
      </c>
      <c r="BG8" s="287">
        <f t="shared" si="41"/>
        <v>12625040.431673206</v>
      </c>
      <c r="BH8" s="287">
        <f t="shared" si="28"/>
        <v>12625040.431673206</v>
      </c>
      <c r="BI8" s="287">
        <f t="shared" si="29"/>
        <v>0</v>
      </c>
      <c r="BJ8" s="287">
        <f t="shared" si="30"/>
        <v>0</v>
      </c>
      <c r="BK8" s="287">
        <f t="shared" si="31"/>
        <v>0</v>
      </c>
      <c r="BL8" s="287">
        <f t="shared" si="32"/>
        <v>0</v>
      </c>
      <c r="BM8" s="287">
        <f t="shared" si="33"/>
        <v>0</v>
      </c>
      <c r="BN8" s="287">
        <f t="shared" si="34"/>
        <v>0</v>
      </c>
      <c r="BO8" s="287">
        <f t="shared" si="35"/>
        <v>-1098434.6583267935</v>
      </c>
      <c r="BP8" s="287">
        <f t="shared" si="42"/>
        <v>-460793.33</v>
      </c>
      <c r="BQ8" s="288">
        <f>IF(BO8&gt;0,BO8/'1. UC Assumptions'!$C$29*'1. UC Assumptions'!$C$28,0)</f>
        <v>0</v>
      </c>
      <c r="BR8" s="289">
        <f>BQ8*'1. UC Assumptions'!$C$19</f>
        <v>0</v>
      </c>
      <c r="BS8" s="289">
        <f t="shared" si="36"/>
        <v>13723475.09</v>
      </c>
      <c r="BT8" s="90"/>
      <c r="BU8" s="111"/>
      <c r="BV8" s="111"/>
      <c r="BW8" s="126">
        <v>3467753.8336799997</v>
      </c>
      <c r="BX8" s="126">
        <v>28047951.641678687</v>
      </c>
      <c r="BY8" s="7">
        <f t="shared" si="37"/>
        <v>-3228.3810211792588</v>
      </c>
    </row>
    <row r="9" spans="1:77">
      <c r="A9" s="118" t="s">
        <v>1099</v>
      </c>
      <c r="B9" s="118" t="s">
        <v>24</v>
      </c>
      <c r="C9" s="270" t="s">
        <v>24</v>
      </c>
      <c r="D9" s="119" t="s">
        <v>949</v>
      </c>
      <c r="E9" s="119"/>
      <c r="F9" s="120"/>
      <c r="G9" s="121" t="s">
        <v>1100</v>
      </c>
      <c r="H9" s="121" t="s">
        <v>773</v>
      </c>
      <c r="I9" s="122">
        <v>6</v>
      </c>
      <c r="J9" s="217" t="str">
        <f t="shared" si="38"/>
        <v xml:space="preserve"> </v>
      </c>
      <c r="K9" s="123">
        <v>24231421.93436899</v>
      </c>
      <c r="L9" s="123">
        <v>27773815.619999997</v>
      </c>
      <c r="M9" s="93">
        <f t="shared" si="0"/>
        <v>0.11138445421407028</v>
      </c>
      <c r="N9" s="232">
        <v>57797812.555635445</v>
      </c>
      <c r="O9" s="232"/>
      <c r="P9" s="123">
        <v>57797812.555635445</v>
      </c>
      <c r="Q9" s="123">
        <v>0</v>
      </c>
      <c r="R9" s="123">
        <f t="shared" si="1"/>
        <v>57797812.555635445</v>
      </c>
      <c r="S9" s="123">
        <f t="shared" si="2"/>
        <v>0</v>
      </c>
      <c r="T9" s="123" t="b">
        <f t="shared" si="3"/>
        <v>0</v>
      </c>
      <c r="U9" s="123">
        <v>0</v>
      </c>
      <c r="V9" s="123">
        <v>0</v>
      </c>
      <c r="W9" s="123">
        <v>0</v>
      </c>
      <c r="X9" s="123">
        <v>0</v>
      </c>
      <c r="Y9" s="123">
        <v>0</v>
      </c>
      <c r="Z9" s="70">
        <f t="shared" si="4"/>
        <v>0</v>
      </c>
      <c r="AA9" s="70"/>
      <c r="AB9" s="70">
        <f t="shared" si="39"/>
        <v>57797812.555635445</v>
      </c>
      <c r="AC9" s="51">
        <f>IF(D9='2. UC Pool Allocations by Type'!B$5,'2. UC Pool Allocations by Type'!J$5,IF(D9='2. UC Pool Allocations by Type'!B$6,'2. UC Pool Allocations by Type'!J$6,IF(D9='2. UC Pool Allocations by Type'!B$7,'2. UC Pool Allocations by Type'!J$7,IF(D9='2. UC Pool Allocations by Type'!B$10,'2. UC Pool Allocations by Type'!J$10,IF(D9='2. UC Pool Allocations by Type'!B$14,'2. UC Pool Allocations by Type'!J$14,IF(D9='2. UC Pool Allocations by Type'!B$15,'2. UC Pool Allocations by Type'!J$15,IF(D9='2. UC Pool Allocations by Type'!B$16,'2. UC Pool Allocations by Type'!J$16,0)))))))</f>
        <v>2027872799.0126088</v>
      </c>
      <c r="AD9" s="71">
        <f t="shared" si="5"/>
        <v>57797812.555635445</v>
      </c>
      <c r="AE9" s="71">
        <f t="shared" si="6"/>
        <v>0</v>
      </c>
      <c r="AF9" s="71">
        <f t="shared" si="7"/>
        <v>0</v>
      </c>
      <c r="AG9" s="71">
        <f t="shared" si="8"/>
        <v>0</v>
      </c>
      <c r="AH9" s="71">
        <f t="shared" si="9"/>
        <v>0</v>
      </c>
      <c r="AI9" s="71">
        <f t="shared" si="10"/>
        <v>0</v>
      </c>
      <c r="AJ9" s="71">
        <f t="shared" si="11"/>
        <v>0</v>
      </c>
      <c r="AK9" s="49">
        <f t="shared" si="12"/>
        <v>27417635.516162276</v>
      </c>
      <c r="AL9" s="51">
        <f>IF($E9=$D$352,R9*'1. UC Assumptions'!$H$14,0)</f>
        <v>0</v>
      </c>
      <c r="AM9" s="70">
        <f t="shared" si="13"/>
        <v>0</v>
      </c>
      <c r="AN9" s="70">
        <f t="shared" si="14"/>
        <v>0</v>
      </c>
      <c r="AO9" s="70">
        <f t="shared" si="15"/>
        <v>0</v>
      </c>
      <c r="AP9" s="70">
        <f t="shared" si="16"/>
        <v>0</v>
      </c>
      <c r="AQ9" s="70">
        <f t="shared" si="17"/>
        <v>0</v>
      </c>
      <c r="AR9" s="70">
        <f t="shared" si="18"/>
        <v>27417635.516162276</v>
      </c>
      <c r="AS9" s="70">
        <f t="shared" si="19"/>
        <v>-1404479.5709695364</v>
      </c>
      <c r="AT9" s="99">
        <f t="shared" si="20"/>
        <v>26013155.945192739</v>
      </c>
      <c r="AU9" s="287">
        <v>27165477.609999999</v>
      </c>
      <c r="AV9" s="287">
        <f>ROUND(AU9*'1. UC Assumptions'!$C$19,2)</f>
        <v>11395917.859999999</v>
      </c>
      <c r="AW9" s="287">
        <f>IF((AB9-AA9-AU9)*'1. UC Assumptions'!$C$19&gt;0,(AB9-AA9-AU9)*'1. UC Assumptions'!$C$19,0)</f>
        <v>12850264.50969407</v>
      </c>
      <c r="AX9" s="287">
        <f t="shared" si="40"/>
        <v>24246182.369694069</v>
      </c>
      <c r="AY9" s="287">
        <f>ROUND(AX9/'1. UC Assumptions'!$C$19,2)</f>
        <v>57797812.560000002</v>
      </c>
      <c r="AZ9" s="287">
        <f t="shared" si="21"/>
        <v>26013155.945192739</v>
      </c>
      <c r="BA9" s="287">
        <f t="shared" si="22"/>
        <v>0</v>
      </c>
      <c r="BB9" s="287">
        <f t="shared" si="23"/>
        <v>0</v>
      </c>
      <c r="BC9" s="287">
        <f t="shared" si="24"/>
        <v>31784656.614807263</v>
      </c>
      <c r="BD9" s="287">
        <f t="shared" si="25"/>
        <v>0</v>
      </c>
      <c r="BE9" s="287">
        <f t="shared" si="26"/>
        <v>0</v>
      </c>
      <c r="BF9" s="287">
        <f t="shared" si="27"/>
        <v>0</v>
      </c>
      <c r="BG9" s="287">
        <f t="shared" si="41"/>
        <v>26013155.945192739</v>
      </c>
      <c r="BH9" s="287">
        <f t="shared" si="28"/>
        <v>26013155.945192739</v>
      </c>
      <c r="BI9" s="287">
        <f t="shared" si="29"/>
        <v>0</v>
      </c>
      <c r="BJ9" s="287">
        <f t="shared" si="30"/>
        <v>0</v>
      </c>
      <c r="BK9" s="287">
        <f t="shared" si="31"/>
        <v>0</v>
      </c>
      <c r="BL9" s="287">
        <f t="shared" si="32"/>
        <v>0</v>
      </c>
      <c r="BM9" s="287">
        <f t="shared" si="33"/>
        <v>0</v>
      </c>
      <c r="BN9" s="287">
        <f t="shared" si="34"/>
        <v>0</v>
      </c>
      <c r="BO9" s="287">
        <f t="shared" si="35"/>
        <v>-1152321.66480726</v>
      </c>
      <c r="BP9" s="287">
        <f t="shared" si="42"/>
        <v>-483398.93</v>
      </c>
      <c r="BQ9" s="288">
        <f>IF(BO9&gt;0,BO9/'1. UC Assumptions'!$C$29*'1. UC Assumptions'!$C$28,0)</f>
        <v>0</v>
      </c>
      <c r="BR9" s="289">
        <f>BQ9*'1. UC Assumptions'!$C$19</f>
        <v>0</v>
      </c>
      <c r="BS9" s="289">
        <f t="shared" si="36"/>
        <v>27165477.609999999</v>
      </c>
      <c r="BT9" s="108"/>
      <c r="BU9" s="111"/>
      <c r="BV9" s="111"/>
      <c r="BW9" s="126">
        <v>27095042.424368992</v>
      </c>
      <c r="BX9" s="126">
        <v>57797812.555635445</v>
      </c>
      <c r="BY9" s="7">
        <f t="shared" si="37"/>
        <v>0</v>
      </c>
    </row>
    <row r="10" spans="1:77" s="8" customFormat="1">
      <c r="A10" s="118" t="s">
        <v>1101</v>
      </c>
      <c r="B10" s="118" t="s">
        <v>970</v>
      </c>
      <c r="C10" s="270" t="s">
        <v>970</v>
      </c>
      <c r="D10" s="119" t="s">
        <v>949</v>
      </c>
      <c r="E10" s="119"/>
      <c r="F10" s="120"/>
      <c r="G10" s="121" t="s">
        <v>1102</v>
      </c>
      <c r="H10" s="121" t="s">
        <v>773</v>
      </c>
      <c r="I10" s="122">
        <v>6</v>
      </c>
      <c r="J10" s="217">
        <f t="shared" si="38"/>
        <v>1</v>
      </c>
      <c r="K10" s="123">
        <v>31959744.000422064</v>
      </c>
      <c r="L10" s="123">
        <v>3333329.41</v>
      </c>
      <c r="M10" s="93">
        <f t="shared" si="0"/>
        <v>0.18921265374298013</v>
      </c>
      <c r="N10" s="232">
        <v>41970969.489153832</v>
      </c>
      <c r="O10" s="232"/>
      <c r="P10" s="123">
        <v>41970969.489153832</v>
      </c>
      <c r="Q10" s="123">
        <v>11255474.178340213</v>
      </c>
      <c r="R10" s="123">
        <f t="shared" si="1"/>
        <v>30715495.310813621</v>
      </c>
      <c r="S10" s="123">
        <f t="shared" si="2"/>
        <v>0</v>
      </c>
      <c r="T10" s="123" t="b">
        <f t="shared" si="3"/>
        <v>0</v>
      </c>
      <c r="U10" s="123">
        <v>0</v>
      </c>
      <c r="V10" s="123">
        <v>0</v>
      </c>
      <c r="W10" s="123">
        <v>0</v>
      </c>
      <c r="X10" s="123">
        <v>0</v>
      </c>
      <c r="Y10" s="123">
        <v>0</v>
      </c>
      <c r="Z10" s="70">
        <f t="shared" si="4"/>
        <v>0</v>
      </c>
      <c r="AA10" s="70"/>
      <c r="AB10" s="70">
        <f t="shared" si="39"/>
        <v>30715495.310813621</v>
      </c>
      <c r="AC10" s="51">
        <f>IF(D10='2. UC Pool Allocations by Type'!B$5,'2. UC Pool Allocations by Type'!J$5,IF(D10='2. UC Pool Allocations by Type'!B$6,'2. UC Pool Allocations by Type'!J$6,IF(D10='2. UC Pool Allocations by Type'!B$7,'2. UC Pool Allocations by Type'!J$7,IF(D10='2. UC Pool Allocations by Type'!B$10,'2. UC Pool Allocations by Type'!J$10,IF(D10='2. UC Pool Allocations by Type'!B$14,'2. UC Pool Allocations by Type'!J$14,IF(D10='2. UC Pool Allocations by Type'!B$15,'2. UC Pool Allocations by Type'!J$15,IF(D10='2. UC Pool Allocations by Type'!B$16,'2. UC Pool Allocations by Type'!J$16,0)))))))</f>
        <v>2027872799.0126088</v>
      </c>
      <c r="AD10" s="71">
        <f t="shared" si="5"/>
        <v>30715495.310813621</v>
      </c>
      <c r="AE10" s="71">
        <f t="shared" si="6"/>
        <v>0</v>
      </c>
      <c r="AF10" s="71">
        <f t="shared" si="7"/>
        <v>0</v>
      </c>
      <c r="AG10" s="71">
        <f t="shared" si="8"/>
        <v>0</v>
      </c>
      <c r="AH10" s="71">
        <f t="shared" si="9"/>
        <v>0</v>
      </c>
      <c r="AI10" s="71">
        <f t="shared" si="10"/>
        <v>0</v>
      </c>
      <c r="AJ10" s="71">
        <f t="shared" si="11"/>
        <v>0</v>
      </c>
      <c r="AK10" s="49">
        <f t="shared" si="12"/>
        <v>14570555.837552505</v>
      </c>
      <c r="AL10" s="51">
        <f>IF($E10=$D$352,R10*'1. UC Assumptions'!$H$14,0)</f>
        <v>0</v>
      </c>
      <c r="AM10" s="70">
        <f t="shared" si="13"/>
        <v>0</v>
      </c>
      <c r="AN10" s="70">
        <f t="shared" si="14"/>
        <v>0</v>
      </c>
      <c r="AO10" s="70">
        <f t="shared" si="15"/>
        <v>0</v>
      </c>
      <c r="AP10" s="70">
        <f t="shared" si="16"/>
        <v>0</v>
      </c>
      <c r="AQ10" s="70">
        <f t="shared" si="17"/>
        <v>0</v>
      </c>
      <c r="AR10" s="70">
        <f t="shared" si="18"/>
        <v>14570555.837552505</v>
      </c>
      <c r="AS10" s="70">
        <f t="shared" si="19"/>
        <v>-746382.67036011082</v>
      </c>
      <c r="AT10" s="99">
        <f t="shared" si="20"/>
        <v>13824173.167192394</v>
      </c>
      <c r="AU10" s="287">
        <v>12963223.1</v>
      </c>
      <c r="AV10" s="287">
        <f>ROUND(AU10*'1. UC Assumptions'!$C$19,2)</f>
        <v>5438072.0899999999</v>
      </c>
      <c r="AW10" s="287">
        <f>IF((AB10-AA10-AU10)*'1. UC Assumptions'!$C$19&gt;0,(AB10-AA10-AU10)*'1. UC Assumptions'!$C$19,0)</f>
        <v>7447078.1924363133</v>
      </c>
      <c r="AX10" s="287">
        <f t="shared" si="40"/>
        <v>12885150.282436313</v>
      </c>
      <c r="AY10" s="287">
        <f>ROUND(AX10/'1. UC Assumptions'!$C$19,2)</f>
        <v>30715495.309999999</v>
      </c>
      <c r="AZ10" s="287">
        <f t="shared" si="21"/>
        <v>13824173.167192394</v>
      </c>
      <c r="BA10" s="287">
        <f t="shared" si="22"/>
        <v>0</v>
      </c>
      <c r="BB10" s="287">
        <f t="shared" si="23"/>
        <v>0</v>
      </c>
      <c r="BC10" s="287">
        <f t="shared" si="24"/>
        <v>16891322.142807603</v>
      </c>
      <c r="BD10" s="287">
        <f t="shared" si="25"/>
        <v>0</v>
      </c>
      <c r="BE10" s="287">
        <f t="shared" si="26"/>
        <v>0</v>
      </c>
      <c r="BF10" s="287">
        <f t="shared" si="27"/>
        <v>0</v>
      </c>
      <c r="BG10" s="287">
        <f t="shared" si="41"/>
        <v>13824173.167192394</v>
      </c>
      <c r="BH10" s="287">
        <f t="shared" si="28"/>
        <v>13824173.167192394</v>
      </c>
      <c r="BI10" s="287">
        <f t="shared" si="29"/>
        <v>0</v>
      </c>
      <c r="BJ10" s="287">
        <f t="shared" si="30"/>
        <v>0</v>
      </c>
      <c r="BK10" s="287">
        <f t="shared" si="31"/>
        <v>0</v>
      </c>
      <c r="BL10" s="287">
        <f t="shared" si="32"/>
        <v>0</v>
      </c>
      <c r="BM10" s="287">
        <f t="shared" si="33"/>
        <v>0</v>
      </c>
      <c r="BN10" s="287">
        <f t="shared" si="34"/>
        <v>0</v>
      </c>
      <c r="BO10" s="287">
        <f t="shared" si="35"/>
        <v>860950.06719239429</v>
      </c>
      <c r="BP10" s="287">
        <f t="shared" si="42"/>
        <v>361168.55</v>
      </c>
      <c r="BQ10" s="288">
        <f>IF(BO10&gt;0,BO10/'1. UC Assumptions'!$C$29*'1. UC Assumptions'!$C$28,0)</f>
        <v>588379.87003042491</v>
      </c>
      <c r="BR10" s="289">
        <f>BQ10*'1. UC Assumptions'!$C$19</f>
        <v>246825.35547776325</v>
      </c>
      <c r="BS10" s="289">
        <f t="shared" si="36"/>
        <v>13551602.970030425</v>
      </c>
      <c r="BT10" s="90"/>
      <c r="BU10" s="111"/>
      <c r="BV10" s="111"/>
      <c r="BW10" s="126">
        <v>36510724.630422063</v>
      </c>
      <c r="BX10" s="126">
        <v>41970969.489153832</v>
      </c>
      <c r="BY10" s="7">
        <f t="shared" si="37"/>
        <v>0</v>
      </c>
    </row>
    <row r="11" spans="1:77">
      <c r="A11" s="118" t="s">
        <v>26</v>
      </c>
      <c r="B11" s="118" t="s">
        <v>27</v>
      </c>
      <c r="C11" s="270" t="s">
        <v>27</v>
      </c>
      <c r="D11" s="119" t="s">
        <v>949</v>
      </c>
      <c r="E11" s="119"/>
      <c r="F11" s="120"/>
      <c r="G11" s="121" t="s">
        <v>25</v>
      </c>
      <c r="H11" s="121" t="s">
        <v>774</v>
      </c>
      <c r="I11" s="122">
        <v>17</v>
      </c>
      <c r="J11" s="217">
        <f t="shared" si="38"/>
        <v>1</v>
      </c>
      <c r="K11" s="123">
        <v>7121649.9384779595</v>
      </c>
      <c r="L11" s="123">
        <v>3322233</v>
      </c>
      <c r="M11" s="93">
        <f t="shared" si="0"/>
        <v>0.12195522769720069</v>
      </c>
      <c r="N11" s="232">
        <v>11717569.060282949</v>
      </c>
      <c r="O11" s="232"/>
      <c r="P11" s="123">
        <v>11717569.060282949</v>
      </c>
      <c r="Q11" s="123">
        <v>2099771.8488289719</v>
      </c>
      <c r="R11" s="123">
        <f t="shared" si="1"/>
        <v>9617797.211453978</v>
      </c>
      <c r="S11" s="123">
        <f t="shared" si="2"/>
        <v>0</v>
      </c>
      <c r="T11" s="123" t="b">
        <f t="shared" si="3"/>
        <v>0</v>
      </c>
      <c r="U11" s="123">
        <v>307738</v>
      </c>
      <c r="V11" s="123">
        <v>0</v>
      </c>
      <c r="W11" s="123">
        <v>1280083</v>
      </c>
      <c r="X11" s="123">
        <v>0</v>
      </c>
      <c r="Y11" s="123">
        <v>0</v>
      </c>
      <c r="Z11" s="70">
        <f t="shared" si="4"/>
        <v>1587821</v>
      </c>
      <c r="AA11" s="70"/>
      <c r="AB11" s="70">
        <f t="shared" si="39"/>
        <v>11205618.211453978</v>
      </c>
      <c r="AC11" s="51">
        <f>IF(D11='2. UC Pool Allocations by Type'!B$5,'2. UC Pool Allocations by Type'!J$5,IF(D11='2. UC Pool Allocations by Type'!B$6,'2. UC Pool Allocations by Type'!J$6,IF(D11='2. UC Pool Allocations by Type'!B$7,'2. UC Pool Allocations by Type'!J$7,IF(D11='2. UC Pool Allocations by Type'!B$10,'2. UC Pool Allocations by Type'!J$10,IF(D11='2. UC Pool Allocations by Type'!B$14,'2. UC Pool Allocations by Type'!J$14,IF(D11='2. UC Pool Allocations by Type'!B$15,'2. UC Pool Allocations by Type'!J$15,IF(D11='2. UC Pool Allocations by Type'!B$16,'2. UC Pool Allocations by Type'!J$16,0)))))))</f>
        <v>2027872799.0126088</v>
      </c>
      <c r="AD11" s="71">
        <f t="shared" si="5"/>
        <v>11205618.211453978</v>
      </c>
      <c r="AE11" s="71">
        <f t="shared" si="6"/>
        <v>0</v>
      </c>
      <c r="AF11" s="71">
        <f t="shared" si="7"/>
        <v>0</v>
      </c>
      <c r="AG11" s="71">
        <f t="shared" si="8"/>
        <v>0</v>
      </c>
      <c r="AH11" s="71">
        <f t="shared" si="9"/>
        <v>0</v>
      </c>
      <c r="AI11" s="71">
        <f t="shared" si="10"/>
        <v>0</v>
      </c>
      <c r="AJ11" s="71">
        <f t="shared" si="11"/>
        <v>0</v>
      </c>
      <c r="AK11" s="49">
        <f t="shared" si="12"/>
        <v>5315626.01195639</v>
      </c>
      <c r="AL11" s="51">
        <f>IF($E11=$D$352,R11*'1. UC Assumptions'!$H$14,0)</f>
        <v>0</v>
      </c>
      <c r="AM11" s="70">
        <f t="shared" si="13"/>
        <v>0</v>
      </c>
      <c r="AN11" s="70">
        <f t="shared" si="14"/>
        <v>0</v>
      </c>
      <c r="AO11" s="70">
        <f t="shared" si="15"/>
        <v>0</v>
      </c>
      <c r="AP11" s="70">
        <f t="shared" si="16"/>
        <v>0</v>
      </c>
      <c r="AQ11" s="70">
        <f t="shared" si="17"/>
        <v>0</v>
      </c>
      <c r="AR11" s="70">
        <f t="shared" si="18"/>
        <v>5315626.01195639</v>
      </c>
      <c r="AS11" s="70">
        <f t="shared" si="19"/>
        <v>-272295.11225744139</v>
      </c>
      <c r="AT11" s="99">
        <f t="shared" si="20"/>
        <v>5043330.8996989485</v>
      </c>
      <c r="AU11" s="287">
        <v>5221400.93</v>
      </c>
      <c r="AV11" s="287">
        <f>ROUND(AU11*'1. UC Assumptions'!$C$19,2)</f>
        <v>2190377.69</v>
      </c>
      <c r="AW11" s="287">
        <f>IF((AB11-AA11-AU11)*'1. UC Assumptions'!$C$19&gt;0,(AB11-AA11-AU11)*'1. UC Assumptions'!$C$19,0)</f>
        <v>2510379.149569944</v>
      </c>
      <c r="AX11" s="287">
        <f t="shared" si="40"/>
        <v>4700756.839569944</v>
      </c>
      <c r="AY11" s="287">
        <f>ROUND(AX11/'1. UC Assumptions'!$C$19,2)</f>
        <v>11205618.210000001</v>
      </c>
      <c r="AZ11" s="287">
        <f t="shared" si="21"/>
        <v>5043330.8996989485</v>
      </c>
      <c r="BA11" s="287">
        <f t="shared" si="22"/>
        <v>0</v>
      </c>
      <c r="BB11" s="287">
        <f t="shared" si="23"/>
        <v>0</v>
      </c>
      <c r="BC11" s="287">
        <f t="shared" si="24"/>
        <v>6162287.3103010524</v>
      </c>
      <c r="BD11" s="287">
        <f t="shared" si="25"/>
        <v>0</v>
      </c>
      <c r="BE11" s="287">
        <f t="shared" si="26"/>
        <v>0</v>
      </c>
      <c r="BF11" s="287">
        <f t="shared" si="27"/>
        <v>0</v>
      </c>
      <c r="BG11" s="287">
        <f t="shared" si="41"/>
        <v>5043330.8996989485</v>
      </c>
      <c r="BH11" s="287">
        <f t="shared" si="28"/>
        <v>5043330.8996989485</v>
      </c>
      <c r="BI11" s="287">
        <f t="shared" si="29"/>
        <v>0</v>
      </c>
      <c r="BJ11" s="287">
        <f t="shared" si="30"/>
        <v>0</v>
      </c>
      <c r="BK11" s="287">
        <f t="shared" si="31"/>
        <v>0</v>
      </c>
      <c r="BL11" s="287">
        <f t="shared" si="32"/>
        <v>0</v>
      </c>
      <c r="BM11" s="287">
        <f t="shared" si="33"/>
        <v>0</v>
      </c>
      <c r="BN11" s="287">
        <f t="shared" si="34"/>
        <v>0</v>
      </c>
      <c r="BO11" s="287">
        <f t="shared" si="35"/>
        <v>-178070.03030105121</v>
      </c>
      <c r="BP11" s="287">
        <f t="shared" si="42"/>
        <v>-74700.37</v>
      </c>
      <c r="BQ11" s="288">
        <f>IF(BO11&gt;0,BO11/'1. UC Assumptions'!$C$29*'1. UC Assumptions'!$C$28,0)</f>
        <v>0</v>
      </c>
      <c r="BR11" s="289">
        <f>BQ11*'1. UC Assumptions'!$C$19</f>
        <v>0</v>
      </c>
      <c r="BS11" s="289">
        <f t="shared" si="36"/>
        <v>5221400.93</v>
      </c>
      <c r="BT11" s="90"/>
      <c r="BU11" s="111"/>
      <c r="BV11" s="111"/>
      <c r="BW11" s="126">
        <v>7801538.0384779591</v>
      </c>
      <c r="BX11" s="126">
        <v>11717569.060282949</v>
      </c>
      <c r="BY11" s="7">
        <f t="shared" si="37"/>
        <v>0</v>
      </c>
    </row>
    <row r="12" spans="1:77">
      <c r="A12" s="118" t="s">
        <v>29</v>
      </c>
      <c r="B12" s="118" t="s">
        <v>30</v>
      </c>
      <c r="C12" s="270" t="s">
        <v>30</v>
      </c>
      <c r="D12" s="119" t="s">
        <v>949</v>
      </c>
      <c r="E12" s="119"/>
      <c r="F12" s="120"/>
      <c r="G12" s="121" t="s">
        <v>28</v>
      </c>
      <c r="H12" s="121" t="s">
        <v>775</v>
      </c>
      <c r="I12" s="122">
        <v>9</v>
      </c>
      <c r="J12" s="217">
        <f t="shared" si="38"/>
        <v>1</v>
      </c>
      <c r="K12" s="123">
        <v>24787040.782110006</v>
      </c>
      <c r="L12" s="123">
        <v>26758698</v>
      </c>
      <c r="M12" s="93">
        <f t="shared" si="0"/>
        <v>8.311946471219378E-2</v>
      </c>
      <c r="N12" s="232">
        <v>55830192.997873552</v>
      </c>
      <c r="O12" s="232"/>
      <c r="P12" s="123">
        <v>55830192.997873552</v>
      </c>
      <c r="Q12" s="123">
        <v>8245743.2255015485</v>
      </c>
      <c r="R12" s="123">
        <f t="shared" si="1"/>
        <v>47584449.772372007</v>
      </c>
      <c r="S12" s="123">
        <f t="shared" si="2"/>
        <v>0</v>
      </c>
      <c r="T12" s="123" t="b">
        <f t="shared" si="3"/>
        <v>0</v>
      </c>
      <c r="U12" s="123">
        <v>0</v>
      </c>
      <c r="V12" s="123">
        <v>0</v>
      </c>
      <c r="W12" s="123">
        <v>0</v>
      </c>
      <c r="X12" s="123">
        <v>0</v>
      </c>
      <c r="Y12" s="123">
        <v>0</v>
      </c>
      <c r="Z12" s="70">
        <f t="shared" si="4"/>
        <v>0</v>
      </c>
      <c r="AA12" s="70"/>
      <c r="AB12" s="70">
        <f t="shared" si="39"/>
        <v>47584449.772372007</v>
      </c>
      <c r="AC12" s="51">
        <f>IF(D12='2. UC Pool Allocations by Type'!B$5,'2. UC Pool Allocations by Type'!J$5,IF(D12='2. UC Pool Allocations by Type'!B$6,'2. UC Pool Allocations by Type'!J$6,IF(D12='2. UC Pool Allocations by Type'!B$7,'2. UC Pool Allocations by Type'!J$7,IF(D12='2. UC Pool Allocations by Type'!B$10,'2. UC Pool Allocations by Type'!J$10,IF(D12='2. UC Pool Allocations by Type'!B$14,'2. UC Pool Allocations by Type'!J$14,IF(D12='2. UC Pool Allocations by Type'!B$15,'2. UC Pool Allocations by Type'!J$15,IF(D12='2. UC Pool Allocations by Type'!B$16,'2. UC Pool Allocations by Type'!J$16,0)))))))</f>
        <v>2027872799.0126088</v>
      </c>
      <c r="AD12" s="71">
        <f t="shared" si="5"/>
        <v>47584449.772372007</v>
      </c>
      <c r="AE12" s="71">
        <f t="shared" si="6"/>
        <v>0</v>
      </c>
      <c r="AF12" s="71">
        <f t="shared" si="7"/>
        <v>0</v>
      </c>
      <c r="AG12" s="71">
        <f t="shared" si="8"/>
        <v>0</v>
      </c>
      <c r="AH12" s="71">
        <f t="shared" si="9"/>
        <v>0</v>
      </c>
      <c r="AI12" s="71">
        <f t="shared" si="10"/>
        <v>0</v>
      </c>
      <c r="AJ12" s="71">
        <f t="shared" si="11"/>
        <v>0</v>
      </c>
      <c r="AK12" s="49">
        <f t="shared" si="12"/>
        <v>22572707.208256092</v>
      </c>
      <c r="AL12" s="51">
        <f>IF($E12=$D$352,R12*'1. UC Assumptions'!$H$14,0)</f>
        <v>0</v>
      </c>
      <c r="AM12" s="70">
        <f t="shared" si="13"/>
        <v>0</v>
      </c>
      <c r="AN12" s="70">
        <f t="shared" si="14"/>
        <v>0</v>
      </c>
      <c r="AO12" s="70">
        <f t="shared" si="15"/>
        <v>0</v>
      </c>
      <c r="AP12" s="70">
        <f t="shared" si="16"/>
        <v>0</v>
      </c>
      <c r="AQ12" s="70">
        <f t="shared" si="17"/>
        <v>0</v>
      </c>
      <c r="AR12" s="70">
        <f t="shared" si="18"/>
        <v>22572707.208256092</v>
      </c>
      <c r="AS12" s="70">
        <f t="shared" si="19"/>
        <v>-1156296.1407370123</v>
      </c>
      <c r="AT12" s="99">
        <f t="shared" si="20"/>
        <v>21416411.06751908</v>
      </c>
      <c r="AU12" s="287">
        <v>21365933.75</v>
      </c>
      <c r="AV12" s="287">
        <f>ROUND(AU12*'1. UC Assumptions'!$C$19,2)</f>
        <v>8963009.2100000009</v>
      </c>
      <c r="AW12" s="287">
        <f>IF((AB12-AA12-AU12)*'1. UC Assumptions'!$C$19&gt;0,(AB12-AA12-AU12)*'1. UC Assumptions'!$C$19,0)</f>
        <v>10998667.471385056</v>
      </c>
      <c r="AX12" s="287">
        <f t="shared" si="40"/>
        <v>19961676.681385055</v>
      </c>
      <c r="AY12" s="287">
        <f>ROUND(AX12/'1. UC Assumptions'!$C$19,2)</f>
        <v>47584449.780000001</v>
      </c>
      <c r="AZ12" s="287">
        <f t="shared" si="21"/>
        <v>21416411.06751908</v>
      </c>
      <c r="BA12" s="287">
        <f t="shared" si="22"/>
        <v>0</v>
      </c>
      <c r="BB12" s="287">
        <f t="shared" si="23"/>
        <v>0</v>
      </c>
      <c r="BC12" s="287">
        <f t="shared" si="24"/>
        <v>26168038.712480921</v>
      </c>
      <c r="BD12" s="287">
        <f t="shared" si="25"/>
        <v>0</v>
      </c>
      <c r="BE12" s="287">
        <f t="shared" si="26"/>
        <v>0</v>
      </c>
      <c r="BF12" s="287">
        <f t="shared" si="27"/>
        <v>0</v>
      </c>
      <c r="BG12" s="287">
        <f t="shared" si="41"/>
        <v>21416411.06751908</v>
      </c>
      <c r="BH12" s="287">
        <f t="shared" si="28"/>
        <v>21416411.06751908</v>
      </c>
      <c r="BI12" s="287">
        <f t="shared" si="29"/>
        <v>0</v>
      </c>
      <c r="BJ12" s="287">
        <f t="shared" si="30"/>
        <v>0</v>
      </c>
      <c r="BK12" s="287">
        <f t="shared" si="31"/>
        <v>0</v>
      </c>
      <c r="BL12" s="287">
        <f t="shared" si="32"/>
        <v>0</v>
      </c>
      <c r="BM12" s="287">
        <f t="shared" si="33"/>
        <v>0</v>
      </c>
      <c r="BN12" s="287">
        <f t="shared" si="34"/>
        <v>0</v>
      </c>
      <c r="BO12" s="287">
        <f t="shared" si="35"/>
        <v>50477.317519079894</v>
      </c>
      <c r="BP12" s="287">
        <f t="shared" si="42"/>
        <v>21175.23</v>
      </c>
      <c r="BQ12" s="288">
        <f>IF(BO12&gt;0,BO12/'1. UC Assumptions'!$C$29*'1. UC Assumptions'!$C$28,0)</f>
        <v>34496.585403859164</v>
      </c>
      <c r="BR12" s="289">
        <f>BQ12*'1. UC Assumptions'!$C$19</f>
        <v>14471.317576918918</v>
      </c>
      <c r="BS12" s="289">
        <f t="shared" si="36"/>
        <v>21400430.33540386</v>
      </c>
      <c r="BT12" s="90"/>
      <c r="BU12" s="111"/>
      <c r="BV12" s="111"/>
      <c r="BW12" s="126">
        <v>26242251.322110005</v>
      </c>
      <c r="BX12" s="126">
        <v>55830192.997873552</v>
      </c>
      <c r="BY12" s="7">
        <f t="shared" si="37"/>
        <v>0</v>
      </c>
    </row>
    <row r="13" spans="1:77" s="8" customFormat="1">
      <c r="A13" s="233"/>
      <c r="B13" s="233"/>
      <c r="C13" s="270" t="s">
        <v>1169</v>
      </c>
      <c r="D13" s="305" t="s">
        <v>949</v>
      </c>
      <c r="E13" s="305"/>
      <c r="F13" s="306"/>
      <c r="G13" s="309" t="s">
        <v>1170</v>
      </c>
      <c r="H13" s="234" t="s">
        <v>771</v>
      </c>
      <c r="I13" s="217"/>
      <c r="J13" s="217" t="str">
        <f t="shared" si="38"/>
        <v xml:space="preserve"> </v>
      </c>
      <c r="K13" s="224">
        <v>590479.08309285413</v>
      </c>
      <c r="L13" s="224">
        <v>953359.10000000009</v>
      </c>
      <c r="M13" s="93">
        <f t="shared" si="0"/>
        <v>5.3380999999999901E-2</v>
      </c>
      <c r="N13" s="232"/>
      <c r="O13" s="232"/>
      <c r="P13" s="224">
        <v>1626249.8091445337</v>
      </c>
      <c r="Q13" s="123">
        <v>0</v>
      </c>
      <c r="R13" s="224">
        <f t="shared" si="1"/>
        <v>1626249.8091445337</v>
      </c>
      <c r="S13" s="224">
        <f t="shared" si="2"/>
        <v>0</v>
      </c>
      <c r="T13" s="224" t="b">
        <f t="shared" si="3"/>
        <v>0</v>
      </c>
      <c r="U13" s="123">
        <v>0</v>
      </c>
      <c r="V13" s="123">
        <v>0</v>
      </c>
      <c r="W13" s="123">
        <v>0</v>
      </c>
      <c r="X13" s="123">
        <v>0</v>
      </c>
      <c r="Y13" s="123">
        <v>0</v>
      </c>
      <c r="Z13" s="70">
        <f t="shared" si="4"/>
        <v>0</v>
      </c>
      <c r="AA13" s="224"/>
      <c r="AB13" s="70">
        <f t="shared" ref="AB13" si="43">R13+Z13+AA13</f>
        <v>1626249.8091445337</v>
      </c>
      <c r="AC13" s="51">
        <f>IF(D13='2. UC Pool Allocations by Type'!B$5,'2. UC Pool Allocations by Type'!J$5,IF(D13='2. UC Pool Allocations by Type'!B$6,'2. UC Pool Allocations by Type'!J$6,IF(D13='2. UC Pool Allocations by Type'!B$7,'2. UC Pool Allocations by Type'!J$7,IF(D13='2. UC Pool Allocations by Type'!B$10,'2. UC Pool Allocations by Type'!J$10,IF(D13='2. UC Pool Allocations by Type'!B$14,'2. UC Pool Allocations by Type'!J$14,IF(D13='2. UC Pool Allocations by Type'!B$15,'2. UC Pool Allocations by Type'!J$15,IF(D13='2. UC Pool Allocations by Type'!B$16,'2. UC Pool Allocations by Type'!J$16,0)))))))</f>
        <v>2027872799.0126088</v>
      </c>
      <c r="AD13" s="71">
        <f t="shared" si="5"/>
        <v>1626249.8091445337</v>
      </c>
      <c r="AE13" s="71">
        <f t="shared" si="6"/>
        <v>0</v>
      </c>
      <c r="AF13" s="71">
        <f t="shared" si="7"/>
        <v>0</v>
      </c>
      <c r="AG13" s="71">
        <f t="shared" si="8"/>
        <v>0</v>
      </c>
      <c r="AH13" s="71">
        <f t="shared" si="9"/>
        <v>0</v>
      </c>
      <c r="AI13" s="71">
        <f t="shared" si="10"/>
        <v>0</v>
      </c>
      <c r="AJ13" s="71">
        <f t="shared" si="11"/>
        <v>0</v>
      </c>
      <c r="AK13" s="49">
        <f t="shared" si="12"/>
        <v>771446.5747719002</v>
      </c>
      <c r="AL13" s="51">
        <f>IF($E13=$D$352,R13*'1. UC Assumptions'!$H$14,0)</f>
        <v>0</v>
      </c>
      <c r="AM13" s="70">
        <f t="shared" ref="AM13" si="44">IF(AL13=0,0,IF(AK13&gt;AL13,0,AL13-AK13))</f>
        <v>0</v>
      </c>
      <c r="AN13" s="70">
        <f t="shared" si="14"/>
        <v>0</v>
      </c>
      <c r="AO13" s="70">
        <f t="shared" si="15"/>
        <v>0</v>
      </c>
      <c r="AP13" s="70">
        <f t="shared" si="16"/>
        <v>0</v>
      </c>
      <c r="AQ13" s="70">
        <f t="shared" si="17"/>
        <v>0</v>
      </c>
      <c r="AR13" s="70">
        <f t="shared" si="18"/>
        <v>771446.5747719002</v>
      </c>
      <c r="AS13" s="70">
        <f t="shared" si="19"/>
        <v>-39517.665690860231</v>
      </c>
      <c r="AT13" s="99">
        <f t="shared" ref="AT13" si="45">AK13+AM13+AP13+AS13</f>
        <v>731928.90908103995</v>
      </c>
      <c r="AU13" s="287"/>
      <c r="AV13" s="287">
        <f>ROUND(AU13*'1. UC Assumptions'!$C$19,2)</f>
        <v>0</v>
      </c>
      <c r="AW13" s="287">
        <f>IF((AB13-AA13-AU13)*'1. UC Assumptions'!$C$19&gt;0,(AB13-AA13-AU13)*'1. UC Assumptions'!$C$19,0)</f>
        <v>682211.79493613192</v>
      </c>
      <c r="AX13" s="287">
        <f t="shared" ref="AX13" si="46">AW13+AV13</f>
        <v>682211.79493613192</v>
      </c>
      <c r="AY13" s="287">
        <f>ROUND(AX13/'1. UC Assumptions'!$C$19,2)</f>
        <v>1626249.81</v>
      </c>
      <c r="AZ13" s="287">
        <f t="shared" ref="AZ13" si="47">IF(AT13&gt;=AY13,AY13,AT13)</f>
        <v>731928.90908103995</v>
      </c>
      <c r="BA13" s="287">
        <f t="shared" si="22"/>
        <v>0</v>
      </c>
      <c r="BB13" s="287">
        <f t="shared" si="23"/>
        <v>0</v>
      </c>
      <c r="BC13" s="287">
        <f t="shared" si="24"/>
        <v>894320.90091896011</v>
      </c>
      <c r="BD13" s="287">
        <f t="shared" si="25"/>
        <v>0</v>
      </c>
      <c r="BE13" s="287">
        <f t="shared" si="26"/>
        <v>0</v>
      </c>
      <c r="BF13" s="287">
        <f t="shared" si="27"/>
        <v>0</v>
      </c>
      <c r="BG13" s="287">
        <f t="shared" ref="BG13" si="48">AZ13+BE13+BF13</f>
        <v>731928.90908103995</v>
      </c>
      <c r="BH13" s="287">
        <f t="shared" si="28"/>
        <v>731928.90908103995</v>
      </c>
      <c r="BI13" s="287">
        <f t="shared" si="29"/>
        <v>0</v>
      </c>
      <c r="BJ13" s="287">
        <f t="shared" si="30"/>
        <v>0</v>
      </c>
      <c r="BK13" s="287">
        <f t="shared" si="31"/>
        <v>0</v>
      </c>
      <c r="BL13" s="287">
        <f t="shared" si="32"/>
        <v>0</v>
      </c>
      <c r="BM13" s="287">
        <f t="shared" si="33"/>
        <v>0</v>
      </c>
      <c r="BN13" s="287">
        <f t="shared" si="34"/>
        <v>0</v>
      </c>
      <c r="BO13" s="287">
        <f t="shared" ref="BO13" si="49">BG13-AU13</f>
        <v>731928.90908103995</v>
      </c>
      <c r="BP13" s="287">
        <f t="shared" ref="BP13" si="50">ROUNDDOWN(BO13*0.4195,2)</f>
        <v>307044.17</v>
      </c>
      <c r="BQ13" s="288">
        <f>IF(BO13&gt;0,BO13/'1. UC Assumptions'!$C$29*'1. UC Assumptions'!$C$28,0)</f>
        <v>500205.82238990196</v>
      </c>
      <c r="BR13" s="289">
        <f>BQ13*'1. UC Assumptions'!$C$19</f>
        <v>209836.34249256385</v>
      </c>
      <c r="BS13" s="289">
        <f t="shared" ref="BS13" si="51">AU13+BQ13</f>
        <v>500205.82238990196</v>
      </c>
      <c r="BT13" s="225"/>
      <c r="BU13" s="111"/>
      <c r="BV13" s="111"/>
      <c r="BW13" s="226"/>
      <c r="BX13" s="226"/>
      <c r="BY13" s="7"/>
    </row>
    <row r="14" spans="1:77" ht="49.5" customHeight="1">
      <c r="A14" s="118" t="s">
        <v>31</v>
      </c>
      <c r="B14" s="118" t="s">
        <v>32</v>
      </c>
      <c r="C14" s="270" t="s">
        <v>32</v>
      </c>
      <c r="D14" s="119" t="s">
        <v>972</v>
      </c>
      <c r="E14" s="119" t="s">
        <v>977</v>
      </c>
      <c r="F14" s="120"/>
      <c r="G14" s="121" t="s">
        <v>1056</v>
      </c>
      <c r="H14" s="121" t="s">
        <v>776</v>
      </c>
      <c r="I14" s="122">
        <v>1</v>
      </c>
      <c r="J14" s="217" t="str">
        <f t="shared" si="38"/>
        <v xml:space="preserve"> </v>
      </c>
      <c r="K14" s="123">
        <v>652070.55982603878</v>
      </c>
      <c r="L14" s="123">
        <v>1052220</v>
      </c>
      <c r="M14" s="93">
        <f t="shared" si="0"/>
        <v>6.3499632565411801E-2</v>
      </c>
      <c r="N14" s="232">
        <v>1812512.3841596923</v>
      </c>
      <c r="O14" s="232"/>
      <c r="P14" s="123">
        <v>1812512.3841596923</v>
      </c>
      <c r="Q14" s="123">
        <v>0</v>
      </c>
      <c r="R14" s="123">
        <f t="shared" si="1"/>
        <v>1812512.3841596923</v>
      </c>
      <c r="S14" s="123" t="b">
        <f t="shared" si="2"/>
        <v>0</v>
      </c>
      <c r="T14" s="123">
        <f t="shared" si="3"/>
        <v>1812512.3841596923</v>
      </c>
      <c r="U14" s="123">
        <v>79196</v>
      </c>
      <c r="V14" s="123">
        <v>0</v>
      </c>
      <c r="W14" s="123">
        <v>0</v>
      </c>
      <c r="X14" s="123">
        <v>0</v>
      </c>
      <c r="Y14" s="123">
        <v>0</v>
      </c>
      <c r="Z14" s="221">
        <f>((U14+V14+W14+X14+Y14)/12)*7</f>
        <v>46197.666666666672</v>
      </c>
      <c r="AA14" s="70"/>
      <c r="AB14" s="70">
        <f t="shared" si="39"/>
        <v>1858710.0508263591</v>
      </c>
      <c r="AC14" s="51">
        <f>IF(D14='2. UC Pool Allocations by Type'!B$5,'2. UC Pool Allocations by Type'!J$5,IF(D14='2. UC Pool Allocations by Type'!B$6,'2. UC Pool Allocations by Type'!J$6,IF(D14='2. UC Pool Allocations by Type'!B$7,'2. UC Pool Allocations by Type'!J$7,IF(D14='2. UC Pool Allocations by Type'!B$10,'2. UC Pool Allocations by Type'!J$10,IF(D14='2. UC Pool Allocations by Type'!B$14,'2. UC Pool Allocations by Type'!J$14,IF(D14='2. UC Pool Allocations by Type'!B$15,'2. UC Pool Allocations by Type'!J$15,IF(D14='2. UC Pool Allocations by Type'!B$16,'2. UC Pool Allocations by Type'!J$16,0)))))))</f>
        <v>196885138.65513676</v>
      </c>
      <c r="AD14" s="71">
        <f t="shared" si="5"/>
        <v>0</v>
      </c>
      <c r="AE14" s="71">
        <f t="shared" si="6"/>
        <v>1858710.0508263591</v>
      </c>
      <c r="AF14" s="71">
        <f t="shared" si="7"/>
        <v>0</v>
      </c>
      <c r="AG14" s="71">
        <f t="shared" si="8"/>
        <v>0</v>
      </c>
      <c r="AH14" s="71">
        <f t="shared" si="9"/>
        <v>0</v>
      </c>
      <c r="AI14" s="71">
        <f t="shared" si="10"/>
        <v>0</v>
      </c>
      <c r="AJ14" s="71">
        <f t="shared" si="11"/>
        <v>0</v>
      </c>
      <c r="AK14" s="49">
        <f t="shared" si="12"/>
        <v>1139405.6487201408</v>
      </c>
      <c r="AL14" s="51">
        <f>IF($E14=$D$352,R14*'1. UC Assumptions'!$H$14,0)</f>
        <v>1555972.1697863205</v>
      </c>
      <c r="AM14" s="70">
        <f t="shared" si="13"/>
        <v>416566.52106617973</v>
      </c>
      <c r="AN14" s="70">
        <f t="shared" si="14"/>
        <v>416566.52106617973</v>
      </c>
      <c r="AO14" s="70">
        <f t="shared" si="15"/>
        <v>0</v>
      </c>
      <c r="AP14" s="70">
        <f t="shared" si="16"/>
        <v>0</v>
      </c>
      <c r="AQ14" s="70">
        <f t="shared" si="17"/>
        <v>0</v>
      </c>
      <c r="AR14" s="70">
        <f t="shared" si="18"/>
        <v>0</v>
      </c>
      <c r="AS14" s="70">
        <f t="shared" si="19"/>
        <v>0</v>
      </c>
      <c r="AT14" s="99">
        <f t="shared" si="20"/>
        <v>1555972.1697863205</v>
      </c>
      <c r="AU14" s="287">
        <v>899014.62</v>
      </c>
      <c r="AV14" s="287">
        <f>ROUND(AU14*'1. UC Assumptions'!$C$19,2)</f>
        <v>377136.63</v>
      </c>
      <c r="AW14" s="287">
        <f>IF((AB14-AA14-AU14)*'1. UC Assumptions'!$C$19&gt;0,(AB14-AA14-AU14)*'1. UC Assumptions'!$C$19,0)</f>
        <v>402592.23323165759</v>
      </c>
      <c r="AX14" s="287">
        <f t="shared" si="40"/>
        <v>779728.86323165754</v>
      </c>
      <c r="AY14" s="287">
        <f>ROUND(AX14/'1. UC Assumptions'!$C$19,2)</f>
        <v>1858710.04</v>
      </c>
      <c r="AZ14" s="287">
        <f t="shared" si="21"/>
        <v>1555972.1697863205</v>
      </c>
      <c r="BA14" s="287">
        <f t="shared" si="22"/>
        <v>0</v>
      </c>
      <c r="BB14" s="287">
        <f t="shared" si="23"/>
        <v>0</v>
      </c>
      <c r="BC14" s="287">
        <f t="shared" si="24"/>
        <v>0</v>
      </c>
      <c r="BD14" s="287">
        <f t="shared" si="25"/>
        <v>0</v>
      </c>
      <c r="BE14" s="287">
        <f t="shared" si="26"/>
        <v>0</v>
      </c>
      <c r="BF14" s="287">
        <f t="shared" si="27"/>
        <v>0</v>
      </c>
      <c r="BG14" s="287">
        <f t="shared" si="41"/>
        <v>1555972.1697863205</v>
      </c>
      <c r="BH14" s="287">
        <f t="shared" si="28"/>
        <v>0</v>
      </c>
      <c r="BI14" s="287">
        <f t="shared" si="29"/>
        <v>1555972.1697863205</v>
      </c>
      <c r="BJ14" s="287">
        <f t="shared" si="30"/>
        <v>0</v>
      </c>
      <c r="BK14" s="287">
        <f t="shared" si="31"/>
        <v>0</v>
      </c>
      <c r="BL14" s="287">
        <f t="shared" si="32"/>
        <v>0</v>
      </c>
      <c r="BM14" s="287">
        <f t="shared" si="33"/>
        <v>0</v>
      </c>
      <c r="BN14" s="287">
        <f t="shared" si="34"/>
        <v>0</v>
      </c>
      <c r="BO14" s="287">
        <f t="shared" si="35"/>
        <v>656957.54978632054</v>
      </c>
      <c r="BP14" s="287">
        <f t="shared" si="42"/>
        <v>275593.69</v>
      </c>
      <c r="BQ14" s="288">
        <f>IF(BO14&gt;0,BO14/'1. UC Assumptions'!$C$29*'1. UC Assumptions'!$C$28,0)</f>
        <v>448969.82123401406</v>
      </c>
      <c r="BR14" s="289">
        <f>BQ14*'1. UC Assumptions'!$C$19</f>
        <v>188342.84000766888</v>
      </c>
      <c r="BS14" s="289">
        <f t="shared" si="36"/>
        <v>1347984.441234014</v>
      </c>
      <c r="BT14" s="90"/>
      <c r="BU14" s="111"/>
      <c r="BV14" s="111"/>
      <c r="BW14" s="126">
        <v>668441.73982603871</v>
      </c>
      <c r="BX14" s="126">
        <v>1812512.3841596923</v>
      </c>
      <c r="BY14" s="7">
        <f t="shared" ref="BY14:BY77" si="52">BX14-P14</f>
        <v>0</v>
      </c>
    </row>
    <row r="15" spans="1:77">
      <c r="A15" s="118" t="s">
        <v>33</v>
      </c>
      <c r="B15" s="118" t="s">
        <v>34</v>
      </c>
      <c r="C15" s="270" t="s">
        <v>34</v>
      </c>
      <c r="D15" s="119" t="s">
        <v>949</v>
      </c>
      <c r="E15" s="119" t="s">
        <v>977</v>
      </c>
      <c r="F15" s="120"/>
      <c r="G15" s="121" t="s">
        <v>1103</v>
      </c>
      <c r="H15" s="121" t="s">
        <v>777</v>
      </c>
      <c r="I15" s="122">
        <v>11</v>
      </c>
      <c r="J15" s="217">
        <f t="shared" si="38"/>
        <v>1</v>
      </c>
      <c r="K15" s="123">
        <v>2393809.3641262492</v>
      </c>
      <c r="L15" s="123">
        <v>3304260</v>
      </c>
      <c r="M15" s="93">
        <f t="shared" si="0"/>
        <v>0.12652481200478927</v>
      </c>
      <c r="N15" s="232">
        <v>6419016.5192125719</v>
      </c>
      <c r="O15" s="232"/>
      <c r="P15" s="123">
        <v>6419016.5192125719</v>
      </c>
      <c r="Q15" s="123">
        <v>1576072.010259456</v>
      </c>
      <c r="R15" s="123">
        <f t="shared" si="1"/>
        <v>4842944.5089531159</v>
      </c>
      <c r="S15" s="123">
        <f t="shared" si="2"/>
        <v>4842944.5089531159</v>
      </c>
      <c r="T15" s="123" t="b">
        <f t="shared" si="3"/>
        <v>0</v>
      </c>
      <c r="U15" s="123">
        <v>609270</v>
      </c>
      <c r="V15" s="123">
        <v>0</v>
      </c>
      <c r="W15" s="123">
        <v>427234</v>
      </c>
      <c r="X15" s="123">
        <v>0</v>
      </c>
      <c r="Y15" s="123">
        <v>0</v>
      </c>
      <c r="Z15" s="70">
        <f t="shared" si="4"/>
        <v>1036504</v>
      </c>
      <c r="AA15" s="70"/>
      <c r="AB15" s="70">
        <f t="shared" si="39"/>
        <v>5879448.5089531159</v>
      </c>
      <c r="AC15" s="51">
        <f>IF(D15='2. UC Pool Allocations by Type'!B$5,'2. UC Pool Allocations by Type'!J$5,IF(D15='2. UC Pool Allocations by Type'!B$6,'2. UC Pool Allocations by Type'!J$6,IF(D15='2. UC Pool Allocations by Type'!B$7,'2. UC Pool Allocations by Type'!J$7,IF(D15='2. UC Pool Allocations by Type'!B$10,'2. UC Pool Allocations by Type'!J$10,IF(D15='2. UC Pool Allocations by Type'!B$14,'2. UC Pool Allocations by Type'!J$14,IF(D15='2. UC Pool Allocations by Type'!B$15,'2. UC Pool Allocations by Type'!J$15,IF(D15='2. UC Pool Allocations by Type'!B$16,'2. UC Pool Allocations by Type'!J$16,0)))))))</f>
        <v>2027872799.0126088</v>
      </c>
      <c r="AD15" s="71">
        <f t="shared" si="5"/>
        <v>5879448.5089531159</v>
      </c>
      <c r="AE15" s="71">
        <f t="shared" si="6"/>
        <v>0</v>
      </c>
      <c r="AF15" s="71">
        <f t="shared" si="7"/>
        <v>0</v>
      </c>
      <c r="AG15" s="71">
        <f t="shared" si="8"/>
        <v>0</v>
      </c>
      <c r="AH15" s="71">
        <f t="shared" si="9"/>
        <v>0</v>
      </c>
      <c r="AI15" s="71">
        <f t="shared" si="10"/>
        <v>0</v>
      </c>
      <c r="AJ15" s="71">
        <f t="shared" si="11"/>
        <v>0</v>
      </c>
      <c r="AK15" s="49">
        <f t="shared" si="12"/>
        <v>2789042.8569307989</v>
      </c>
      <c r="AL15" s="51">
        <f>IF($E15=$D$352,R15*'1. UC Assumptions'!$H$14,0)</f>
        <v>4157481.593839752</v>
      </c>
      <c r="AM15" s="70">
        <f t="shared" si="13"/>
        <v>1368438.7369089532</v>
      </c>
      <c r="AN15" s="70">
        <f t="shared" si="14"/>
        <v>0</v>
      </c>
      <c r="AO15" s="70">
        <f t="shared" si="15"/>
        <v>0</v>
      </c>
      <c r="AP15" s="70">
        <f t="shared" si="16"/>
        <v>0</v>
      </c>
      <c r="AQ15" s="70">
        <f t="shared" si="17"/>
        <v>1368438.7369089532</v>
      </c>
      <c r="AR15" s="70">
        <f t="shared" si="18"/>
        <v>0</v>
      </c>
      <c r="AS15" s="70">
        <f t="shared" si="19"/>
        <v>0</v>
      </c>
      <c r="AT15" s="99">
        <f t="shared" si="20"/>
        <v>4157481.593839752</v>
      </c>
      <c r="AU15" s="287">
        <v>3967481.35</v>
      </c>
      <c r="AV15" s="287">
        <f>ROUND(AU15*'1. UC Assumptions'!$C$19,2)</f>
        <v>1664358.43</v>
      </c>
      <c r="AW15" s="287">
        <f>IF((AB15-AA15-AU15)*'1. UC Assumptions'!$C$19&gt;0,(AB15-AA15-AU15)*'1. UC Assumptions'!$C$19,0)</f>
        <v>802070.22318083211</v>
      </c>
      <c r="AX15" s="287">
        <f t="shared" si="40"/>
        <v>2466428.653180832</v>
      </c>
      <c r="AY15" s="287">
        <f>ROUND(AX15/'1. UC Assumptions'!$C$19,2)</f>
        <v>5879448.5199999996</v>
      </c>
      <c r="AZ15" s="287">
        <f t="shared" si="21"/>
        <v>4157481.593839752</v>
      </c>
      <c r="BA15" s="287">
        <f t="shared" si="22"/>
        <v>0</v>
      </c>
      <c r="BB15" s="287">
        <f t="shared" si="23"/>
        <v>0</v>
      </c>
      <c r="BC15" s="287">
        <f t="shared" si="24"/>
        <v>1721966.9261602475</v>
      </c>
      <c r="BD15" s="287">
        <f t="shared" si="25"/>
        <v>0</v>
      </c>
      <c r="BE15" s="287">
        <f t="shared" si="26"/>
        <v>0</v>
      </c>
      <c r="BF15" s="287">
        <f t="shared" si="27"/>
        <v>0</v>
      </c>
      <c r="BG15" s="287">
        <f t="shared" si="41"/>
        <v>4157481.593839752</v>
      </c>
      <c r="BH15" s="287">
        <f t="shared" si="28"/>
        <v>4157481.593839752</v>
      </c>
      <c r="BI15" s="287">
        <f t="shared" si="29"/>
        <v>0</v>
      </c>
      <c r="BJ15" s="287">
        <f t="shared" si="30"/>
        <v>0</v>
      </c>
      <c r="BK15" s="287">
        <f t="shared" si="31"/>
        <v>0</v>
      </c>
      <c r="BL15" s="287">
        <f t="shared" si="32"/>
        <v>0</v>
      </c>
      <c r="BM15" s="287">
        <f t="shared" si="33"/>
        <v>0</v>
      </c>
      <c r="BN15" s="287">
        <f t="shared" si="34"/>
        <v>0</v>
      </c>
      <c r="BO15" s="287">
        <f t="shared" si="35"/>
        <v>190000.24383975193</v>
      </c>
      <c r="BP15" s="287">
        <f t="shared" si="42"/>
        <v>79705.100000000006</v>
      </c>
      <c r="BQ15" s="288">
        <f>IF(BO15&gt;0,BO15/'1. UC Assumptions'!$C$29*'1. UC Assumptions'!$C$28,0)</f>
        <v>129847.62187282614</v>
      </c>
      <c r="BR15" s="289">
        <f>BQ15*'1. UC Assumptions'!$C$19</f>
        <v>54471.077375650566</v>
      </c>
      <c r="BS15" s="289">
        <f t="shared" si="36"/>
        <v>4097328.9718728261</v>
      </c>
      <c r="BT15" s="90"/>
      <c r="BU15" s="111"/>
      <c r="BV15" s="111"/>
      <c r="BW15" s="126">
        <v>2789467.2641262496</v>
      </c>
      <c r="BX15" s="126">
        <v>6419016.5192125719</v>
      </c>
      <c r="BY15" s="7">
        <f t="shared" si="52"/>
        <v>0</v>
      </c>
    </row>
    <row r="16" spans="1:77">
      <c r="A16" s="118" t="s">
        <v>36</v>
      </c>
      <c r="B16" s="118" t="s">
        <v>37</v>
      </c>
      <c r="C16" s="270" t="s">
        <v>37</v>
      </c>
      <c r="D16" s="119" t="s">
        <v>949</v>
      </c>
      <c r="E16" s="119"/>
      <c r="F16" s="120"/>
      <c r="G16" s="121" t="s">
        <v>35</v>
      </c>
      <c r="H16" s="121" t="s">
        <v>771</v>
      </c>
      <c r="I16" s="122">
        <v>3</v>
      </c>
      <c r="J16" s="217" t="str">
        <f t="shared" si="38"/>
        <v xml:space="preserve"> </v>
      </c>
      <c r="K16" s="123">
        <v>19250056.382859997</v>
      </c>
      <c r="L16" s="123">
        <v>20419766</v>
      </c>
      <c r="M16" s="93">
        <f t="shared" si="0"/>
        <v>7.9132193353100178E-2</v>
      </c>
      <c r="N16" s="232">
        <v>42808982.437943615</v>
      </c>
      <c r="O16" s="232"/>
      <c r="P16" s="123">
        <v>42808982.437943615</v>
      </c>
      <c r="Q16" s="123">
        <v>0</v>
      </c>
      <c r="R16" s="123">
        <f t="shared" si="1"/>
        <v>42808982.437943615</v>
      </c>
      <c r="S16" s="123">
        <f t="shared" si="2"/>
        <v>0</v>
      </c>
      <c r="T16" s="123" t="b">
        <f t="shared" si="3"/>
        <v>0</v>
      </c>
      <c r="U16" s="123">
        <v>86795</v>
      </c>
      <c r="V16" s="123">
        <v>0</v>
      </c>
      <c r="W16" s="123">
        <v>0</v>
      </c>
      <c r="X16" s="123">
        <v>0</v>
      </c>
      <c r="Y16" s="123">
        <v>1729668</v>
      </c>
      <c r="Z16" s="70">
        <f t="shared" si="4"/>
        <v>1816463</v>
      </c>
      <c r="AA16" s="70"/>
      <c r="AB16" s="70">
        <f t="shared" si="39"/>
        <v>44625445.437943615</v>
      </c>
      <c r="AC16" s="51">
        <f>IF(D16='2. UC Pool Allocations by Type'!B$5,'2. UC Pool Allocations by Type'!J$5,IF(D16='2. UC Pool Allocations by Type'!B$6,'2. UC Pool Allocations by Type'!J$6,IF(D16='2. UC Pool Allocations by Type'!B$7,'2. UC Pool Allocations by Type'!J$7,IF(D16='2. UC Pool Allocations by Type'!B$10,'2. UC Pool Allocations by Type'!J$10,IF(D16='2. UC Pool Allocations by Type'!B$14,'2. UC Pool Allocations by Type'!J$14,IF(D16='2. UC Pool Allocations by Type'!B$15,'2. UC Pool Allocations by Type'!J$15,IF(D16='2. UC Pool Allocations by Type'!B$16,'2. UC Pool Allocations by Type'!J$16,0)))))))</f>
        <v>2027872799.0126088</v>
      </c>
      <c r="AD16" s="71">
        <f t="shared" si="5"/>
        <v>44625445.437943615</v>
      </c>
      <c r="AE16" s="71">
        <f t="shared" si="6"/>
        <v>0</v>
      </c>
      <c r="AF16" s="71">
        <f t="shared" si="7"/>
        <v>0</v>
      </c>
      <c r="AG16" s="71">
        <f t="shared" si="8"/>
        <v>0</v>
      </c>
      <c r="AH16" s="71">
        <f t="shared" si="9"/>
        <v>0</v>
      </c>
      <c r="AI16" s="71">
        <f t="shared" si="10"/>
        <v>0</v>
      </c>
      <c r="AJ16" s="71">
        <f t="shared" si="11"/>
        <v>0</v>
      </c>
      <c r="AK16" s="49">
        <f t="shared" si="12"/>
        <v>21169039.859184563</v>
      </c>
      <c r="AL16" s="51">
        <f>IF($E16=$D$352,R16*'1. UC Assumptions'!$H$14,0)</f>
        <v>0</v>
      </c>
      <c r="AM16" s="70">
        <f t="shared" si="13"/>
        <v>0</v>
      </c>
      <c r="AN16" s="70">
        <f t="shared" si="14"/>
        <v>0</v>
      </c>
      <c r="AO16" s="70">
        <f t="shared" si="15"/>
        <v>0</v>
      </c>
      <c r="AP16" s="70">
        <f t="shared" si="16"/>
        <v>0</v>
      </c>
      <c r="AQ16" s="70">
        <f t="shared" si="17"/>
        <v>0</v>
      </c>
      <c r="AR16" s="70">
        <f t="shared" si="18"/>
        <v>21169039.859184563</v>
      </c>
      <c r="AS16" s="70">
        <f t="shared" si="19"/>
        <v>-1084392.7078153146</v>
      </c>
      <c r="AT16" s="99">
        <f t="shared" si="20"/>
        <v>20084647.151369248</v>
      </c>
      <c r="AU16" s="287">
        <v>21622709.650000002</v>
      </c>
      <c r="AV16" s="287">
        <f>ROUND(AU16*'1. UC Assumptions'!$C$19,2)</f>
        <v>9070726.6999999993</v>
      </c>
      <c r="AW16" s="287">
        <f>IF((AB16-AA16-AU16)*'1. UC Assumptions'!$C$19&gt;0,(AB16-AA16-AU16)*'1. UC Assumptions'!$C$19,0)</f>
        <v>9649647.663042346</v>
      </c>
      <c r="AX16" s="287">
        <f t="shared" si="40"/>
        <v>18720374.363042347</v>
      </c>
      <c r="AY16" s="287">
        <f>ROUND(AX16/'1. UC Assumptions'!$C$19,2)</f>
        <v>44625445.439999998</v>
      </c>
      <c r="AZ16" s="287">
        <f t="shared" si="21"/>
        <v>20084647.151369248</v>
      </c>
      <c r="BA16" s="287">
        <f t="shared" si="22"/>
        <v>0</v>
      </c>
      <c r="BB16" s="287">
        <f t="shared" si="23"/>
        <v>0</v>
      </c>
      <c r="BC16" s="287">
        <f t="shared" si="24"/>
        <v>24540798.28863075</v>
      </c>
      <c r="BD16" s="287">
        <f t="shared" si="25"/>
        <v>0</v>
      </c>
      <c r="BE16" s="287">
        <f t="shared" si="26"/>
        <v>0</v>
      </c>
      <c r="BF16" s="287">
        <f t="shared" si="27"/>
        <v>0</v>
      </c>
      <c r="BG16" s="287">
        <f t="shared" si="41"/>
        <v>20084647.151369248</v>
      </c>
      <c r="BH16" s="287">
        <f t="shared" si="28"/>
        <v>20084647.151369248</v>
      </c>
      <c r="BI16" s="287">
        <f t="shared" si="29"/>
        <v>0</v>
      </c>
      <c r="BJ16" s="287">
        <f t="shared" si="30"/>
        <v>0</v>
      </c>
      <c r="BK16" s="287">
        <f t="shared" si="31"/>
        <v>0</v>
      </c>
      <c r="BL16" s="287">
        <f t="shared" si="32"/>
        <v>0</v>
      </c>
      <c r="BM16" s="287">
        <f t="shared" si="33"/>
        <v>0</v>
      </c>
      <c r="BN16" s="287">
        <f t="shared" si="34"/>
        <v>0</v>
      </c>
      <c r="BO16" s="287">
        <f t="shared" si="35"/>
        <v>-1538062.4986307546</v>
      </c>
      <c r="BP16" s="287">
        <f t="shared" si="42"/>
        <v>-645217.21</v>
      </c>
      <c r="BQ16" s="288">
        <f>IF(BO16&gt;0,BO16/'1. UC Assumptions'!$C$29*'1. UC Assumptions'!$C$28,0)</f>
        <v>0</v>
      </c>
      <c r="BR16" s="289">
        <f>BQ16*'1. UC Assumptions'!$C$19</f>
        <v>0</v>
      </c>
      <c r="BS16" s="289">
        <f t="shared" si="36"/>
        <v>21622709.650000002</v>
      </c>
      <c r="BT16" s="90"/>
      <c r="BU16" s="111"/>
      <c r="BV16" s="111"/>
      <c r="BW16" s="126">
        <v>20219833.952859998</v>
      </c>
      <c r="BX16" s="126">
        <v>42808982.437943615</v>
      </c>
      <c r="BY16" s="7">
        <f t="shared" si="52"/>
        <v>0</v>
      </c>
    </row>
    <row r="17" spans="1:77">
      <c r="A17" s="118" t="s">
        <v>38</v>
      </c>
      <c r="B17" s="118" t="s">
        <v>39</v>
      </c>
      <c r="C17" s="270" t="s">
        <v>39</v>
      </c>
      <c r="D17" s="119" t="s">
        <v>949</v>
      </c>
      <c r="E17" s="119"/>
      <c r="F17" s="120"/>
      <c r="G17" s="121" t="s">
        <v>1104</v>
      </c>
      <c r="H17" s="121" t="s">
        <v>775</v>
      </c>
      <c r="I17" s="122">
        <v>9</v>
      </c>
      <c r="J17" s="217">
        <f t="shared" si="38"/>
        <v>1</v>
      </c>
      <c r="K17" s="123">
        <v>6479637.4607500052</v>
      </c>
      <c r="L17" s="123">
        <v>22191703.990000002</v>
      </c>
      <c r="M17" s="93">
        <f t="shared" si="0"/>
        <v>0.28481578969966459</v>
      </c>
      <c r="N17" s="232">
        <v>36188100.673560381</v>
      </c>
      <c r="O17" s="232"/>
      <c r="P17" s="123">
        <v>36837392.2077941</v>
      </c>
      <c r="Q17" s="123">
        <v>11779098.471249664</v>
      </c>
      <c r="R17" s="123">
        <f t="shared" si="1"/>
        <v>25058293.736544438</v>
      </c>
      <c r="S17" s="123">
        <f t="shared" si="2"/>
        <v>0</v>
      </c>
      <c r="T17" s="123" t="b">
        <f t="shared" si="3"/>
        <v>0</v>
      </c>
      <c r="U17" s="123">
        <v>0</v>
      </c>
      <c r="V17" s="123">
        <v>0</v>
      </c>
      <c r="W17" s="123">
        <v>0</v>
      </c>
      <c r="X17" s="123">
        <v>0</v>
      </c>
      <c r="Y17" s="123">
        <v>0</v>
      </c>
      <c r="Z17" s="70">
        <f t="shared" si="4"/>
        <v>0</v>
      </c>
      <c r="AA17" s="70"/>
      <c r="AB17" s="70">
        <f t="shared" si="39"/>
        <v>25058293.736544438</v>
      </c>
      <c r="AC17" s="51">
        <f>IF(D17='2. UC Pool Allocations by Type'!B$5,'2. UC Pool Allocations by Type'!J$5,IF(D17='2. UC Pool Allocations by Type'!B$6,'2. UC Pool Allocations by Type'!J$6,IF(D17='2. UC Pool Allocations by Type'!B$7,'2. UC Pool Allocations by Type'!J$7,IF(D17='2. UC Pool Allocations by Type'!B$10,'2. UC Pool Allocations by Type'!J$10,IF(D17='2. UC Pool Allocations by Type'!B$14,'2. UC Pool Allocations by Type'!J$14,IF(D17='2. UC Pool Allocations by Type'!B$15,'2. UC Pool Allocations by Type'!J$15,IF(D17='2. UC Pool Allocations by Type'!B$16,'2. UC Pool Allocations by Type'!J$16,0)))))))</f>
        <v>2027872799.0126088</v>
      </c>
      <c r="AD17" s="71">
        <f t="shared" si="5"/>
        <v>25058293.736544438</v>
      </c>
      <c r="AE17" s="71">
        <f t="shared" si="6"/>
        <v>0</v>
      </c>
      <c r="AF17" s="71">
        <f t="shared" si="7"/>
        <v>0</v>
      </c>
      <c r="AG17" s="71">
        <f t="shared" si="8"/>
        <v>0</v>
      </c>
      <c r="AH17" s="71">
        <f t="shared" si="9"/>
        <v>0</v>
      </c>
      <c r="AI17" s="71">
        <f t="shared" si="10"/>
        <v>0</v>
      </c>
      <c r="AJ17" s="71">
        <f t="shared" si="11"/>
        <v>0</v>
      </c>
      <c r="AK17" s="49">
        <f t="shared" si="12"/>
        <v>11886940.594233947</v>
      </c>
      <c r="AL17" s="51">
        <f>IF($E17=$D$352,R17*'1. UC Assumptions'!$H$14,0)</f>
        <v>0</v>
      </c>
      <c r="AM17" s="70">
        <f t="shared" si="13"/>
        <v>0</v>
      </c>
      <c r="AN17" s="70">
        <f t="shared" si="14"/>
        <v>0</v>
      </c>
      <c r="AO17" s="70">
        <f t="shared" si="15"/>
        <v>0</v>
      </c>
      <c r="AP17" s="70">
        <f t="shared" si="16"/>
        <v>0</v>
      </c>
      <c r="AQ17" s="70">
        <f t="shared" si="17"/>
        <v>0</v>
      </c>
      <c r="AR17" s="70">
        <f t="shared" si="18"/>
        <v>11886940.594233947</v>
      </c>
      <c r="AS17" s="70">
        <f t="shared" si="19"/>
        <v>-608913.38409136818</v>
      </c>
      <c r="AT17" s="99">
        <f t="shared" si="20"/>
        <v>11278027.210142579</v>
      </c>
      <c r="AU17" s="287">
        <v>9247884.1499999985</v>
      </c>
      <c r="AV17" s="287">
        <f>ROUND(AU17*'1. UC Assumptions'!$C$19,2)</f>
        <v>3879487.4</v>
      </c>
      <c r="AW17" s="287">
        <f>IF((AB17-AA17-AU17)*'1. UC Assumptions'!$C$19&gt;0,(AB17-AA17-AU17)*'1. UC Assumptions'!$C$19,0)</f>
        <v>6632466.8215553919</v>
      </c>
      <c r="AX17" s="287">
        <f t="shared" si="40"/>
        <v>10511954.221555391</v>
      </c>
      <c r="AY17" s="287">
        <f>ROUND(AX17/'1. UC Assumptions'!$C$19,2)</f>
        <v>25058293.73</v>
      </c>
      <c r="AZ17" s="287">
        <f t="shared" si="21"/>
        <v>11278027.210142579</v>
      </c>
      <c r="BA17" s="287">
        <f t="shared" si="22"/>
        <v>0</v>
      </c>
      <c r="BB17" s="287">
        <f t="shared" si="23"/>
        <v>0</v>
      </c>
      <c r="BC17" s="287">
        <f t="shared" si="24"/>
        <v>13780266.519857422</v>
      </c>
      <c r="BD17" s="287">
        <f t="shared" si="25"/>
        <v>0</v>
      </c>
      <c r="BE17" s="287">
        <f t="shared" si="26"/>
        <v>0</v>
      </c>
      <c r="BF17" s="287">
        <f t="shared" si="27"/>
        <v>0</v>
      </c>
      <c r="BG17" s="287">
        <f t="shared" si="41"/>
        <v>11278027.210142579</v>
      </c>
      <c r="BH17" s="287">
        <f t="shared" si="28"/>
        <v>11278027.210142579</v>
      </c>
      <c r="BI17" s="287">
        <f t="shared" si="29"/>
        <v>0</v>
      </c>
      <c r="BJ17" s="287">
        <f t="shared" si="30"/>
        <v>0</v>
      </c>
      <c r="BK17" s="287">
        <f t="shared" si="31"/>
        <v>0</v>
      </c>
      <c r="BL17" s="287">
        <f t="shared" si="32"/>
        <v>0</v>
      </c>
      <c r="BM17" s="287">
        <f t="shared" si="33"/>
        <v>0</v>
      </c>
      <c r="BN17" s="287">
        <f t="shared" si="34"/>
        <v>0</v>
      </c>
      <c r="BO17" s="287">
        <f t="shared" si="35"/>
        <v>2030143.0601425804</v>
      </c>
      <c r="BP17" s="287">
        <f t="shared" si="42"/>
        <v>851645.01</v>
      </c>
      <c r="BQ17" s="288">
        <f>IF(BO17&gt;0,BO17/'1. UC Assumptions'!$C$29*'1. UC Assumptions'!$C$28,0)</f>
        <v>1387415.3163901547</v>
      </c>
      <c r="BR17" s="289">
        <f>BQ17*'1. UC Assumptions'!$C$19</f>
        <v>582020.7252256698</v>
      </c>
      <c r="BS17" s="289">
        <f t="shared" si="36"/>
        <v>10635299.466390153</v>
      </c>
      <c r="BT17" s="90"/>
      <c r="BU17" s="111"/>
      <c r="BV17" s="111"/>
      <c r="BW17" s="126">
        <v>12162533.150750004</v>
      </c>
      <c r="BX17" s="126">
        <v>36188100.673560381</v>
      </c>
      <c r="BY17" s="7">
        <f t="shared" si="52"/>
        <v>-649291.53423371911</v>
      </c>
    </row>
    <row r="18" spans="1:77">
      <c r="A18" s="118" t="s">
        <v>40</v>
      </c>
      <c r="B18" s="118" t="s">
        <v>41</v>
      </c>
      <c r="C18" s="270" t="s">
        <v>41</v>
      </c>
      <c r="D18" s="119" t="s">
        <v>949</v>
      </c>
      <c r="E18" s="119"/>
      <c r="F18" s="120"/>
      <c r="G18" s="121" t="s">
        <v>1105</v>
      </c>
      <c r="H18" s="121" t="s">
        <v>778</v>
      </c>
      <c r="I18" s="122">
        <v>5</v>
      </c>
      <c r="J18" s="217">
        <f t="shared" si="38"/>
        <v>1</v>
      </c>
      <c r="K18" s="123">
        <v>4962145.51241</v>
      </c>
      <c r="L18" s="123">
        <v>10393360.02</v>
      </c>
      <c r="M18" s="93">
        <f t="shared" si="0"/>
        <v>0.14526354823376053</v>
      </c>
      <c r="N18" s="232">
        <v>17586100.750971016</v>
      </c>
      <c r="O18" s="232"/>
      <c r="P18" s="123">
        <v>17586100.750971016</v>
      </c>
      <c r="Q18" s="123">
        <v>6672955.8727696827</v>
      </c>
      <c r="R18" s="123">
        <f t="shared" si="1"/>
        <v>10913144.878201332</v>
      </c>
      <c r="S18" s="123">
        <f t="shared" si="2"/>
        <v>0</v>
      </c>
      <c r="T18" s="123" t="b">
        <f t="shared" si="3"/>
        <v>0</v>
      </c>
      <c r="U18" s="123">
        <v>0</v>
      </c>
      <c r="V18" s="123">
        <v>0</v>
      </c>
      <c r="W18" s="123">
        <v>0</v>
      </c>
      <c r="X18" s="123">
        <v>0</v>
      </c>
      <c r="Y18" s="123">
        <v>3503296.2517303615</v>
      </c>
      <c r="Z18" s="70">
        <f t="shared" si="4"/>
        <v>3503296.2517303615</v>
      </c>
      <c r="AA18" s="70"/>
      <c r="AB18" s="70">
        <f t="shared" si="39"/>
        <v>14416441.129931694</v>
      </c>
      <c r="AC18" s="51">
        <f>IF(D18='2. UC Pool Allocations by Type'!B$5,'2. UC Pool Allocations by Type'!J$5,IF(D18='2. UC Pool Allocations by Type'!B$6,'2. UC Pool Allocations by Type'!J$6,IF(D18='2. UC Pool Allocations by Type'!B$7,'2. UC Pool Allocations by Type'!J$7,IF(D18='2. UC Pool Allocations by Type'!B$10,'2. UC Pool Allocations by Type'!J$10,IF(D18='2. UC Pool Allocations by Type'!B$14,'2. UC Pool Allocations by Type'!J$14,IF(D18='2. UC Pool Allocations by Type'!B$15,'2. UC Pool Allocations by Type'!J$15,IF(D18='2. UC Pool Allocations by Type'!B$16,'2. UC Pool Allocations by Type'!J$16,0)))))))</f>
        <v>2027872799.0126088</v>
      </c>
      <c r="AD18" s="71">
        <f t="shared" si="5"/>
        <v>14416441.129931694</v>
      </c>
      <c r="AE18" s="71">
        <f t="shared" si="6"/>
        <v>0</v>
      </c>
      <c r="AF18" s="71">
        <f t="shared" si="7"/>
        <v>0</v>
      </c>
      <c r="AG18" s="71">
        <f t="shared" si="8"/>
        <v>0</v>
      </c>
      <c r="AH18" s="71">
        <f t="shared" si="9"/>
        <v>0</v>
      </c>
      <c r="AI18" s="71">
        <f t="shared" si="10"/>
        <v>0</v>
      </c>
      <c r="AJ18" s="71">
        <f t="shared" si="11"/>
        <v>0</v>
      </c>
      <c r="AK18" s="49">
        <f t="shared" si="12"/>
        <v>6838748.9225513684</v>
      </c>
      <c r="AL18" s="51">
        <f>IF($E18=$D$352,R18*'1. UC Assumptions'!$H$14,0)</f>
        <v>0</v>
      </c>
      <c r="AM18" s="70">
        <f t="shared" si="13"/>
        <v>0</v>
      </c>
      <c r="AN18" s="70">
        <f t="shared" si="14"/>
        <v>0</v>
      </c>
      <c r="AO18" s="70">
        <f t="shared" si="15"/>
        <v>0</v>
      </c>
      <c r="AP18" s="70">
        <f t="shared" si="16"/>
        <v>0</v>
      </c>
      <c r="AQ18" s="70">
        <f t="shared" si="17"/>
        <v>0</v>
      </c>
      <c r="AR18" s="70">
        <f t="shared" si="18"/>
        <v>6838748.9225513684</v>
      </c>
      <c r="AS18" s="70">
        <f t="shared" si="19"/>
        <v>-350317.70507895894</v>
      </c>
      <c r="AT18" s="99">
        <f t="shared" si="20"/>
        <v>6488431.2174724098</v>
      </c>
      <c r="AU18" s="287">
        <v>6513188.5800000001</v>
      </c>
      <c r="AV18" s="287">
        <f>ROUND(AU18*'1. UC Assumptions'!$C$19,2)</f>
        <v>2732282.61</v>
      </c>
      <c r="AW18" s="287">
        <f>IF((AB18-AA18-AU18)*'1. UC Assumptions'!$C$19&gt;0,(AB18-AA18-AU18)*'1. UC Assumptions'!$C$19,0)</f>
        <v>3315414.4446963454</v>
      </c>
      <c r="AX18" s="287">
        <f t="shared" si="40"/>
        <v>6047697.0546963457</v>
      </c>
      <c r="AY18" s="287">
        <f>ROUND(AX18/'1. UC Assumptions'!$C$19,2)</f>
        <v>14416441.130000001</v>
      </c>
      <c r="AZ18" s="287">
        <f t="shared" si="21"/>
        <v>6488431.2174724098</v>
      </c>
      <c r="BA18" s="287">
        <f t="shared" si="22"/>
        <v>0</v>
      </c>
      <c r="BB18" s="287">
        <f t="shared" si="23"/>
        <v>0</v>
      </c>
      <c r="BC18" s="287">
        <f t="shared" si="24"/>
        <v>7928009.912527591</v>
      </c>
      <c r="BD18" s="287">
        <f t="shared" si="25"/>
        <v>0</v>
      </c>
      <c r="BE18" s="287">
        <f t="shared" si="26"/>
        <v>0</v>
      </c>
      <c r="BF18" s="287">
        <f t="shared" si="27"/>
        <v>0</v>
      </c>
      <c r="BG18" s="287">
        <f t="shared" si="41"/>
        <v>6488431.2174724098</v>
      </c>
      <c r="BH18" s="287">
        <f t="shared" si="28"/>
        <v>6488431.2174724098</v>
      </c>
      <c r="BI18" s="287">
        <f t="shared" si="29"/>
        <v>0</v>
      </c>
      <c r="BJ18" s="287">
        <f t="shared" si="30"/>
        <v>0</v>
      </c>
      <c r="BK18" s="287">
        <f t="shared" si="31"/>
        <v>0</v>
      </c>
      <c r="BL18" s="287">
        <f t="shared" si="32"/>
        <v>0</v>
      </c>
      <c r="BM18" s="287">
        <f t="shared" si="33"/>
        <v>0</v>
      </c>
      <c r="BN18" s="287">
        <f t="shared" si="34"/>
        <v>0</v>
      </c>
      <c r="BO18" s="287">
        <f t="shared" si="35"/>
        <v>-24757.362527590245</v>
      </c>
      <c r="BP18" s="287">
        <f t="shared" si="42"/>
        <v>-10385.709999999999</v>
      </c>
      <c r="BQ18" s="288">
        <f>IF(BO18&gt;0,BO18/'1. UC Assumptions'!$C$29*'1. UC Assumptions'!$C$28,0)</f>
        <v>0</v>
      </c>
      <c r="BR18" s="289">
        <f>BQ18*'1. UC Assumptions'!$C$19</f>
        <v>0</v>
      </c>
      <c r="BS18" s="289">
        <f t="shared" si="36"/>
        <v>6513188.5800000001</v>
      </c>
      <c r="BT18" s="90"/>
      <c r="BU18" s="111"/>
      <c r="BV18" s="111"/>
      <c r="BW18" s="126">
        <v>6301549.7524099983</v>
      </c>
      <c r="BX18" s="126">
        <v>17586100.750971016</v>
      </c>
      <c r="BY18" s="7">
        <f t="shared" si="52"/>
        <v>0</v>
      </c>
    </row>
    <row r="19" spans="1:77">
      <c r="A19" s="118" t="s">
        <v>42</v>
      </c>
      <c r="B19" s="118" t="s">
        <v>43</v>
      </c>
      <c r="C19" s="270" t="s">
        <v>43</v>
      </c>
      <c r="D19" s="119" t="s">
        <v>949</v>
      </c>
      <c r="E19" s="119"/>
      <c r="F19" s="120"/>
      <c r="G19" s="121" t="s">
        <v>1106</v>
      </c>
      <c r="H19" s="121" t="s">
        <v>779</v>
      </c>
      <c r="I19" s="122">
        <v>10</v>
      </c>
      <c r="J19" s="217">
        <f t="shared" si="38"/>
        <v>1</v>
      </c>
      <c r="K19" s="123">
        <v>11870797.467392251</v>
      </c>
      <c r="L19" s="123">
        <v>12566486.699999999</v>
      </c>
      <c r="M19" s="93">
        <f t="shared" si="0"/>
        <v>0.19025297543816388</v>
      </c>
      <c r="N19" s="232">
        <v>29086550.191866562</v>
      </c>
      <c r="O19" s="232"/>
      <c r="P19" s="123">
        <v>29086550.191866562</v>
      </c>
      <c r="Q19" s="123">
        <v>7279836.637044589</v>
      </c>
      <c r="R19" s="123">
        <f t="shared" si="1"/>
        <v>21806713.554821972</v>
      </c>
      <c r="S19" s="123">
        <f t="shared" si="2"/>
        <v>0</v>
      </c>
      <c r="T19" s="123" t="b">
        <f t="shared" si="3"/>
        <v>0</v>
      </c>
      <c r="U19" s="123">
        <v>0</v>
      </c>
      <c r="V19" s="123">
        <v>0</v>
      </c>
      <c r="W19" s="123">
        <v>0</v>
      </c>
      <c r="X19" s="123">
        <v>0</v>
      </c>
      <c r="Y19" s="123">
        <v>0</v>
      </c>
      <c r="Z19" s="70">
        <f t="shared" si="4"/>
        <v>0</v>
      </c>
      <c r="AA19" s="70"/>
      <c r="AB19" s="70">
        <f t="shared" si="39"/>
        <v>21806713.554821972</v>
      </c>
      <c r="AC19" s="51">
        <f>IF(D19='2. UC Pool Allocations by Type'!B$5,'2. UC Pool Allocations by Type'!J$5,IF(D19='2. UC Pool Allocations by Type'!B$6,'2. UC Pool Allocations by Type'!J$6,IF(D19='2. UC Pool Allocations by Type'!B$7,'2. UC Pool Allocations by Type'!J$7,IF(D19='2. UC Pool Allocations by Type'!B$10,'2. UC Pool Allocations by Type'!J$10,IF(D19='2. UC Pool Allocations by Type'!B$14,'2. UC Pool Allocations by Type'!J$14,IF(D19='2. UC Pool Allocations by Type'!B$15,'2. UC Pool Allocations by Type'!J$15,IF(D19='2. UC Pool Allocations by Type'!B$16,'2. UC Pool Allocations by Type'!J$16,0)))))))</f>
        <v>2027872799.0126088</v>
      </c>
      <c r="AD19" s="71">
        <f t="shared" si="5"/>
        <v>21806713.554821972</v>
      </c>
      <c r="AE19" s="71">
        <f t="shared" si="6"/>
        <v>0</v>
      </c>
      <c r="AF19" s="71">
        <f t="shared" si="7"/>
        <v>0</v>
      </c>
      <c r="AG19" s="71">
        <f t="shared" si="8"/>
        <v>0</v>
      </c>
      <c r="AH19" s="71">
        <f t="shared" si="9"/>
        <v>0</v>
      </c>
      <c r="AI19" s="71">
        <f t="shared" si="10"/>
        <v>0</v>
      </c>
      <c r="AJ19" s="71">
        <f t="shared" si="11"/>
        <v>0</v>
      </c>
      <c r="AK19" s="49">
        <f t="shared" si="12"/>
        <v>10344483.599200994</v>
      </c>
      <c r="AL19" s="51">
        <f>IF($E19=$D$352,R19*'1. UC Assumptions'!$H$14,0)</f>
        <v>0</v>
      </c>
      <c r="AM19" s="70">
        <f t="shared" si="13"/>
        <v>0</v>
      </c>
      <c r="AN19" s="70">
        <f t="shared" si="14"/>
        <v>0</v>
      </c>
      <c r="AO19" s="70">
        <f t="shared" si="15"/>
        <v>0</v>
      </c>
      <c r="AP19" s="70">
        <f t="shared" si="16"/>
        <v>0</v>
      </c>
      <c r="AQ19" s="70">
        <f t="shared" si="17"/>
        <v>0</v>
      </c>
      <c r="AR19" s="70">
        <f t="shared" si="18"/>
        <v>10344483.599200994</v>
      </c>
      <c r="AS19" s="70">
        <f t="shared" si="19"/>
        <v>-529900.39490250067</v>
      </c>
      <c r="AT19" s="99">
        <f t="shared" si="20"/>
        <v>9814583.2042984925</v>
      </c>
      <c r="AU19" s="287">
        <v>9224361.2999999989</v>
      </c>
      <c r="AV19" s="287">
        <f>ROUND(AU19*'1. UC Assumptions'!$C$19,2)</f>
        <v>3869619.57</v>
      </c>
      <c r="AW19" s="287">
        <f>IF((AB19-AA19-AU19)*'1. UC Assumptions'!$C$19&gt;0,(AB19-AA19-AU19)*'1. UC Assumptions'!$C$19,0)</f>
        <v>5278296.7708978178</v>
      </c>
      <c r="AX19" s="287">
        <f t="shared" si="40"/>
        <v>9147916.3408978172</v>
      </c>
      <c r="AY19" s="287">
        <f>ROUND(AX19/'1. UC Assumptions'!$C$19,2)</f>
        <v>21806713.57</v>
      </c>
      <c r="AZ19" s="287">
        <f t="shared" si="21"/>
        <v>9814583.2042984925</v>
      </c>
      <c r="BA19" s="287">
        <f t="shared" si="22"/>
        <v>0</v>
      </c>
      <c r="BB19" s="287">
        <f t="shared" si="23"/>
        <v>0</v>
      </c>
      <c r="BC19" s="287">
        <f t="shared" si="24"/>
        <v>11992130.365701508</v>
      </c>
      <c r="BD19" s="287">
        <f t="shared" si="25"/>
        <v>0</v>
      </c>
      <c r="BE19" s="287">
        <f t="shared" si="26"/>
        <v>0</v>
      </c>
      <c r="BF19" s="287">
        <f t="shared" si="27"/>
        <v>0</v>
      </c>
      <c r="BG19" s="287">
        <f t="shared" si="41"/>
        <v>9814583.2042984925</v>
      </c>
      <c r="BH19" s="287">
        <f t="shared" si="28"/>
        <v>9814583.2042984925</v>
      </c>
      <c r="BI19" s="287">
        <f t="shared" si="29"/>
        <v>0</v>
      </c>
      <c r="BJ19" s="287">
        <f t="shared" si="30"/>
        <v>0</v>
      </c>
      <c r="BK19" s="287">
        <f t="shared" si="31"/>
        <v>0</v>
      </c>
      <c r="BL19" s="287">
        <f t="shared" si="32"/>
        <v>0</v>
      </c>
      <c r="BM19" s="287">
        <f t="shared" si="33"/>
        <v>0</v>
      </c>
      <c r="BN19" s="287">
        <f t="shared" si="34"/>
        <v>0</v>
      </c>
      <c r="BO19" s="287">
        <f t="shared" si="35"/>
        <v>590221.90429849364</v>
      </c>
      <c r="BP19" s="287">
        <f t="shared" si="42"/>
        <v>247598.07999999999</v>
      </c>
      <c r="BQ19" s="288">
        <f>IF(BO19&gt;0,BO19/'1. UC Assumptions'!$C$29*'1. UC Assumptions'!$C$28,0)</f>
        <v>403362.16997199325</v>
      </c>
      <c r="BR19" s="289">
        <f>BQ19*'1. UC Assumptions'!$C$19</f>
        <v>169210.43030325117</v>
      </c>
      <c r="BS19" s="289">
        <f t="shared" si="36"/>
        <v>9627723.4699719921</v>
      </c>
      <c r="BT19" s="90"/>
      <c r="BU19" s="111"/>
      <c r="BV19" s="111"/>
      <c r="BW19" s="126">
        <v>15046077.217392251</v>
      </c>
      <c r="BX19" s="126">
        <v>29086550.191866562</v>
      </c>
      <c r="BY19" s="7">
        <f t="shared" si="52"/>
        <v>0</v>
      </c>
    </row>
    <row r="20" spans="1:77">
      <c r="A20" s="118" t="s">
        <v>45</v>
      </c>
      <c r="B20" s="118" t="s">
        <v>46</v>
      </c>
      <c r="C20" s="270" t="s">
        <v>46</v>
      </c>
      <c r="D20" s="119" t="s">
        <v>949</v>
      </c>
      <c r="E20" s="119"/>
      <c r="F20" s="120"/>
      <c r="G20" s="121" t="s">
        <v>1107</v>
      </c>
      <c r="H20" s="121" t="s">
        <v>780</v>
      </c>
      <c r="I20" s="122">
        <v>8</v>
      </c>
      <c r="J20" s="217" t="str">
        <f t="shared" si="38"/>
        <v xml:space="preserve"> </v>
      </c>
      <c r="K20" s="123">
        <v>3715937.7555399989</v>
      </c>
      <c r="L20" s="123">
        <v>9603379.370000001</v>
      </c>
      <c r="M20" s="93">
        <f t="shared" si="0"/>
        <v>6.8484545316054968E-2</v>
      </c>
      <c r="N20" s="232">
        <v>14231484.502802949</v>
      </c>
      <c r="O20" s="232"/>
      <c r="P20" s="123">
        <v>14231484.502802949</v>
      </c>
      <c r="Q20" s="123">
        <v>0</v>
      </c>
      <c r="R20" s="123">
        <f t="shared" si="1"/>
        <v>14231484.502802949</v>
      </c>
      <c r="S20" s="123">
        <f t="shared" si="2"/>
        <v>0</v>
      </c>
      <c r="T20" s="123" t="b">
        <f t="shared" si="3"/>
        <v>0</v>
      </c>
      <c r="U20" s="123">
        <v>0</v>
      </c>
      <c r="V20" s="123">
        <v>0</v>
      </c>
      <c r="W20" s="123">
        <v>0</v>
      </c>
      <c r="X20" s="123">
        <v>0</v>
      </c>
      <c r="Y20" s="123">
        <v>0</v>
      </c>
      <c r="Z20" s="70">
        <f t="shared" si="4"/>
        <v>0</v>
      </c>
      <c r="AA20" s="70"/>
      <c r="AB20" s="70">
        <f t="shared" si="39"/>
        <v>14231484.502802949</v>
      </c>
      <c r="AC20" s="51">
        <f>IF(D20='2. UC Pool Allocations by Type'!B$5,'2. UC Pool Allocations by Type'!J$5,IF(D20='2. UC Pool Allocations by Type'!B$6,'2. UC Pool Allocations by Type'!J$6,IF(D20='2. UC Pool Allocations by Type'!B$7,'2. UC Pool Allocations by Type'!J$7,IF(D20='2. UC Pool Allocations by Type'!B$10,'2. UC Pool Allocations by Type'!J$10,IF(D20='2. UC Pool Allocations by Type'!B$14,'2. UC Pool Allocations by Type'!J$14,IF(D20='2. UC Pool Allocations by Type'!B$15,'2. UC Pool Allocations by Type'!J$15,IF(D20='2. UC Pool Allocations by Type'!B$16,'2. UC Pool Allocations by Type'!J$16,0)))))))</f>
        <v>2027872799.0126088</v>
      </c>
      <c r="AD20" s="71">
        <f t="shared" si="5"/>
        <v>14231484.502802949</v>
      </c>
      <c r="AE20" s="71">
        <f t="shared" si="6"/>
        <v>0</v>
      </c>
      <c r="AF20" s="71">
        <f t="shared" si="7"/>
        <v>0</v>
      </c>
      <c r="AG20" s="71">
        <f t="shared" si="8"/>
        <v>0</v>
      </c>
      <c r="AH20" s="71">
        <f t="shared" si="9"/>
        <v>0</v>
      </c>
      <c r="AI20" s="71">
        <f t="shared" si="10"/>
        <v>0</v>
      </c>
      <c r="AJ20" s="71">
        <f t="shared" si="11"/>
        <v>0</v>
      </c>
      <c r="AK20" s="49">
        <f t="shared" si="12"/>
        <v>6751010.7683775695</v>
      </c>
      <c r="AL20" s="51">
        <f>IF($E20=$D$352,R20*'1. UC Assumptions'!$H$14,0)</f>
        <v>0</v>
      </c>
      <c r="AM20" s="70">
        <f t="shared" si="13"/>
        <v>0</v>
      </c>
      <c r="AN20" s="70">
        <f t="shared" si="14"/>
        <v>0</v>
      </c>
      <c r="AO20" s="70">
        <f t="shared" si="15"/>
        <v>0</v>
      </c>
      <c r="AP20" s="70">
        <f t="shared" si="16"/>
        <v>0</v>
      </c>
      <c r="AQ20" s="70">
        <f t="shared" si="17"/>
        <v>0</v>
      </c>
      <c r="AR20" s="70">
        <f t="shared" si="18"/>
        <v>6751010.7683775695</v>
      </c>
      <c r="AS20" s="70">
        <f t="shared" si="19"/>
        <v>-345823.28231741051</v>
      </c>
      <c r="AT20" s="99">
        <f t="shared" si="20"/>
        <v>6405187.4860601593</v>
      </c>
      <c r="AU20" s="287">
        <v>3391817.83</v>
      </c>
      <c r="AV20" s="287">
        <f>ROUND(AU20*'1. UC Assumptions'!$C$19,2)</f>
        <v>1422867.58</v>
      </c>
      <c r="AW20" s="287">
        <f>IF((AB20-AA20-AU20)*'1. UC Assumptions'!$C$19&gt;0,(AB20-AA20-AU20)*'1. UC Assumptions'!$C$19,0)</f>
        <v>4547240.169240837</v>
      </c>
      <c r="AX20" s="287">
        <f t="shared" si="40"/>
        <v>5970107.7492408371</v>
      </c>
      <c r="AY20" s="287">
        <f>ROUND(AX20/'1. UC Assumptions'!$C$19,2)</f>
        <v>14231484.5</v>
      </c>
      <c r="AZ20" s="287">
        <f t="shared" si="21"/>
        <v>6405187.4860601593</v>
      </c>
      <c r="BA20" s="287">
        <f t="shared" si="22"/>
        <v>0</v>
      </c>
      <c r="BB20" s="287">
        <f t="shared" si="23"/>
        <v>0</v>
      </c>
      <c r="BC20" s="287">
        <f t="shared" si="24"/>
        <v>7826297.0139398407</v>
      </c>
      <c r="BD20" s="287">
        <f t="shared" si="25"/>
        <v>0</v>
      </c>
      <c r="BE20" s="287">
        <f t="shared" si="26"/>
        <v>0</v>
      </c>
      <c r="BF20" s="287">
        <f t="shared" si="27"/>
        <v>0</v>
      </c>
      <c r="BG20" s="287">
        <f t="shared" si="41"/>
        <v>6405187.4860601593</v>
      </c>
      <c r="BH20" s="287">
        <f t="shared" si="28"/>
        <v>6405187.4860601593</v>
      </c>
      <c r="BI20" s="287">
        <f t="shared" si="29"/>
        <v>0</v>
      </c>
      <c r="BJ20" s="287">
        <f t="shared" si="30"/>
        <v>0</v>
      </c>
      <c r="BK20" s="287">
        <f t="shared" si="31"/>
        <v>0</v>
      </c>
      <c r="BL20" s="287">
        <f t="shared" si="32"/>
        <v>0</v>
      </c>
      <c r="BM20" s="287">
        <f t="shared" si="33"/>
        <v>0</v>
      </c>
      <c r="BN20" s="287">
        <f t="shared" si="34"/>
        <v>0</v>
      </c>
      <c r="BO20" s="287">
        <f t="shared" si="35"/>
        <v>3013369.6560601592</v>
      </c>
      <c r="BP20" s="287">
        <f t="shared" si="42"/>
        <v>1264108.57</v>
      </c>
      <c r="BQ20" s="288">
        <f>IF(BO20&gt;0,BO20/'1. UC Assumptions'!$C$29*'1. UC Assumptions'!$C$28,0)</f>
        <v>2059359.9026807363</v>
      </c>
      <c r="BR20" s="289">
        <f>BQ20*'1. UC Assumptions'!$C$19</f>
        <v>863901.47917456878</v>
      </c>
      <c r="BS20" s="289">
        <f t="shared" si="36"/>
        <v>5451177.7326807361</v>
      </c>
      <c r="BT20" s="90"/>
      <c r="BU20" s="111"/>
      <c r="BV20" s="111"/>
      <c r="BW20" s="126">
        <v>3906912.2555399989</v>
      </c>
      <c r="BX20" s="126">
        <v>14231484.502802949</v>
      </c>
      <c r="BY20" s="7">
        <f t="shared" si="52"/>
        <v>0</v>
      </c>
    </row>
    <row r="21" spans="1:77">
      <c r="A21" s="118" t="s">
        <v>1108</v>
      </c>
      <c r="B21" s="118" t="s">
        <v>47</v>
      </c>
      <c r="C21" s="270" t="s">
        <v>47</v>
      </c>
      <c r="D21" s="119" t="s">
        <v>949</v>
      </c>
      <c r="E21" s="119" t="s">
        <v>977</v>
      </c>
      <c r="F21" s="120"/>
      <c r="G21" s="121" t="s">
        <v>1109</v>
      </c>
      <c r="H21" s="121" t="s">
        <v>781</v>
      </c>
      <c r="I21" s="122">
        <v>18</v>
      </c>
      <c r="J21" s="217">
        <f t="shared" si="38"/>
        <v>1</v>
      </c>
      <c r="K21" s="123">
        <v>3940990.8599999994</v>
      </c>
      <c r="L21" s="123">
        <v>6496266.1800000016</v>
      </c>
      <c r="M21" s="93">
        <f t="shared" si="0"/>
        <v>0.1183217916510062</v>
      </c>
      <c r="N21" s="232">
        <v>11672211.992894879</v>
      </c>
      <c r="O21" s="232"/>
      <c r="P21" s="123">
        <v>11672211.992894879</v>
      </c>
      <c r="Q21" s="123">
        <v>2445563.2824039212</v>
      </c>
      <c r="R21" s="123">
        <f t="shared" si="1"/>
        <v>9226648.7104909569</v>
      </c>
      <c r="S21" s="123">
        <f t="shared" si="2"/>
        <v>9226648.7104909569</v>
      </c>
      <c r="T21" s="123" t="b">
        <f t="shared" si="3"/>
        <v>0</v>
      </c>
      <c r="U21" s="123">
        <v>0</v>
      </c>
      <c r="V21" s="123">
        <v>0</v>
      </c>
      <c r="W21" s="123">
        <v>0</v>
      </c>
      <c r="X21" s="123">
        <v>0</v>
      </c>
      <c r="Y21" s="123">
        <v>0</v>
      </c>
      <c r="Z21" s="70">
        <f t="shared" si="4"/>
        <v>0</v>
      </c>
      <c r="AA21" s="70"/>
      <c r="AB21" s="70">
        <f t="shared" si="39"/>
        <v>9226648.7104909569</v>
      </c>
      <c r="AC21" s="51">
        <f>IF(D21='2. UC Pool Allocations by Type'!B$5,'2. UC Pool Allocations by Type'!J$5,IF(D21='2. UC Pool Allocations by Type'!B$6,'2. UC Pool Allocations by Type'!J$6,IF(D21='2. UC Pool Allocations by Type'!B$7,'2. UC Pool Allocations by Type'!J$7,IF(D21='2. UC Pool Allocations by Type'!B$10,'2. UC Pool Allocations by Type'!J$10,IF(D21='2. UC Pool Allocations by Type'!B$14,'2. UC Pool Allocations by Type'!J$14,IF(D21='2. UC Pool Allocations by Type'!B$15,'2. UC Pool Allocations by Type'!J$15,IF(D21='2. UC Pool Allocations by Type'!B$16,'2. UC Pool Allocations by Type'!J$16,0)))))))</f>
        <v>2027872799.0126088</v>
      </c>
      <c r="AD21" s="71">
        <f t="shared" si="5"/>
        <v>9226648.7104909569</v>
      </c>
      <c r="AE21" s="71">
        <f t="shared" si="6"/>
        <v>0</v>
      </c>
      <c r="AF21" s="71">
        <f t="shared" si="7"/>
        <v>0</v>
      </c>
      <c r="AG21" s="71">
        <f t="shared" si="8"/>
        <v>0</v>
      </c>
      <c r="AH21" s="71">
        <f t="shared" si="9"/>
        <v>0</v>
      </c>
      <c r="AI21" s="71">
        <f t="shared" si="10"/>
        <v>0</v>
      </c>
      <c r="AJ21" s="71">
        <f t="shared" si="11"/>
        <v>0</v>
      </c>
      <c r="AK21" s="49">
        <f t="shared" si="12"/>
        <v>4376859.2649834501</v>
      </c>
      <c r="AL21" s="51">
        <f>IF($E21=$D$352,R21*'1. UC Assumptions'!$H$14,0)</f>
        <v>7920723.0468522375</v>
      </c>
      <c r="AM21" s="70">
        <f t="shared" si="13"/>
        <v>3543863.7818687875</v>
      </c>
      <c r="AN21" s="70">
        <f t="shared" si="14"/>
        <v>0</v>
      </c>
      <c r="AO21" s="70">
        <f t="shared" si="15"/>
        <v>0</v>
      </c>
      <c r="AP21" s="70">
        <f t="shared" si="16"/>
        <v>0</v>
      </c>
      <c r="AQ21" s="70">
        <f t="shared" si="17"/>
        <v>3543863.7818687875</v>
      </c>
      <c r="AR21" s="70">
        <f t="shared" si="18"/>
        <v>0</v>
      </c>
      <c r="AS21" s="70">
        <f t="shared" si="19"/>
        <v>0</v>
      </c>
      <c r="AT21" s="99">
        <f t="shared" si="20"/>
        <v>7920723.0468522375</v>
      </c>
      <c r="AU21" s="287">
        <v>7474727.2000000002</v>
      </c>
      <c r="AV21" s="287">
        <f>ROUND(AU21*'1. UC Assumptions'!$C$19,2)</f>
        <v>3135648.06</v>
      </c>
      <c r="AW21" s="287">
        <f>IF((AB21-AA21-AU21)*'1. UC Assumptions'!$C$19&gt;0,(AB21-AA21-AU21)*'1. UC Assumptions'!$C$19,0)</f>
        <v>734931.07365095627</v>
      </c>
      <c r="AX21" s="287">
        <f t="shared" si="40"/>
        <v>3870579.1336509562</v>
      </c>
      <c r="AY21" s="287">
        <f>ROUND(AX21/'1. UC Assumptions'!$C$19,2)</f>
        <v>9226648.7100000009</v>
      </c>
      <c r="AZ21" s="287">
        <f t="shared" si="21"/>
        <v>7920723.0468522375</v>
      </c>
      <c r="BA21" s="287">
        <f t="shared" si="22"/>
        <v>0</v>
      </c>
      <c r="BB21" s="287">
        <f t="shared" si="23"/>
        <v>0</v>
      </c>
      <c r="BC21" s="287">
        <f t="shared" si="24"/>
        <v>1305925.6631477633</v>
      </c>
      <c r="BD21" s="287">
        <f t="shared" si="25"/>
        <v>0</v>
      </c>
      <c r="BE21" s="287">
        <f t="shared" si="26"/>
        <v>0</v>
      </c>
      <c r="BF21" s="287">
        <f t="shared" si="27"/>
        <v>0</v>
      </c>
      <c r="BG21" s="287">
        <f t="shared" si="41"/>
        <v>7920723.0468522375</v>
      </c>
      <c r="BH21" s="287">
        <f t="shared" si="28"/>
        <v>7920723.0468522375</v>
      </c>
      <c r="BI21" s="287">
        <f t="shared" si="29"/>
        <v>0</v>
      </c>
      <c r="BJ21" s="287">
        <f t="shared" si="30"/>
        <v>0</v>
      </c>
      <c r="BK21" s="287">
        <f t="shared" si="31"/>
        <v>0</v>
      </c>
      <c r="BL21" s="287">
        <f t="shared" si="32"/>
        <v>0</v>
      </c>
      <c r="BM21" s="287">
        <f t="shared" si="33"/>
        <v>0</v>
      </c>
      <c r="BN21" s="287">
        <f t="shared" si="34"/>
        <v>0</v>
      </c>
      <c r="BO21" s="287">
        <f t="shared" si="35"/>
        <v>445995.84685223736</v>
      </c>
      <c r="BP21" s="287">
        <f t="shared" si="42"/>
        <v>187095.25</v>
      </c>
      <c r="BQ21" s="288">
        <f>IF(BO21&gt;0,BO21/'1. UC Assumptions'!$C$29*'1. UC Assumptions'!$C$28,0)</f>
        <v>304796.97767000407</v>
      </c>
      <c r="BR21" s="289">
        <f>BQ21*'1. UC Assumptions'!$C$19</f>
        <v>127862.33213256671</v>
      </c>
      <c r="BS21" s="289">
        <f t="shared" si="36"/>
        <v>7779524.1776700038</v>
      </c>
      <c r="BT21" s="90"/>
      <c r="BU21" s="111"/>
      <c r="BV21" s="111"/>
      <c r="BW21" s="126">
        <v>4584446.3</v>
      </c>
      <c r="BX21" s="126">
        <v>11672211.992894879</v>
      </c>
      <c r="BY21" s="7">
        <f t="shared" si="52"/>
        <v>0</v>
      </c>
    </row>
    <row r="22" spans="1:77">
      <c r="A22" s="118" t="s">
        <v>48</v>
      </c>
      <c r="B22" s="118" t="s">
        <v>49</v>
      </c>
      <c r="C22" s="270" t="s">
        <v>2117</v>
      </c>
      <c r="D22" s="119" t="s">
        <v>949</v>
      </c>
      <c r="E22" s="119"/>
      <c r="F22" s="120"/>
      <c r="G22" s="121" t="s">
        <v>1110</v>
      </c>
      <c r="H22" s="121" t="s">
        <v>782</v>
      </c>
      <c r="I22" s="122">
        <v>9</v>
      </c>
      <c r="J22" s="217" t="str">
        <f t="shared" si="38"/>
        <v xml:space="preserve"> </v>
      </c>
      <c r="K22" s="123">
        <v>11525030.115699995</v>
      </c>
      <c r="L22" s="123">
        <v>11512007</v>
      </c>
      <c r="M22" s="93">
        <f t="shared" si="0"/>
        <v>9.3603724655325182E-2</v>
      </c>
      <c r="N22" s="232">
        <v>25193389.594752487</v>
      </c>
      <c r="O22" s="232"/>
      <c r="P22" s="123">
        <v>25193389.594752487</v>
      </c>
      <c r="Q22" s="123">
        <v>0</v>
      </c>
      <c r="R22" s="123">
        <f t="shared" si="1"/>
        <v>25193389.594752487</v>
      </c>
      <c r="S22" s="123">
        <f t="shared" si="2"/>
        <v>0</v>
      </c>
      <c r="T22" s="123" t="b">
        <f t="shared" si="3"/>
        <v>0</v>
      </c>
      <c r="U22" s="123">
        <v>0</v>
      </c>
      <c r="V22" s="123">
        <v>0</v>
      </c>
      <c r="W22" s="123">
        <v>0</v>
      </c>
      <c r="X22" s="123">
        <v>0</v>
      </c>
      <c r="Y22" s="123">
        <v>0</v>
      </c>
      <c r="Z22" s="70">
        <f t="shared" si="4"/>
        <v>0</v>
      </c>
      <c r="AA22" s="70"/>
      <c r="AB22" s="70">
        <f t="shared" si="39"/>
        <v>25193389.594752487</v>
      </c>
      <c r="AC22" s="51">
        <f>IF(D22='2. UC Pool Allocations by Type'!B$5,'2. UC Pool Allocations by Type'!J$5,IF(D22='2. UC Pool Allocations by Type'!B$6,'2. UC Pool Allocations by Type'!J$6,IF(D22='2. UC Pool Allocations by Type'!B$7,'2. UC Pool Allocations by Type'!J$7,IF(D22='2. UC Pool Allocations by Type'!B$10,'2. UC Pool Allocations by Type'!J$10,IF(D22='2. UC Pool Allocations by Type'!B$14,'2. UC Pool Allocations by Type'!J$14,IF(D22='2. UC Pool Allocations by Type'!B$15,'2. UC Pool Allocations by Type'!J$15,IF(D22='2. UC Pool Allocations by Type'!B$16,'2. UC Pool Allocations by Type'!J$16,0)))))))</f>
        <v>2027872799.0126088</v>
      </c>
      <c r="AD22" s="71">
        <f t="shared" si="5"/>
        <v>25193389.594752487</v>
      </c>
      <c r="AE22" s="71">
        <f t="shared" si="6"/>
        <v>0</v>
      </c>
      <c r="AF22" s="71">
        <f t="shared" si="7"/>
        <v>0</v>
      </c>
      <c r="AG22" s="71">
        <f t="shared" si="8"/>
        <v>0</v>
      </c>
      <c r="AH22" s="71">
        <f t="shared" si="9"/>
        <v>0</v>
      </c>
      <c r="AI22" s="71">
        <f t="shared" si="10"/>
        <v>0</v>
      </c>
      <c r="AJ22" s="71">
        <f t="shared" si="11"/>
        <v>0</v>
      </c>
      <c r="AK22" s="49">
        <f t="shared" si="12"/>
        <v>11951026.220251817</v>
      </c>
      <c r="AL22" s="51">
        <f>IF($E22=$D$352,R22*'1. UC Assumptions'!$H$14,0)</f>
        <v>0</v>
      </c>
      <c r="AM22" s="70">
        <f t="shared" si="13"/>
        <v>0</v>
      </c>
      <c r="AN22" s="70">
        <f t="shared" si="14"/>
        <v>0</v>
      </c>
      <c r="AO22" s="70">
        <f t="shared" si="15"/>
        <v>0</v>
      </c>
      <c r="AP22" s="70">
        <f t="shared" si="16"/>
        <v>0</v>
      </c>
      <c r="AQ22" s="70">
        <f t="shared" si="17"/>
        <v>0</v>
      </c>
      <c r="AR22" s="70">
        <f t="shared" si="18"/>
        <v>11951026.220251817</v>
      </c>
      <c r="AS22" s="70">
        <f t="shared" si="19"/>
        <v>-612196.196443361</v>
      </c>
      <c r="AT22" s="99">
        <f t="shared" si="20"/>
        <v>11338830.023808457</v>
      </c>
      <c r="AU22" s="287">
        <v>11241507.15</v>
      </c>
      <c r="AV22" s="287">
        <f>ROUND(AU22*'1. UC Assumptions'!$C$19,2)</f>
        <v>4715812.25</v>
      </c>
      <c r="AW22" s="287">
        <f>IF((AB22-AA22-AU22)*'1. UC Assumptions'!$C$19&gt;0,(AB22-AA22-AU22)*'1. UC Assumptions'!$C$19,0)</f>
        <v>5852814.6855736682</v>
      </c>
      <c r="AX22" s="287">
        <f t="shared" si="40"/>
        <v>10568626.935573667</v>
      </c>
      <c r="AY22" s="287">
        <f>ROUND(AX22/'1. UC Assumptions'!$C$19,2)</f>
        <v>25193389.600000001</v>
      </c>
      <c r="AZ22" s="287">
        <f t="shared" si="21"/>
        <v>11338830.023808457</v>
      </c>
      <c r="BA22" s="287">
        <f t="shared" si="22"/>
        <v>0</v>
      </c>
      <c r="BB22" s="287">
        <f t="shared" si="23"/>
        <v>0</v>
      </c>
      <c r="BC22" s="287">
        <f t="shared" si="24"/>
        <v>13854559.576191545</v>
      </c>
      <c r="BD22" s="287">
        <f t="shared" si="25"/>
        <v>0</v>
      </c>
      <c r="BE22" s="287">
        <f t="shared" si="26"/>
        <v>0</v>
      </c>
      <c r="BF22" s="287">
        <f t="shared" si="27"/>
        <v>0</v>
      </c>
      <c r="BG22" s="287">
        <f t="shared" si="41"/>
        <v>11338830.023808457</v>
      </c>
      <c r="BH22" s="287">
        <f t="shared" si="28"/>
        <v>11338830.023808457</v>
      </c>
      <c r="BI22" s="287">
        <f t="shared" si="29"/>
        <v>0</v>
      </c>
      <c r="BJ22" s="287">
        <f t="shared" si="30"/>
        <v>0</v>
      </c>
      <c r="BK22" s="287">
        <f t="shared" si="31"/>
        <v>0</v>
      </c>
      <c r="BL22" s="287">
        <f t="shared" si="32"/>
        <v>0</v>
      </c>
      <c r="BM22" s="287">
        <f t="shared" si="33"/>
        <v>0</v>
      </c>
      <c r="BN22" s="287">
        <f t="shared" si="34"/>
        <v>0</v>
      </c>
      <c r="BO22" s="287">
        <f t="shared" si="35"/>
        <v>97322.873808456585</v>
      </c>
      <c r="BP22" s="287">
        <f t="shared" si="42"/>
        <v>40826.94</v>
      </c>
      <c r="BQ22" s="288">
        <f>IF(BO22&gt;0,BO22/'1. UC Assumptions'!$C$29*'1. UC Assumptions'!$C$28,0)</f>
        <v>66511.19736728094</v>
      </c>
      <c r="BR22" s="289">
        <f>BQ22*'1. UC Assumptions'!$C$19</f>
        <v>27901.447295574355</v>
      </c>
      <c r="BS22" s="289">
        <f t="shared" si="36"/>
        <v>11308018.347367281</v>
      </c>
      <c r="BT22" s="90"/>
      <c r="BU22" s="111"/>
      <c r="BV22" s="111"/>
      <c r="BW22" s="126">
        <v>12404685.625699997</v>
      </c>
      <c r="BX22" s="126">
        <v>25193389.594752487</v>
      </c>
      <c r="BY22" s="7">
        <f t="shared" si="52"/>
        <v>0</v>
      </c>
    </row>
    <row r="23" spans="1:77">
      <c r="A23" s="118" t="s">
        <v>51</v>
      </c>
      <c r="B23" s="118" t="s">
        <v>52</v>
      </c>
      <c r="C23" s="270" t="s">
        <v>52</v>
      </c>
      <c r="D23" s="119" t="s">
        <v>949</v>
      </c>
      <c r="E23" s="119"/>
      <c r="F23" s="120"/>
      <c r="G23" s="121" t="s">
        <v>50</v>
      </c>
      <c r="H23" s="121" t="s">
        <v>783</v>
      </c>
      <c r="I23" s="122">
        <v>4</v>
      </c>
      <c r="J23" s="217">
        <f t="shared" si="38"/>
        <v>1</v>
      </c>
      <c r="K23" s="123">
        <v>12394216.780709999</v>
      </c>
      <c r="L23" s="123">
        <v>13682337.67</v>
      </c>
      <c r="M23" s="93">
        <f t="shared" si="0"/>
        <v>9.670474455860556E-2</v>
      </c>
      <c r="N23" s="232">
        <v>28598280.987834476</v>
      </c>
      <c r="O23" s="232"/>
      <c r="P23" s="123">
        <v>28598280.987834476</v>
      </c>
      <c r="Q23" s="123">
        <v>8585257.07499348</v>
      </c>
      <c r="R23" s="123">
        <f t="shared" si="1"/>
        <v>20013023.912840996</v>
      </c>
      <c r="S23" s="123">
        <f t="shared" si="2"/>
        <v>0</v>
      </c>
      <c r="T23" s="123" t="b">
        <f t="shared" si="3"/>
        <v>0</v>
      </c>
      <c r="U23" s="123">
        <v>0</v>
      </c>
      <c r="V23" s="123">
        <v>0</v>
      </c>
      <c r="W23" s="123">
        <v>0</v>
      </c>
      <c r="X23" s="123">
        <v>0</v>
      </c>
      <c r="Y23" s="123">
        <v>0</v>
      </c>
      <c r="Z23" s="70">
        <f t="shared" si="4"/>
        <v>0</v>
      </c>
      <c r="AA23" s="70"/>
      <c r="AB23" s="70">
        <f t="shared" si="39"/>
        <v>20013023.912840996</v>
      </c>
      <c r="AC23" s="51">
        <f>IF(D23='2. UC Pool Allocations by Type'!B$5,'2. UC Pool Allocations by Type'!J$5,IF(D23='2. UC Pool Allocations by Type'!B$6,'2. UC Pool Allocations by Type'!J$6,IF(D23='2. UC Pool Allocations by Type'!B$7,'2. UC Pool Allocations by Type'!J$7,IF(D23='2. UC Pool Allocations by Type'!B$10,'2. UC Pool Allocations by Type'!J$10,IF(D23='2. UC Pool Allocations by Type'!B$14,'2. UC Pool Allocations by Type'!J$14,IF(D23='2. UC Pool Allocations by Type'!B$15,'2. UC Pool Allocations by Type'!J$15,IF(D23='2. UC Pool Allocations by Type'!B$16,'2. UC Pool Allocations by Type'!J$16,0)))))))</f>
        <v>2027872799.0126088</v>
      </c>
      <c r="AD23" s="71">
        <f t="shared" si="5"/>
        <v>20013023.912840996</v>
      </c>
      <c r="AE23" s="71">
        <f t="shared" si="6"/>
        <v>0</v>
      </c>
      <c r="AF23" s="71">
        <f t="shared" si="7"/>
        <v>0</v>
      </c>
      <c r="AG23" s="71">
        <f t="shared" si="8"/>
        <v>0</v>
      </c>
      <c r="AH23" s="71">
        <f t="shared" si="9"/>
        <v>0</v>
      </c>
      <c r="AI23" s="71">
        <f t="shared" si="10"/>
        <v>0</v>
      </c>
      <c r="AJ23" s="71">
        <f t="shared" si="11"/>
        <v>0</v>
      </c>
      <c r="AK23" s="49">
        <f t="shared" si="12"/>
        <v>9493608.3383836225</v>
      </c>
      <c r="AL23" s="51">
        <f>IF($E23=$D$352,R23*'1. UC Assumptions'!$H$14,0)</f>
        <v>0</v>
      </c>
      <c r="AM23" s="70">
        <f t="shared" si="13"/>
        <v>0</v>
      </c>
      <c r="AN23" s="70">
        <f t="shared" si="14"/>
        <v>0</v>
      </c>
      <c r="AO23" s="70">
        <f t="shared" si="15"/>
        <v>0</v>
      </c>
      <c r="AP23" s="70">
        <f t="shared" si="16"/>
        <v>0</v>
      </c>
      <c r="AQ23" s="70">
        <f t="shared" si="17"/>
        <v>0</v>
      </c>
      <c r="AR23" s="70">
        <f t="shared" si="18"/>
        <v>9493608.3383836225</v>
      </c>
      <c r="AS23" s="70">
        <f t="shared" si="19"/>
        <v>-486313.96234682243</v>
      </c>
      <c r="AT23" s="99">
        <f t="shared" si="20"/>
        <v>9007294.3760368004</v>
      </c>
      <c r="AU23" s="287">
        <v>9446156.8800000008</v>
      </c>
      <c r="AV23" s="287">
        <f>ROUND(AU23*'1. UC Assumptions'!$C$19,2)</f>
        <v>3962662.81</v>
      </c>
      <c r="AW23" s="287">
        <f>IF((AB23-AA23-AU23)*'1. UC Assumptions'!$C$19&gt;0,(AB23-AA23-AU23)*'1. UC Assumptions'!$C$19,0)</f>
        <v>4432800.7202767972</v>
      </c>
      <c r="AX23" s="287">
        <f t="shared" si="40"/>
        <v>8395463.5302767977</v>
      </c>
      <c r="AY23" s="287">
        <f>ROUND(AX23/'1. UC Assumptions'!$C$19,2)</f>
        <v>20013023.91</v>
      </c>
      <c r="AZ23" s="287">
        <f t="shared" si="21"/>
        <v>9007294.3760368004</v>
      </c>
      <c r="BA23" s="287">
        <f t="shared" si="22"/>
        <v>0</v>
      </c>
      <c r="BB23" s="287">
        <f t="shared" si="23"/>
        <v>0</v>
      </c>
      <c r="BC23" s="287">
        <f t="shared" si="24"/>
        <v>11005729.5339632</v>
      </c>
      <c r="BD23" s="287">
        <f t="shared" si="25"/>
        <v>0</v>
      </c>
      <c r="BE23" s="287">
        <f t="shared" si="26"/>
        <v>0</v>
      </c>
      <c r="BF23" s="287">
        <f t="shared" si="27"/>
        <v>0</v>
      </c>
      <c r="BG23" s="287">
        <f t="shared" si="41"/>
        <v>9007294.3760368004</v>
      </c>
      <c r="BH23" s="287">
        <f t="shared" si="28"/>
        <v>9007294.3760368004</v>
      </c>
      <c r="BI23" s="287">
        <f t="shared" si="29"/>
        <v>0</v>
      </c>
      <c r="BJ23" s="287">
        <f t="shared" si="30"/>
        <v>0</v>
      </c>
      <c r="BK23" s="287">
        <f t="shared" si="31"/>
        <v>0</v>
      </c>
      <c r="BL23" s="287">
        <f t="shared" si="32"/>
        <v>0</v>
      </c>
      <c r="BM23" s="287">
        <f t="shared" si="33"/>
        <v>0</v>
      </c>
      <c r="BN23" s="287">
        <f t="shared" si="34"/>
        <v>0</v>
      </c>
      <c r="BO23" s="287">
        <f t="shared" si="35"/>
        <v>-438862.50396320038</v>
      </c>
      <c r="BP23" s="287">
        <f t="shared" si="42"/>
        <v>-184102.82</v>
      </c>
      <c r="BQ23" s="288">
        <f>IF(BO23&gt;0,BO23/'1. UC Assumptions'!$C$29*'1. UC Assumptions'!$C$28,0)</f>
        <v>0</v>
      </c>
      <c r="BR23" s="289">
        <f>BQ23*'1. UC Assumptions'!$C$19</f>
        <v>0</v>
      </c>
      <c r="BS23" s="289">
        <f t="shared" si="36"/>
        <v>9446156.8800000008</v>
      </c>
      <c r="BT23" s="90"/>
      <c r="BU23" s="111"/>
      <c r="BV23" s="111"/>
      <c r="BW23" s="126">
        <v>13466700.510709999</v>
      </c>
      <c r="BX23" s="126">
        <v>28598280.987834476</v>
      </c>
      <c r="BY23" s="7">
        <f t="shared" si="52"/>
        <v>0</v>
      </c>
    </row>
    <row r="24" spans="1:77">
      <c r="A24" s="118" t="s">
        <v>53</v>
      </c>
      <c r="B24" s="118" t="s">
        <v>54</v>
      </c>
      <c r="C24" s="270" t="s">
        <v>2118</v>
      </c>
      <c r="D24" s="119" t="s">
        <v>949</v>
      </c>
      <c r="E24" s="119"/>
      <c r="F24" s="120"/>
      <c r="G24" s="121" t="s">
        <v>1111</v>
      </c>
      <c r="H24" s="121" t="s">
        <v>784</v>
      </c>
      <c r="I24" s="122">
        <v>1</v>
      </c>
      <c r="J24" s="217">
        <f t="shared" si="38"/>
        <v>1</v>
      </c>
      <c r="K24" s="123">
        <v>20513909.211580038</v>
      </c>
      <c r="L24" s="123">
        <v>12815218.43</v>
      </c>
      <c r="M24" s="93">
        <f t="shared" si="0"/>
        <v>0.25679477601638223</v>
      </c>
      <c r="N24" s="232">
        <v>35750762.037973002</v>
      </c>
      <c r="O24" s="232"/>
      <c r="P24" s="123">
        <v>41887873.509121001</v>
      </c>
      <c r="Q24" s="123">
        <v>5995071.8058037441</v>
      </c>
      <c r="R24" s="123">
        <f t="shared" si="1"/>
        <v>35892801.703317255</v>
      </c>
      <c r="S24" s="123">
        <f t="shared" si="2"/>
        <v>0</v>
      </c>
      <c r="T24" s="123" t="b">
        <f t="shared" si="3"/>
        <v>0</v>
      </c>
      <c r="U24" s="123">
        <v>0</v>
      </c>
      <c r="V24" s="123">
        <v>0</v>
      </c>
      <c r="W24" s="123">
        <v>0</v>
      </c>
      <c r="X24" s="123">
        <v>0</v>
      </c>
      <c r="Y24" s="123">
        <v>0</v>
      </c>
      <c r="Z24" s="70">
        <f t="shared" si="4"/>
        <v>0</v>
      </c>
      <c r="AA24" s="70"/>
      <c r="AB24" s="70">
        <f t="shared" si="39"/>
        <v>35892801.703317255</v>
      </c>
      <c r="AC24" s="51">
        <f>IF(D24='2. UC Pool Allocations by Type'!B$5,'2. UC Pool Allocations by Type'!J$5,IF(D24='2. UC Pool Allocations by Type'!B$6,'2. UC Pool Allocations by Type'!J$6,IF(D24='2. UC Pool Allocations by Type'!B$7,'2. UC Pool Allocations by Type'!J$7,IF(D24='2. UC Pool Allocations by Type'!B$10,'2. UC Pool Allocations by Type'!J$10,IF(D24='2. UC Pool Allocations by Type'!B$14,'2. UC Pool Allocations by Type'!J$14,IF(D24='2. UC Pool Allocations by Type'!B$15,'2. UC Pool Allocations by Type'!J$15,IF(D24='2. UC Pool Allocations by Type'!B$16,'2. UC Pool Allocations by Type'!J$16,0)))))))</f>
        <v>2027872799.0126088</v>
      </c>
      <c r="AD24" s="71">
        <f t="shared" si="5"/>
        <v>35892801.703317255</v>
      </c>
      <c r="AE24" s="71">
        <f t="shared" si="6"/>
        <v>0</v>
      </c>
      <c r="AF24" s="71">
        <f t="shared" si="7"/>
        <v>0</v>
      </c>
      <c r="AG24" s="71">
        <f t="shared" si="8"/>
        <v>0</v>
      </c>
      <c r="AH24" s="71">
        <f t="shared" si="9"/>
        <v>0</v>
      </c>
      <c r="AI24" s="71">
        <f t="shared" si="10"/>
        <v>0</v>
      </c>
      <c r="AJ24" s="71">
        <f t="shared" si="11"/>
        <v>0</v>
      </c>
      <c r="AK24" s="49">
        <f t="shared" si="12"/>
        <v>17026522.47969009</v>
      </c>
      <c r="AL24" s="51">
        <f>IF($E24=$D$352,R24*'1. UC Assumptions'!$H$14,0)</f>
        <v>0</v>
      </c>
      <c r="AM24" s="70">
        <f t="shared" si="13"/>
        <v>0</v>
      </c>
      <c r="AN24" s="70">
        <f t="shared" si="14"/>
        <v>0</v>
      </c>
      <c r="AO24" s="70">
        <f t="shared" si="15"/>
        <v>0</v>
      </c>
      <c r="AP24" s="70">
        <f t="shared" si="16"/>
        <v>0</v>
      </c>
      <c r="AQ24" s="70">
        <f t="shared" si="17"/>
        <v>0</v>
      </c>
      <c r="AR24" s="70">
        <f t="shared" si="18"/>
        <v>17026522.47969009</v>
      </c>
      <c r="AS24" s="70">
        <f t="shared" si="19"/>
        <v>-872190.56410906476</v>
      </c>
      <c r="AT24" s="99">
        <f t="shared" si="20"/>
        <v>16154331.915581025</v>
      </c>
      <c r="AU24" s="287">
        <v>14210181.579999998</v>
      </c>
      <c r="AV24" s="287">
        <f>ROUND(AU24*'1. UC Assumptions'!$C$19,2)</f>
        <v>5961171.1699999999</v>
      </c>
      <c r="AW24" s="287">
        <f>IF((AB24-AA24-AU24)*'1. UC Assumptions'!$C$19&gt;0,(AB24-AA24-AU24)*'1. UC Assumptions'!$C$19,0)</f>
        <v>9095859.1417315882</v>
      </c>
      <c r="AX24" s="287">
        <f t="shared" si="40"/>
        <v>15057030.311731588</v>
      </c>
      <c r="AY24" s="287">
        <f>ROUND(AX24/'1. UC Assumptions'!$C$19,2)</f>
        <v>35892801.700000003</v>
      </c>
      <c r="AZ24" s="287">
        <f t="shared" si="21"/>
        <v>16154331.915581025</v>
      </c>
      <c r="BA24" s="287">
        <f t="shared" si="22"/>
        <v>0</v>
      </c>
      <c r="BB24" s="287">
        <f t="shared" si="23"/>
        <v>0</v>
      </c>
      <c r="BC24" s="287">
        <f t="shared" si="24"/>
        <v>19738469.784418978</v>
      </c>
      <c r="BD24" s="287">
        <f t="shared" si="25"/>
        <v>0</v>
      </c>
      <c r="BE24" s="287">
        <f t="shared" si="26"/>
        <v>0</v>
      </c>
      <c r="BF24" s="287">
        <f t="shared" si="27"/>
        <v>0</v>
      </c>
      <c r="BG24" s="287">
        <f t="shared" si="41"/>
        <v>16154331.915581025</v>
      </c>
      <c r="BH24" s="287">
        <f t="shared" si="28"/>
        <v>16154331.915581025</v>
      </c>
      <c r="BI24" s="287">
        <f t="shared" si="29"/>
        <v>0</v>
      </c>
      <c r="BJ24" s="287">
        <f t="shared" si="30"/>
        <v>0</v>
      </c>
      <c r="BK24" s="287">
        <f t="shared" si="31"/>
        <v>0</v>
      </c>
      <c r="BL24" s="287">
        <f t="shared" si="32"/>
        <v>0</v>
      </c>
      <c r="BM24" s="287">
        <f t="shared" si="33"/>
        <v>0</v>
      </c>
      <c r="BN24" s="287">
        <f t="shared" si="34"/>
        <v>0</v>
      </c>
      <c r="BO24" s="287">
        <f t="shared" si="35"/>
        <v>1944150.335581027</v>
      </c>
      <c r="BP24" s="287">
        <f t="shared" si="42"/>
        <v>815571.06</v>
      </c>
      <c r="BQ24" s="288">
        <f>IF(BO24&gt;0,BO24/'1. UC Assumptions'!$C$29*'1. UC Assumptions'!$C$28,0)</f>
        <v>1328647.2297970648</v>
      </c>
      <c r="BR24" s="289">
        <f>BQ24*'1. UC Assumptions'!$C$19</f>
        <v>557367.51289986866</v>
      </c>
      <c r="BS24" s="289">
        <f t="shared" si="36"/>
        <v>15538828.809797063</v>
      </c>
      <c r="BT24" s="90"/>
      <c r="BU24" s="111"/>
      <c r="BV24" s="111"/>
      <c r="BW24" s="126">
        <v>21123842.591580041</v>
      </c>
      <c r="BX24" s="126">
        <v>35750762.037973002</v>
      </c>
      <c r="BY24" s="7">
        <f t="shared" si="52"/>
        <v>-6137111.4711479992</v>
      </c>
    </row>
    <row r="25" spans="1:77">
      <c r="A25" s="118" t="s">
        <v>55</v>
      </c>
      <c r="B25" s="118" t="s">
        <v>56</v>
      </c>
      <c r="C25" s="270" t="s">
        <v>2119</v>
      </c>
      <c r="D25" s="119" t="s">
        <v>949</v>
      </c>
      <c r="E25" s="119"/>
      <c r="F25" s="120"/>
      <c r="G25" s="121" t="s">
        <v>1112</v>
      </c>
      <c r="H25" s="121" t="s">
        <v>775</v>
      </c>
      <c r="I25" s="122">
        <v>9</v>
      </c>
      <c r="J25" s="217" t="str">
        <f t="shared" si="38"/>
        <v xml:space="preserve"> </v>
      </c>
      <c r="K25" s="123">
        <v>2479246.7198200002</v>
      </c>
      <c r="L25" s="123">
        <v>6014588.3700000001</v>
      </c>
      <c r="M25" s="93">
        <f t="shared" si="0"/>
        <v>0.10456739992158837</v>
      </c>
      <c r="N25" s="232">
        <v>9298058.8432238009</v>
      </c>
      <c r="O25" s="232"/>
      <c r="P25" s="123">
        <v>9382013.3405252304</v>
      </c>
      <c r="Q25" s="123">
        <v>0</v>
      </c>
      <c r="R25" s="123">
        <f t="shared" si="1"/>
        <v>9382013.3405252304</v>
      </c>
      <c r="S25" s="123">
        <f t="shared" si="2"/>
        <v>0</v>
      </c>
      <c r="T25" s="123" t="b">
        <f t="shared" si="3"/>
        <v>0</v>
      </c>
      <c r="U25" s="123">
        <v>0</v>
      </c>
      <c r="V25" s="123">
        <v>0</v>
      </c>
      <c r="W25" s="123">
        <v>0</v>
      </c>
      <c r="X25" s="123">
        <v>0</v>
      </c>
      <c r="Y25" s="123">
        <v>0</v>
      </c>
      <c r="Z25" s="70">
        <f t="shared" si="4"/>
        <v>0</v>
      </c>
      <c r="AA25" s="70"/>
      <c r="AB25" s="70">
        <f t="shared" si="39"/>
        <v>9382013.3405252304</v>
      </c>
      <c r="AC25" s="51">
        <f>IF(D25='2. UC Pool Allocations by Type'!B$5,'2. UC Pool Allocations by Type'!J$5,IF(D25='2. UC Pool Allocations by Type'!B$6,'2. UC Pool Allocations by Type'!J$6,IF(D25='2. UC Pool Allocations by Type'!B$7,'2. UC Pool Allocations by Type'!J$7,IF(D25='2. UC Pool Allocations by Type'!B$10,'2. UC Pool Allocations by Type'!J$10,IF(D25='2. UC Pool Allocations by Type'!B$14,'2. UC Pool Allocations by Type'!J$14,IF(D25='2. UC Pool Allocations by Type'!B$15,'2. UC Pool Allocations by Type'!J$15,IF(D25='2. UC Pool Allocations by Type'!B$16,'2. UC Pool Allocations by Type'!J$16,0)))))))</f>
        <v>2027872799.0126088</v>
      </c>
      <c r="AD25" s="71">
        <f t="shared" si="5"/>
        <v>9382013.3405252304</v>
      </c>
      <c r="AE25" s="71">
        <f t="shared" si="6"/>
        <v>0</v>
      </c>
      <c r="AF25" s="71">
        <f t="shared" si="7"/>
        <v>0</v>
      </c>
      <c r="AG25" s="71">
        <f t="shared" si="8"/>
        <v>0</v>
      </c>
      <c r="AH25" s="71">
        <f t="shared" si="9"/>
        <v>0</v>
      </c>
      <c r="AI25" s="71">
        <f t="shared" si="10"/>
        <v>0</v>
      </c>
      <c r="AJ25" s="71">
        <f t="shared" si="11"/>
        <v>0</v>
      </c>
      <c r="AK25" s="49">
        <f t="shared" si="12"/>
        <v>4450559.8188631097</v>
      </c>
      <c r="AL25" s="51">
        <f>IF($E25=$D$352,R25*'1. UC Assumptions'!$H$14,0)</f>
        <v>0</v>
      </c>
      <c r="AM25" s="70">
        <f t="shared" si="13"/>
        <v>0</v>
      </c>
      <c r="AN25" s="70">
        <f t="shared" si="14"/>
        <v>0</v>
      </c>
      <c r="AO25" s="70">
        <f t="shared" si="15"/>
        <v>0</v>
      </c>
      <c r="AP25" s="70">
        <f t="shared" si="16"/>
        <v>0</v>
      </c>
      <c r="AQ25" s="70">
        <f t="shared" si="17"/>
        <v>0</v>
      </c>
      <c r="AR25" s="70">
        <f t="shared" si="18"/>
        <v>4450559.8188631097</v>
      </c>
      <c r="AS25" s="70">
        <f t="shared" si="19"/>
        <v>-227981.74340330751</v>
      </c>
      <c r="AT25" s="99">
        <f t="shared" si="20"/>
        <v>4222578.0754598025</v>
      </c>
      <c r="AU25" s="287">
        <v>4436843.24</v>
      </c>
      <c r="AV25" s="287">
        <f>ROUND(AU25*'1. UC Assumptions'!$C$19,2)</f>
        <v>1861255.74</v>
      </c>
      <c r="AW25" s="287">
        <f>IF((AB25-AA25-AU25)*'1. UC Assumptions'!$C$19&gt;0,(AB25-AA25-AU25)*'1. UC Assumptions'!$C$19,0)</f>
        <v>2074498.8571703341</v>
      </c>
      <c r="AX25" s="287">
        <f t="shared" si="40"/>
        <v>3935754.5971703343</v>
      </c>
      <c r="AY25" s="287">
        <f>ROUND(AX25/'1. UC Assumptions'!$C$19,2)</f>
        <v>9382013.3399999999</v>
      </c>
      <c r="AZ25" s="287">
        <f t="shared" si="21"/>
        <v>4222578.0754598025</v>
      </c>
      <c r="BA25" s="287">
        <f t="shared" si="22"/>
        <v>0</v>
      </c>
      <c r="BB25" s="287">
        <f t="shared" si="23"/>
        <v>0</v>
      </c>
      <c r="BC25" s="287">
        <f t="shared" si="24"/>
        <v>5159435.2645401973</v>
      </c>
      <c r="BD25" s="287">
        <f t="shared" si="25"/>
        <v>0</v>
      </c>
      <c r="BE25" s="287">
        <f t="shared" si="26"/>
        <v>0</v>
      </c>
      <c r="BF25" s="287">
        <f t="shared" si="27"/>
        <v>0</v>
      </c>
      <c r="BG25" s="287">
        <f t="shared" si="41"/>
        <v>4222578.0754598025</v>
      </c>
      <c r="BH25" s="287">
        <f t="shared" si="28"/>
        <v>4222578.0754598025</v>
      </c>
      <c r="BI25" s="287">
        <f t="shared" si="29"/>
        <v>0</v>
      </c>
      <c r="BJ25" s="287">
        <f t="shared" si="30"/>
        <v>0</v>
      </c>
      <c r="BK25" s="287">
        <f t="shared" si="31"/>
        <v>0</v>
      </c>
      <c r="BL25" s="287">
        <f t="shared" si="32"/>
        <v>0</v>
      </c>
      <c r="BM25" s="287">
        <f t="shared" si="33"/>
        <v>0</v>
      </c>
      <c r="BN25" s="287">
        <f t="shared" si="34"/>
        <v>0</v>
      </c>
      <c r="BO25" s="287">
        <f t="shared" si="35"/>
        <v>-214265.1645401977</v>
      </c>
      <c r="BP25" s="287">
        <f t="shared" si="42"/>
        <v>-89884.23</v>
      </c>
      <c r="BQ25" s="288">
        <f>IF(BO25&gt;0,BO25/'1. UC Assumptions'!$C$29*'1. UC Assumptions'!$C$28,0)</f>
        <v>0</v>
      </c>
      <c r="BR25" s="289">
        <f>BQ25*'1. UC Assumptions'!$C$19</f>
        <v>0</v>
      </c>
      <c r="BS25" s="289">
        <f t="shared" si="36"/>
        <v>4436843.24</v>
      </c>
      <c r="BT25" s="90"/>
      <c r="BU25" s="111"/>
      <c r="BV25" s="111"/>
      <c r="BW25" s="126">
        <v>2812283.2398199998</v>
      </c>
      <c r="BX25" s="126">
        <v>9298058.8432238009</v>
      </c>
      <c r="BY25" s="7">
        <f t="shared" si="52"/>
        <v>-83954.49730142951</v>
      </c>
    </row>
    <row r="26" spans="1:77">
      <c r="A26" s="118" t="s">
        <v>57</v>
      </c>
      <c r="B26" s="118" t="s">
        <v>58</v>
      </c>
      <c r="C26" s="270" t="s">
        <v>58</v>
      </c>
      <c r="D26" s="119" t="s">
        <v>972</v>
      </c>
      <c r="E26" s="119" t="s">
        <v>977</v>
      </c>
      <c r="F26" s="120"/>
      <c r="G26" s="121" t="s">
        <v>1072</v>
      </c>
      <c r="H26" s="121" t="s">
        <v>786</v>
      </c>
      <c r="I26" s="122">
        <v>2</v>
      </c>
      <c r="J26" s="217" t="str">
        <f t="shared" si="38"/>
        <v xml:space="preserve"> </v>
      </c>
      <c r="K26" s="123">
        <v>745202.39869617077</v>
      </c>
      <c r="L26" s="123">
        <v>2194073</v>
      </c>
      <c r="M26" s="93">
        <f t="shared" si="0"/>
        <v>5.4416538849826779E-2</v>
      </c>
      <c r="N26" s="232">
        <v>3099220.5926196608</v>
      </c>
      <c r="O26" s="232"/>
      <c r="P26" s="123">
        <v>3099220.5926196608</v>
      </c>
      <c r="Q26" s="123">
        <v>0</v>
      </c>
      <c r="R26" s="123">
        <f t="shared" si="1"/>
        <v>3099220.5926196608</v>
      </c>
      <c r="S26" s="123" t="b">
        <f t="shared" si="2"/>
        <v>0</v>
      </c>
      <c r="T26" s="123">
        <f t="shared" si="3"/>
        <v>3099220.5926196608</v>
      </c>
      <c r="U26" s="123">
        <v>30181</v>
      </c>
      <c r="V26" s="123">
        <v>0</v>
      </c>
      <c r="W26" s="123">
        <v>0</v>
      </c>
      <c r="X26" s="123">
        <v>0</v>
      </c>
      <c r="Y26" s="123">
        <v>0</v>
      </c>
      <c r="Z26" s="70">
        <f t="shared" si="4"/>
        <v>30181</v>
      </c>
      <c r="AA26" s="70"/>
      <c r="AB26" s="70">
        <f t="shared" si="39"/>
        <v>3129401.5926196608</v>
      </c>
      <c r="AC26" s="51">
        <f>IF(D26='2. UC Pool Allocations by Type'!B$5,'2. UC Pool Allocations by Type'!J$5,IF(D26='2. UC Pool Allocations by Type'!B$6,'2. UC Pool Allocations by Type'!J$6,IF(D26='2. UC Pool Allocations by Type'!B$7,'2. UC Pool Allocations by Type'!J$7,IF(D26='2. UC Pool Allocations by Type'!B$10,'2. UC Pool Allocations by Type'!J$10,IF(D26='2. UC Pool Allocations by Type'!B$14,'2. UC Pool Allocations by Type'!J$14,IF(D26='2. UC Pool Allocations by Type'!B$15,'2. UC Pool Allocations by Type'!J$15,IF(D26='2. UC Pool Allocations by Type'!B$16,'2. UC Pool Allocations by Type'!J$16,0)))))))</f>
        <v>196885138.65513676</v>
      </c>
      <c r="AD26" s="71">
        <f t="shared" si="5"/>
        <v>0</v>
      </c>
      <c r="AE26" s="71">
        <f t="shared" si="6"/>
        <v>3129401.5926196608</v>
      </c>
      <c r="AF26" s="71">
        <f t="shared" si="7"/>
        <v>0</v>
      </c>
      <c r="AG26" s="71">
        <f t="shared" si="8"/>
        <v>0</v>
      </c>
      <c r="AH26" s="71">
        <f t="shared" si="9"/>
        <v>0</v>
      </c>
      <c r="AI26" s="71">
        <f t="shared" si="10"/>
        <v>0</v>
      </c>
      <c r="AJ26" s="71">
        <f t="shared" si="11"/>
        <v>0</v>
      </c>
      <c r="AK26" s="49">
        <f t="shared" si="12"/>
        <v>1918350.7670598757</v>
      </c>
      <c r="AL26" s="51">
        <f>IF($E26=$D$352,R26*'1. UC Assumptions'!$H$14,0)</f>
        <v>2660561.6779719549</v>
      </c>
      <c r="AM26" s="70">
        <f t="shared" si="13"/>
        <v>742210.91091207927</v>
      </c>
      <c r="AN26" s="70">
        <f t="shared" si="14"/>
        <v>742210.91091207927</v>
      </c>
      <c r="AO26" s="70">
        <f t="shared" si="15"/>
        <v>0</v>
      </c>
      <c r="AP26" s="70">
        <f t="shared" si="16"/>
        <v>0</v>
      </c>
      <c r="AQ26" s="70">
        <f t="shared" si="17"/>
        <v>0</v>
      </c>
      <c r="AR26" s="70">
        <f t="shared" si="18"/>
        <v>0</v>
      </c>
      <c r="AS26" s="70">
        <f t="shared" si="19"/>
        <v>0</v>
      </c>
      <c r="AT26" s="99">
        <f t="shared" si="20"/>
        <v>2660561.6779719549</v>
      </c>
      <c r="AU26" s="287">
        <v>2657948.7399999998</v>
      </c>
      <c r="AV26" s="287">
        <f>ROUND(AU26*'1. UC Assumptions'!$C$19,2)</f>
        <v>1115009.5</v>
      </c>
      <c r="AW26" s="287">
        <f>IF((AB26-AA26-AU26)*'1. UC Assumptions'!$C$19&gt;0,(AB26-AA26-AU26)*'1. UC Assumptions'!$C$19,0)</f>
        <v>197774.47167394779</v>
      </c>
      <c r="AX26" s="287">
        <f t="shared" si="40"/>
        <v>1312783.9716739478</v>
      </c>
      <c r="AY26" s="287">
        <f>ROUND(AX26/'1. UC Assumptions'!$C$19,2)</f>
        <v>3129401.6</v>
      </c>
      <c r="AZ26" s="287">
        <f t="shared" si="21"/>
        <v>2660561.6779719549</v>
      </c>
      <c r="BA26" s="287">
        <f t="shared" si="22"/>
        <v>0</v>
      </c>
      <c r="BB26" s="287">
        <f t="shared" si="23"/>
        <v>0</v>
      </c>
      <c r="BC26" s="287">
        <f t="shared" si="24"/>
        <v>0</v>
      </c>
      <c r="BD26" s="287">
        <f t="shared" si="25"/>
        <v>0</v>
      </c>
      <c r="BE26" s="287">
        <f t="shared" si="26"/>
        <v>0</v>
      </c>
      <c r="BF26" s="287">
        <f t="shared" si="27"/>
        <v>0</v>
      </c>
      <c r="BG26" s="287">
        <f t="shared" si="41"/>
        <v>2660561.6779719549</v>
      </c>
      <c r="BH26" s="287">
        <f t="shared" si="28"/>
        <v>0</v>
      </c>
      <c r="BI26" s="287">
        <f t="shared" si="29"/>
        <v>2660561.6779719549</v>
      </c>
      <c r="BJ26" s="287">
        <f t="shared" si="30"/>
        <v>0</v>
      </c>
      <c r="BK26" s="287">
        <f t="shared" si="31"/>
        <v>0</v>
      </c>
      <c r="BL26" s="287">
        <f t="shared" si="32"/>
        <v>0</v>
      </c>
      <c r="BM26" s="287">
        <f t="shared" si="33"/>
        <v>0</v>
      </c>
      <c r="BN26" s="287">
        <f t="shared" si="34"/>
        <v>0</v>
      </c>
      <c r="BO26" s="287">
        <f t="shared" si="35"/>
        <v>2612.9379719551653</v>
      </c>
      <c r="BP26" s="287">
        <f t="shared" si="42"/>
        <v>1096.1199999999999</v>
      </c>
      <c r="BQ26" s="288">
        <f>IF(BO26&gt;0,BO26/'1. UC Assumptions'!$C$29*'1. UC Assumptions'!$C$28,0)</f>
        <v>1785.7018228131265</v>
      </c>
      <c r="BR26" s="289">
        <f>BQ26*'1. UC Assumptions'!$C$19</f>
        <v>749.10191467010657</v>
      </c>
      <c r="BS26" s="289">
        <f t="shared" si="36"/>
        <v>2659734.4418228129</v>
      </c>
      <c r="BT26" s="90"/>
      <c r="BU26" s="111"/>
      <c r="BV26" s="111"/>
      <c r="BW26" s="126">
        <v>748091.88869617076</v>
      </c>
      <c r="BX26" s="126">
        <v>3099220.5926196608</v>
      </c>
      <c r="BY26" s="7">
        <f t="shared" si="52"/>
        <v>0</v>
      </c>
    </row>
    <row r="27" spans="1:77">
      <c r="A27" s="118" t="s">
        <v>1113</v>
      </c>
      <c r="B27" s="118" t="s">
        <v>60</v>
      </c>
      <c r="C27" s="270" t="s">
        <v>60</v>
      </c>
      <c r="D27" s="119" t="s">
        <v>972</v>
      </c>
      <c r="E27" s="119" t="s">
        <v>977</v>
      </c>
      <c r="F27" s="120"/>
      <c r="G27" s="121" t="s">
        <v>1058</v>
      </c>
      <c r="H27" s="121" t="s">
        <v>787</v>
      </c>
      <c r="I27" s="122">
        <v>13</v>
      </c>
      <c r="J27" s="217" t="str">
        <f t="shared" si="38"/>
        <v xml:space="preserve"> </v>
      </c>
      <c r="K27" s="123">
        <v>159087.06309665856</v>
      </c>
      <c r="L27" s="123">
        <v>18714.130000000005</v>
      </c>
      <c r="M27" s="93">
        <f t="shared" si="0"/>
        <v>6.0778907920589376E-2</v>
      </c>
      <c r="N27" s="232">
        <v>188607.75544005129</v>
      </c>
      <c r="O27" s="232"/>
      <c r="P27" s="123">
        <v>188607.75544005129</v>
      </c>
      <c r="Q27" s="123">
        <v>0</v>
      </c>
      <c r="R27" s="123">
        <f t="shared" si="1"/>
        <v>188607.75544005129</v>
      </c>
      <c r="S27" s="123" t="b">
        <f t="shared" si="2"/>
        <v>0</v>
      </c>
      <c r="T27" s="123">
        <f t="shared" si="3"/>
        <v>188607.75544005129</v>
      </c>
      <c r="U27" s="123">
        <v>0</v>
      </c>
      <c r="V27" s="123">
        <v>0</v>
      </c>
      <c r="W27" s="123">
        <v>0</v>
      </c>
      <c r="X27" s="123">
        <v>0</v>
      </c>
      <c r="Y27" s="123">
        <v>0</v>
      </c>
      <c r="Z27" s="70">
        <f t="shared" si="4"/>
        <v>0</v>
      </c>
      <c r="AA27" s="70"/>
      <c r="AB27" s="70">
        <f t="shared" si="39"/>
        <v>188607.75544005129</v>
      </c>
      <c r="AC27" s="51">
        <f>IF(D27='2. UC Pool Allocations by Type'!B$5,'2. UC Pool Allocations by Type'!J$5,IF(D27='2. UC Pool Allocations by Type'!B$6,'2. UC Pool Allocations by Type'!J$6,IF(D27='2. UC Pool Allocations by Type'!B$7,'2. UC Pool Allocations by Type'!J$7,IF(D27='2. UC Pool Allocations by Type'!B$10,'2. UC Pool Allocations by Type'!J$10,IF(D27='2. UC Pool Allocations by Type'!B$14,'2. UC Pool Allocations by Type'!J$14,IF(D27='2. UC Pool Allocations by Type'!B$15,'2. UC Pool Allocations by Type'!J$15,IF(D27='2. UC Pool Allocations by Type'!B$16,'2. UC Pool Allocations by Type'!J$16,0)))))))</f>
        <v>196885138.65513676</v>
      </c>
      <c r="AD27" s="71">
        <f t="shared" si="5"/>
        <v>0</v>
      </c>
      <c r="AE27" s="71">
        <f t="shared" si="6"/>
        <v>188607.75544005129</v>
      </c>
      <c r="AF27" s="71">
        <f t="shared" si="7"/>
        <v>0</v>
      </c>
      <c r="AG27" s="71">
        <f t="shared" si="8"/>
        <v>0</v>
      </c>
      <c r="AH27" s="71">
        <f t="shared" si="9"/>
        <v>0</v>
      </c>
      <c r="AI27" s="71">
        <f t="shared" si="10"/>
        <v>0</v>
      </c>
      <c r="AJ27" s="71">
        <f t="shared" si="11"/>
        <v>0</v>
      </c>
      <c r="AK27" s="49">
        <f t="shared" si="12"/>
        <v>115618.21697003207</v>
      </c>
      <c r="AL27" s="51">
        <f>IF($E27=$D$352,R27*'1. UC Assumptions'!$H$14,0)</f>
        <v>161912.50390084405</v>
      </c>
      <c r="AM27" s="70">
        <f t="shared" si="13"/>
        <v>46294.286930811984</v>
      </c>
      <c r="AN27" s="70">
        <f t="shared" si="14"/>
        <v>46294.286930811984</v>
      </c>
      <c r="AO27" s="70">
        <f t="shared" si="15"/>
        <v>0</v>
      </c>
      <c r="AP27" s="70">
        <f t="shared" si="16"/>
        <v>0</v>
      </c>
      <c r="AQ27" s="70">
        <f t="shared" si="17"/>
        <v>0</v>
      </c>
      <c r="AR27" s="70">
        <f t="shared" si="18"/>
        <v>0</v>
      </c>
      <c r="AS27" s="70">
        <f t="shared" si="19"/>
        <v>0</v>
      </c>
      <c r="AT27" s="99">
        <f t="shared" si="20"/>
        <v>161912.50390084405</v>
      </c>
      <c r="AU27" s="287">
        <v>160783.32</v>
      </c>
      <c r="AV27" s="287">
        <f>ROUND(AU27*'1. UC Assumptions'!$C$19,2)</f>
        <v>67448.600000000006</v>
      </c>
      <c r="AW27" s="287">
        <f>IF((AB27-AA27-AU27)*'1. UC Assumptions'!$C$19&gt;0,(AB27-AA27-AU27)*'1. UC Assumptions'!$C$19,0)</f>
        <v>11672.350667101513</v>
      </c>
      <c r="AX27" s="287">
        <f t="shared" si="40"/>
        <v>79120.950667101511</v>
      </c>
      <c r="AY27" s="287">
        <f>ROUND(AX27/'1. UC Assumptions'!$C$19,2)</f>
        <v>188607.75</v>
      </c>
      <c r="AZ27" s="287">
        <f t="shared" si="21"/>
        <v>161912.50390084405</v>
      </c>
      <c r="BA27" s="287">
        <f t="shared" si="22"/>
        <v>0</v>
      </c>
      <c r="BB27" s="287">
        <f t="shared" si="23"/>
        <v>0</v>
      </c>
      <c r="BC27" s="287">
        <f t="shared" si="24"/>
        <v>0</v>
      </c>
      <c r="BD27" s="287">
        <f t="shared" si="25"/>
        <v>0</v>
      </c>
      <c r="BE27" s="287">
        <f t="shared" si="26"/>
        <v>0</v>
      </c>
      <c r="BF27" s="287">
        <f t="shared" si="27"/>
        <v>0</v>
      </c>
      <c r="BG27" s="287">
        <f t="shared" si="41"/>
        <v>161912.50390084405</v>
      </c>
      <c r="BH27" s="287">
        <f t="shared" si="28"/>
        <v>0</v>
      </c>
      <c r="BI27" s="287">
        <f t="shared" si="29"/>
        <v>161912.50390084405</v>
      </c>
      <c r="BJ27" s="287">
        <f t="shared" si="30"/>
        <v>0</v>
      </c>
      <c r="BK27" s="287">
        <f t="shared" si="31"/>
        <v>0</v>
      </c>
      <c r="BL27" s="287">
        <f t="shared" si="32"/>
        <v>0</v>
      </c>
      <c r="BM27" s="287">
        <f t="shared" si="33"/>
        <v>0</v>
      </c>
      <c r="BN27" s="287">
        <f t="shared" si="34"/>
        <v>0</v>
      </c>
      <c r="BO27" s="287">
        <f t="shared" si="35"/>
        <v>1129.1839008440438</v>
      </c>
      <c r="BP27" s="287">
        <f t="shared" si="42"/>
        <v>473.69</v>
      </c>
      <c r="BQ27" s="288">
        <f>IF(BO27&gt;0,BO27/'1. UC Assumptions'!$C$29*'1. UC Assumptions'!$C$28,0)</f>
        <v>771.6929263803604</v>
      </c>
      <c r="BR27" s="289">
        <f>BQ27*'1. UC Assumptions'!$C$19</f>
        <v>323.7251826165612</v>
      </c>
      <c r="BS27" s="289">
        <f t="shared" si="36"/>
        <v>161555.01292638035</v>
      </c>
      <c r="BT27" s="90"/>
      <c r="BU27" s="111"/>
      <c r="BV27" s="111"/>
      <c r="BW27" s="126">
        <v>160335.76309665857</v>
      </c>
      <c r="BX27" s="126">
        <v>188607.75544005129</v>
      </c>
      <c r="BY27" s="7">
        <f t="shared" si="52"/>
        <v>0</v>
      </c>
    </row>
    <row r="28" spans="1:77">
      <c r="A28" s="118" t="s">
        <v>61</v>
      </c>
      <c r="B28" s="118" t="s">
        <v>62</v>
      </c>
      <c r="C28" s="270" t="s">
        <v>62</v>
      </c>
      <c r="D28" s="119" t="s">
        <v>949</v>
      </c>
      <c r="E28" s="119" t="s">
        <v>977</v>
      </c>
      <c r="F28" s="120"/>
      <c r="G28" s="121" t="s">
        <v>1114</v>
      </c>
      <c r="H28" s="121" t="s">
        <v>788</v>
      </c>
      <c r="I28" s="122">
        <v>17</v>
      </c>
      <c r="J28" s="217" t="str">
        <f t="shared" si="38"/>
        <v xml:space="preserve"> </v>
      </c>
      <c r="K28" s="123">
        <v>523182.52730297379</v>
      </c>
      <c r="L28" s="123">
        <v>1142467.46</v>
      </c>
      <c r="M28" s="93">
        <f t="shared" si="0"/>
        <v>8.2154728482670691E-2</v>
      </c>
      <c r="N28" s="232">
        <v>1802491.0097570135</v>
      </c>
      <c r="O28" s="232"/>
      <c r="P28" s="123">
        <v>1802491.0097570135</v>
      </c>
      <c r="Q28" s="123">
        <v>0</v>
      </c>
      <c r="R28" s="123">
        <f t="shared" si="1"/>
        <v>1802491.0097570135</v>
      </c>
      <c r="S28" s="123">
        <f t="shared" si="2"/>
        <v>1802491.0097570135</v>
      </c>
      <c r="T28" s="123" t="b">
        <f t="shared" si="3"/>
        <v>0</v>
      </c>
      <c r="U28" s="123">
        <v>0</v>
      </c>
      <c r="V28" s="123">
        <v>0</v>
      </c>
      <c r="W28" s="123">
        <v>0</v>
      </c>
      <c r="X28" s="123">
        <v>0</v>
      </c>
      <c r="Y28" s="123">
        <v>0</v>
      </c>
      <c r="Z28" s="70">
        <f t="shared" si="4"/>
        <v>0</v>
      </c>
      <c r="AA28" s="70"/>
      <c r="AB28" s="70">
        <f t="shared" si="39"/>
        <v>1802491.0097570135</v>
      </c>
      <c r="AC28" s="51">
        <f>IF(D28='2. UC Pool Allocations by Type'!B$5,'2. UC Pool Allocations by Type'!J$5,IF(D28='2. UC Pool Allocations by Type'!B$6,'2. UC Pool Allocations by Type'!J$6,IF(D28='2. UC Pool Allocations by Type'!B$7,'2. UC Pool Allocations by Type'!J$7,IF(D28='2. UC Pool Allocations by Type'!B$10,'2. UC Pool Allocations by Type'!J$10,IF(D28='2. UC Pool Allocations by Type'!B$14,'2. UC Pool Allocations by Type'!J$14,IF(D28='2. UC Pool Allocations by Type'!B$15,'2. UC Pool Allocations by Type'!J$15,IF(D28='2. UC Pool Allocations by Type'!B$16,'2. UC Pool Allocations by Type'!J$16,0)))))))</f>
        <v>2027872799.0126088</v>
      </c>
      <c r="AD28" s="71">
        <f t="shared" si="5"/>
        <v>1802491.0097570135</v>
      </c>
      <c r="AE28" s="71">
        <f t="shared" si="6"/>
        <v>0</v>
      </c>
      <c r="AF28" s="71">
        <f t="shared" si="7"/>
        <v>0</v>
      </c>
      <c r="AG28" s="71">
        <f t="shared" si="8"/>
        <v>0</v>
      </c>
      <c r="AH28" s="71">
        <f t="shared" si="9"/>
        <v>0</v>
      </c>
      <c r="AI28" s="71">
        <f t="shared" si="10"/>
        <v>0</v>
      </c>
      <c r="AJ28" s="71">
        <f t="shared" si="11"/>
        <v>0</v>
      </c>
      <c r="AK28" s="49">
        <f t="shared" si="12"/>
        <v>855050.37892404653</v>
      </c>
      <c r="AL28" s="51">
        <f>IF($E28=$D$352,R28*'1. UC Assumptions'!$H$14,0)</f>
        <v>1547369.2052990978</v>
      </c>
      <c r="AM28" s="70">
        <f t="shared" si="13"/>
        <v>692318.82637505129</v>
      </c>
      <c r="AN28" s="70">
        <f t="shared" si="14"/>
        <v>0</v>
      </c>
      <c r="AO28" s="70">
        <f t="shared" si="15"/>
        <v>0</v>
      </c>
      <c r="AP28" s="70">
        <f t="shared" si="16"/>
        <v>0</v>
      </c>
      <c r="AQ28" s="70">
        <f t="shared" si="17"/>
        <v>692318.82637505129</v>
      </c>
      <c r="AR28" s="70">
        <f t="shared" si="18"/>
        <v>0</v>
      </c>
      <c r="AS28" s="70">
        <f t="shared" si="19"/>
        <v>0</v>
      </c>
      <c r="AT28" s="99">
        <f t="shared" si="20"/>
        <v>1547369.2052990978</v>
      </c>
      <c r="AU28" s="287">
        <v>1527869.63</v>
      </c>
      <c r="AV28" s="287">
        <f>ROUND(AU28*'1. UC Assumptions'!$C$19,2)</f>
        <v>640941.31000000006</v>
      </c>
      <c r="AW28" s="287">
        <f>IF((AB28-AA28-AU28)*'1. UC Assumptions'!$C$19&gt;0,(AB28-AA28-AU28)*'1. UC Assumptions'!$C$19,0)</f>
        <v>115203.66880806722</v>
      </c>
      <c r="AX28" s="287">
        <f t="shared" si="40"/>
        <v>756144.97880806727</v>
      </c>
      <c r="AY28" s="287">
        <f>ROUND(AX28/'1. UC Assumptions'!$C$19,2)</f>
        <v>1802491.01</v>
      </c>
      <c r="AZ28" s="287">
        <f t="shared" si="21"/>
        <v>1547369.2052990978</v>
      </c>
      <c r="BA28" s="287">
        <f t="shared" si="22"/>
        <v>0</v>
      </c>
      <c r="BB28" s="287">
        <f t="shared" si="23"/>
        <v>0</v>
      </c>
      <c r="BC28" s="287">
        <f t="shared" si="24"/>
        <v>255121.8047009022</v>
      </c>
      <c r="BD28" s="287">
        <f t="shared" si="25"/>
        <v>0</v>
      </c>
      <c r="BE28" s="287">
        <f t="shared" si="26"/>
        <v>0</v>
      </c>
      <c r="BF28" s="287">
        <f t="shared" si="27"/>
        <v>0</v>
      </c>
      <c r="BG28" s="287">
        <f t="shared" si="41"/>
        <v>1547369.2052990978</v>
      </c>
      <c r="BH28" s="287">
        <f t="shared" si="28"/>
        <v>1547369.2052990978</v>
      </c>
      <c r="BI28" s="287">
        <f t="shared" si="29"/>
        <v>0</v>
      </c>
      <c r="BJ28" s="287">
        <f t="shared" si="30"/>
        <v>0</v>
      </c>
      <c r="BK28" s="287">
        <f t="shared" si="31"/>
        <v>0</v>
      </c>
      <c r="BL28" s="287">
        <f t="shared" si="32"/>
        <v>0</v>
      </c>
      <c r="BM28" s="287">
        <f t="shared" si="33"/>
        <v>0</v>
      </c>
      <c r="BN28" s="287">
        <f t="shared" si="34"/>
        <v>0</v>
      </c>
      <c r="BO28" s="287">
        <f t="shared" si="35"/>
        <v>19499.575299097924</v>
      </c>
      <c r="BP28" s="287">
        <f t="shared" si="42"/>
        <v>8180.07</v>
      </c>
      <c r="BQ28" s="288">
        <f>IF(BO28&gt;0,BO28/'1. UC Assumptions'!$C$29*'1. UC Assumptions'!$C$28,0)</f>
        <v>13326.159108792823</v>
      </c>
      <c r="BR28" s="289">
        <f>BQ28*'1. UC Assumptions'!$C$19</f>
        <v>5590.3237461385888</v>
      </c>
      <c r="BS28" s="289">
        <f t="shared" si="36"/>
        <v>1541195.7891087928</v>
      </c>
      <c r="BT28" s="90"/>
      <c r="BU28" s="111"/>
      <c r="BV28" s="111"/>
      <c r="BW28" s="126">
        <v>568680.74730297376</v>
      </c>
      <c r="BX28" s="126">
        <v>1802491.0097570135</v>
      </c>
      <c r="BY28" s="7">
        <f t="shared" si="52"/>
        <v>0</v>
      </c>
    </row>
    <row r="29" spans="1:77">
      <c r="A29" s="118" t="s">
        <v>64</v>
      </c>
      <c r="B29" s="118" t="s">
        <v>65</v>
      </c>
      <c r="C29" s="270" t="s">
        <v>65</v>
      </c>
      <c r="D29" s="119" t="s">
        <v>972</v>
      </c>
      <c r="E29" s="120" t="s">
        <v>977</v>
      </c>
      <c r="F29" s="120"/>
      <c r="G29" s="121" t="s">
        <v>63</v>
      </c>
      <c r="H29" s="121" t="s">
        <v>789</v>
      </c>
      <c r="I29" s="122">
        <v>4</v>
      </c>
      <c r="J29" s="217">
        <f t="shared" si="38"/>
        <v>1</v>
      </c>
      <c r="K29" s="123">
        <v>412797.94999999995</v>
      </c>
      <c r="L29" s="123">
        <v>459105</v>
      </c>
      <c r="M29" s="93">
        <f t="shared" si="0"/>
        <v>6.9091485955644627E-2</v>
      </c>
      <c r="N29" s="232">
        <v>932144.02042461</v>
      </c>
      <c r="O29" s="232"/>
      <c r="P29" s="123">
        <v>932144.02042461</v>
      </c>
      <c r="Q29" s="123">
        <v>365778.09487460763</v>
      </c>
      <c r="R29" s="123">
        <f t="shared" si="1"/>
        <v>566365.92555000237</v>
      </c>
      <c r="S29" s="123" t="b">
        <f t="shared" si="2"/>
        <v>0</v>
      </c>
      <c r="T29" s="123">
        <f t="shared" si="3"/>
        <v>566365.92555000237</v>
      </c>
      <c r="U29" s="123">
        <v>478046</v>
      </c>
      <c r="V29" s="123">
        <v>0</v>
      </c>
      <c r="W29" s="123">
        <v>0</v>
      </c>
      <c r="X29" s="123">
        <v>0</v>
      </c>
      <c r="Y29" s="123">
        <v>0</v>
      </c>
      <c r="Z29" s="70">
        <f t="shared" si="4"/>
        <v>478046</v>
      </c>
      <c r="AA29" s="70"/>
      <c r="AB29" s="70">
        <f t="shared" si="39"/>
        <v>1044411.9255500024</v>
      </c>
      <c r="AC29" s="51">
        <f>IF(D29='2. UC Pool Allocations by Type'!B$5,'2. UC Pool Allocations by Type'!J$5,IF(D29='2. UC Pool Allocations by Type'!B$6,'2. UC Pool Allocations by Type'!J$6,IF(D29='2. UC Pool Allocations by Type'!B$7,'2. UC Pool Allocations by Type'!J$7,IF(D29='2. UC Pool Allocations by Type'!B$10,'2. UC Pool Allocations by Type'!J$10,IF(D29='2. UC Pool Allocations by Type'!B$14,'2. UC Pool Allocations by Type'!J$14,IF(D29='2. UC Pool Allocations by Type'!B$15,'2. UC Pool Allocations by Type'!J$15,IF(D29='2. UC Pool Allocations by Type'!B$16,'2. UC Pool Allocations by Type'!J$16,0)))))))</f>
        <v>196885138.65513676</v>
      </c>
      <c r="AD29" s="71">
        <f t="shared" si="5"/>
        <v>0</v>
      </c>
      <c r="AE29" s="71">
        <f t="shared" si="6"/>
        <v>1044411.9255500024</v>
      </c>
      <c r="AF29" s="71">
        <f t="shared" si="7"/>
        <v>0</v>
      </c>
      <c r="AG29" s="71">
        <f t="shared" si="8"/>
        <v>0</v>
      </c>
      <c r="AH29" s="71">
        <f t="shared" si="9"/>
        <v>0</v>
      </c>
      <c r="AI29" s="71">
        <f t="shared" si="10"/>
        <v>0</v>
      </c>
      <c r="AJ29" s="71">
        <f t="shared" si="11"/>
        <v>0</v>
      </c>
      <c r="AK29" s="49">
        <f t="shared" si="12"/>
        <v>640233.71855835663</v>
      </c>
      <c r="AL29" s="51">
        <f>IF($E29=$D$352,R29*'1. UC Assumptions'!$H$14,0)</f>
        <v>486203.36377984821</v>
      </c>
      <c r="AM29" s="70">
        <f t="shared" si="13"/>
        <v>0</v>
      </c>
      <c r="AN29" s="70">
        <f t="shared" si="14"/>
        <v>0</v>
      </c>
      <c r="AO29" s="70">
        <f t="shared" si="15"/>
        <v>0</v>
      </c>
      <c r="AP29" s="70">
        <f t="shared" si="16"/>
        <v>0</v>
      </c>
      <c r="AQ29" s="70">
        <f t="shared" si="17"/>
        <v>0</v>
      </c>
      <c r="AR29" s="70">
        <f t="shared" si="18"/>
        <v>0</v>
      </c>
      <c r="AS29" s="70">
        <f t="shared" si="19"/>
        <v>0</v>
      </c>
      <c r="AT29" s="99">
        <f t="shared" si="20"/>
        <v>640233.71855835663</v>
      </c>
      <c r="AU29" s="287">
        <v>632072.54</v>
      </c>
      <c r="AV29" s="287">
        <f>ROUND(AU29*'1. UC Assumptions'!$C$19,2)</f>
        <v>265154.43</v>
      </c>
      <c r="AW29" s="287">
        <f>IF((AB29-AA29-AU29)*'1. UC Assumptions'!$C$19&gt;0,(AB29-AA29-AU29)*'1. UC Assumptions'!$C$19,0)</f>
        <v>172976.37223822597</v>
      </c>
      <c r="AX29" s="287">
        <f t="shared" si="40"/>
        <v>438130.80223822594</v>
      </c>
      <c r="AY29" s="287">
        <f>ROUND(AX29/'1. UC Assumptions'!$C$19,2)</f>
        <v>1044411.92</v>
      </c>
      <c r="AZ29" s="287">
        <f t="shared" si="21"/>
        <v>640233.71855835663</v>
      </c>
      <c r="BA29" s="287">
        <f t="shared" si="22"/>
        <v>0</v>
      </c>
      <c r="BB29" s="287">
        <f t="shared" si="23"/>
        <v>0</v>
      </c>
      <c r="BC29" s="287">
        <f t="shared" si="24"/>
        <v>0</v>
      </c>
      <c r="BD29" s="287">
        <f t="shared" si="25"/>
        <v>0</v>
      </c>
      <c r="BE29" s="287">
        <f t="shared" si="26"/>
        <v>0</v>
      </c>
      <c r="BF29" s="287">
        <f t="shared" si="27"/>
        <v>0</v>
      </c>
      <c r="BG29" s="287">
        <f t="shared" si="41"/>
        <v>640233.71855835663</v>
      </c>
      <c r="BH29" s="287">
        <f t="shared" si="28"/>
        <v>0</v>
      </c>
      <c r="BI29" s="287">
        <f t="shared" si="29"/>
        <v>640233.71855835663</v>
      </c>
      <c r="BJ29" s="287">
        <f t="shared" si="30"/>
        <v>0</v>
      </c>
      <c r="BK29" s="287">
        <f t="shared" si="31"/>
        <v>0</v>
      </c>
      <c r="BL29" s="287">
        <f t="shared" si="32"/>
        <v>0</v>
      </c>
      <c r="BM29" s="287">
        <f t="shared" si="33"/>
        <v>0</v>
      </c>
      <c r="BN29" s="287">
        <f t="shared" si="34"/>
        <v>0</v>
      </c>
      <c r="BO29" s="287">
        <f t="shared" si="35"/>
        <v>8161.1785583565943</v>
      </c>
      <c r="BP29" s="287">
        <f t="shared" si="42"/>
        <v>3423.61</v>
      </c>
      <c r="BQ29" s="288">
        <f>IF(BO29&gt;0,BO29/'1. UC Assumptions'!$C$29*'1. UC Assumptions'!$C$28,0)</f>
        <v>5577.4119341440055</v>
      </c>
      <c r="BR29" s="289">
        <f>BQ29*'1. UC Assumptions'!$C$19</f>
        <v>2339.7243063734104</v>
      </c>
      <c r="BS29" s="289">
        <f t="shared" si="36"/>
        <v>637649.95193414402</v>
      </c>
      <c r="BT29" s="90"/>
      <c r="BU29" s="111"/>
      <c r="BV29" s="111"/>
      <c r="BW29" s="126">
        <v>425801.81000000006</v>
      </c>
      <c r="BX29" s="126">
        <v>932144.02042461</v>
      </c>
      <c r="BY29" s="7">
        <f t="shared" si="52"/>
        <v>0</v>
      </c>
    </row>
    <row r="30" spans="1:77">
      <c r="A30" s="118" t="s">
        <v>66</v>
      </c>
      <c r="B30" s="118" t="s">
        <v>67</v>
      </c>
      <c r="C30" s="270" t="s">
        <v>67</v>
      </c>
      <c r="D30" s="119" t="s">
        <v>972</v>
      </c>
      <c r="E30" s="120" t="s">
        <v>977</v>
      </c>
      <c r="F30" s="120"/>
      <c r="G30" s="121" t="s">
        <v>1115</v>
      </c>
      <c r="H30" s="121" t="s">
        <v>790</v>
      </c>
      <c r="I30" s="122">
        <v>11</v>
      </c>
      <c r="J30" s="217" t="str">
        <f t="shared" si="38"/>
        <v xml:space="preserve"> </v>
      </c>
      <c r="K30" s="123">
        <v>78727.140000000014</v>
      </c>
      <c r="L30" s="123">
        <v>177286</v>
      </c>
      <c r="M30" s="93">
        <f t="shared" si="0"/>
        <v>5.3592694026525445E-2</v>
      </c>
      <c r="N30" s="232">
        <v>269733.57387879002</v>
      </c>
      <c r="O30" s="232"/>
      <c r="P30" s="123">
        <v>269733.57387879002</v>
      </c>
      <c r="Q30" s="123">
        <v>0</v>
      </c>
      <c r="R30" s="123">
        <f t="shared" si="1"/>
        <v>269733.57387879002</v>
      </c>
      <c r="S30" s="123" t="b">
        <f t="shared" si="2"/>
        <v>0</v>
      </c>
      <c r="T30" s="123">
        <f t="shared" si="3"/>
        <v>269733.57387879002</v>
      </c>
      <c r="U30" s="123">
        <v>263646</v>
      </c>
      <c r="V30" s="123">
        <v>0</v>
      </c>
      <c r="W30" s="123">
        <v>0</v>
      </c>
      <c r="X30" s="123">
        <v>0</v>
      </c>
      <c r="Y30" s="123">
        <v>0</v>
      </c>
      <c r="Z30" s="70">
        <f t="shared" si="4"/>
        <v>263646</v>
      </c>
      <c r="AA30" s="70"/>
      <c r="AB30" s="70">
        <f t="shared" si="39"/>
        <v>533379.57387879002</v>
      </c>
      <c r="AC30" s="51">
        <f>IF(D30='2. UC Pool Allocations by Type'!B$5,'2. UC Pool Allocations by Type'!J$5,IF(D30='2. UC Pool Allocations by Type'!B$6,'2. UC Pool Allocations by Type'!J$6,IF(D30='2. UC Pool Allocations by Type'!B$7,'2. UC Pool Allocations by Type'!J$7,IF(D30='2. UC Pool Allocations by Type'!B$10,'2. UC Pool Allocations by Type'!J$10,IF(D30='2. UC Pool Allocations by Type'!B$14,'2. UC Pool Allocations by Type'!J$14,IF(D30='2. UC Pool Allocations by Type'!B$15,'2. UC Pool Allocations by Type'!J$15,IF(D30='2. UC Pool Allocations by Type'!B$16,'2. UC Pool Allocations by Type'!J$16,0)))))))</f>
        <v>196885138.65513676</v>
      </c>
      <c r="AD30" s="71">
        <f t="shared" si="5"/>
        <v>0</v>
      </c>
      <c r="AE30" s="71">
        <f t="shared" si="6"/>
        <v>533379.57387879002</v>
      </c>
      <c r="AF30" s="71">
        <f t="shared" si="7"/>
        <v>0</v>
      </c>
      <c r="AG30" s="71">
        <f t="shared" si="8"/>
        <v>0</v>
      </c>
      <c r="AH30" s="71">
        <f t="shared" si="9"/>
        <v>0</v>
      </c>
      <c r="AI30" s="71">
        <f t="shared" si="10"/>
        <v>0</v>
      </c>
      <c r="AJ30" s="71">
        <f t="shared" si="11"/>
        <v>0</v>
      </c>
      <c r="AK30" s="49">
        <f t="shared" si="12"/>
        <v>326966.38139942451</v>
      </c>
      <c r="AL30" s="51">
        <f>IF($E30=$D$352,R30*'1. UC Assumptions'!$H$14,0)</f>
        <v>231555.89880671512</v>
      </c>
      <c r="AM30" s="70">
        <f t="shared" si="13"/>
        <v>0</v>
      </c>
      <c r="AN30" s="70">
        <f t="shared" si="14"/>
        <v>0</v>
      </c>
      <c r="AO30" s="70">
        <f t="shared" si="15"/>
        <v>0</v>
      </c>
      <c r="AP30" s="70">
        <f t="shared" si="16"/>
        <v>0</v>
      </c>
      <c r="AQ30" s="70">
        <f t="shared" si="17"/>
        <v>0</v>
      </c>
      <c r="AR30" s="70">
        <f t="shared" si="18"/>
        <v>0</v>
      </c>
      <c r="AS30" s="70">
        <f t="shared" si="19"/>
        <v>0</v>
      </c>
      <c r="AT30" s="99">
        <f t="shared" si="20"/>
        <v>326966.38139942451</v>
      </c>
      <c r="AU30" s="287">
        <v>326511.18000000005</v>
      </c>
      <c r="AV30" s="287">
        <f>ROUND(AU30*'1. UC Assumptions'!$C$19,2)</f>
        <v>136971.44</v>
      </c>
      <c r="AW30" s="287">
        <f>IF((AB30-AA30-AU30)*'1. UC Assumptions'!$C$19&gt;0,(AB30-AA30-AU30)*'1. UC Assumptions'!$C$19,0)</f>
        <v>86781.291232152391</v>
      </c>
      <c r="AX30" s="287">
        <f t="shared" si="40"/>
        <v>223752.73123215238</v>
      </c>
      <c r="AY30" s="287">
        <f>ROUND(AX30/'1. UC Assumptions'!$C$19,2)</f>
        <v>533379.56999999995</v>
      </c>
      <c r="AZ30" s="287">
        <f t="shared" si="21"/>
        <v>326966.38139942451</v>
      </c>
      <c r="BA30" s="287">
        <f t="shared" si="22"/>
        <v>0</v>
      </c>
      <c r="BB30" s="287">
        <f t="shared" si="23"/>
        <v>0</v>
      </c>
      <c r="BC30" s="287">
        <f t="shared" si="24"/>
        <v>0</v>
      </c>
      <c r="BD30" s="287">
        <f t="shared" si="25"/>
        <v>0</v>
      </c>
      <c r="BE30" s="287">
        <f t="shared" si="26"/>
        <v>0</v>
      </c>
      <c r="BF30" s="287">
        <f t="shared" si="27"/>
        <v>0</v>
      </c>
      <c r="BG30" s="287">
        <f t="shared" si="41"/>
        <v>326966.38139942451</v>
      </c>
      <c r="BH30" s="287">
        <f t="shared" si="28"/>
        <v>0</v>
      </c>
      <c r="BI30" s="287">
        <f t="shared" si="29"/>
        <v>326966.38139942451</v>
      </c>
      <c r="BJ30" s="287">
        <f t="shared" si="30"/>
        <v>0</v>
      </c>
      <c r="BK30" s="287">
        <f t="shared" si="31"/>
        <v>0</v>
      </c>
      <c r="BL30" s="287">
        <f t="shared" si="32"/>
        <v>0</v>
      </c>
      <c r="BM30" s="287">
        <f t="shared" si="33"/>
        <v>0</v>
      </c>
      <c r="BN30" s="287">
        <f t="shared" si="34"/>
        <v>0</v>
      </c>
      <c r="BO30" s="287">
        <f t="shared" si="35"/>
        <v>455.20139942446258</v>
      </c>
      <c r="BP30" s="287">
        <f t="shared" si="42"/>
        <v>190.95</v>
      </c>
      <c r="BQ30" s="288">
        <f>IF(BO30&gt;0,BO30/'1. UC Assumptions'!$C$29*'1. UC Assumptions'!$C$28,0)</f>
        <v>311.08812280420119</v>
      </c>
      <c r="BR30" s="289">
        <f>BQ30*'1. UC Assumptions'!$C$19</f>
        <v>130.5014675163624</v>
      </c>
      <c r="BS30" s="289">
        <f t="shared" si="36"/>
        <v>326822.26812280423</v>
      </c>
      <c r="BT30" s="90"/>
      <c r="BU30" s="111"/>
      <c r="BV30" s="111"/>
      <c r="BW30" s="126">
        <v>78778.590000000026</v>
      </c>
      <c r="BX30" s="126">
        <v>269733.57387879002</v>
      </c>
      <c r="BY30" s="7">
        <f t="shared" si="52"/>
        <v>0</v>
      </c>
    </row>
    <row r="31" spans="1:77">
      <c r="A31" s="118" t="s">
        <v>68</v>
      </c>
      <c r="B31" s="118" t="s">
        <v>69</v>
      </c>
      <c r="C31" s="270" t="s">
        <v>69</v>
      </c>
      <c r="D31" s="119" t="s">
        <v>972</v>
      </c>
      <c r="E31" s="120" t="s">
        <v>977</v>
      </c>
      <c r="F31" s="120"/>
      <c r="G31" s="130" t="s">
        <v>1116</v>
      </c>
      <c r="H31" s="121" t="s">
        <v>791</v>
      </c>
      <c r="I31" s="122">
        <v>3</v>
      </c>
      <c r="J31" s="217">
        <f t="shared" si="38"/>
        <v>1</v>
      </c>
      <c r="K31" s="123">
        <v>114968.44813135281</v>
      </c>
      <c r="L31" s="123">
        <v>791910</v>
      </c>
      <c r="M31" s="93">
        <f t="shared" si="0"/>
        <v>5.5921428790271843E-2</v>
      </c>
      <c r="N31" s="232">
        <v>957592.38668996247</v>
      </c>
      <c r="O31" s="232"/>
      <c r="P31" s="123">
        <v>957592.38668996247</v>
      </c>
      <c r="Q31" s="123">
        <v>302172.16013026686</v>
      </c>
      <c r="R31" s="123">
        <f t="shared" si="1"/>
        <v>655420.22655969555</v>
      </c>
      <c r="S31" s="123" t="b">
        <f t="shared" si="2"/>
        <v>0</v>
      </c>
      <c r="T31" s="123">
        <f t="shared" si="3"/>
        <v>655420.22655969555</v>
      </c>
      <c r="U31" s="123">
        <v>16616</v>
      </c>
      <c r="V31" s="123">
        <v>0</v>
      </c>
      <c r="W31" s="123">
        <v>0</v>
      </c>
      <c r="X31" s="123">
        <v>0</v>
      </c>
      <c r="Y31" s="123">
        <v>0</v>
      </c>
      <c r="Z31" s="70">
        <f t="shared" si="4"/>
        <v>16616</v>
      </c>
      <c r="AA31" s="70"/>
      <c r="AB31" s="70">
        <f t="shared" si="39"/>
        <v>672036.22655969555</v>
      </c>
      <c r="AC31" s="51">
        <f>IF(D31='2. UC Pool Allocations by Type'!B$5,'2. UC Pool Allocations by Type'!J$5,IF(D31='2. UC Pool Allocations by Type'!B$6,'2. UC Pool Allocations by Type'!J$6,IF(D31='2. UC Pool Allocations by Type'!B$7,'2. UC Pool Allocations by Type'!J$7,IF(D31='2. UC Pool Allocations by Type'!B$10,'2. UC Pool Allocations by Type'!J$10,IF(D31='2. UC Pool Allocations by Type'!B$14,'2. UC Pool Allocations by Type'!J$14,IF(D31='2. UC Pool Allocations by Type'!B$15,'2. UC Pool Allocations by Type'!J$15,IF(D31='2. UC Pool Allocations by Type'!B$16,'2. UC Pool Allocations by Type'!J$16,0)))))))</f>
        <v>196885138.65513676</v>
      </c>
      <c r="AD31" s="71">
        <f t="shared" si="5"/>
        <v>0</v>
      </c>
      <c r="AE31" s="71">
        <f t="shared" si="6"/>
        <v>672036.22655969555</v>
      </c>
      <c r="AF31" s="71">
        <f t="shared" si="7"/>
        <v>0</v>
      </c>
      <c r="AG31" s="71">
        <f t="shared" si="8"/>
        <v>0</v>
      </c>
      <c r="AH31" s="71">
        <f t="shared" si="9"/>
        <v>0</v>
      </c>
      <c r="AI31" s="71">
        <f t="shared" si="10"/>
        <v>0</v>
      </c>
      <c r="AJ31" s="71">
        <f t="shared" si="11"/>
        <v>0</v>
      </c>
      <c r="AK31" s="49">
        <f t="shared" si="12"/>
        <v>411964.13197758043</v>
      </c>
      <c r="AL31" s="51">
        <f>IF($E31=$D$352,R31*'1. UC Assumptions'!$H$14,0)</f>
        <v>562653.05603124632</v>
      </c>
      <c r="AM31" s="70">
        <f t="shared" si="13"/>
        <v>150688.92405366589</v>
      </c>
      <c r="AN31" s="70">
        <f t="shared" si="14"/>
        <v>150688.92405366589</v>
      </c>
      <c r="AO31" s="70">
        <f t="shared" si="15"/>
        <v>0</v>
      </c>
      <c r="AP31" s="70">
        <f t="shared" si="16"/>
        <v>0</v>
      </c>
      <c r="AQ31" s="70">
        <f t="shared" si="17"/>
        <v>0</v>
      </c>
      <c r="AR31" s="70">
        <f t="shared" si="18"/>
        <v>0</v>
      </c>
      <c r="AS31" s="70">
        <f t="shared" si="19"/>
        <v>0</v>
      </c>
      <c r="AT31" s="99">
        <f t="shared" si="20"/>
        <v>562653.05603124632</v>
      </c>
      <c r="AU31" s="287">
        <v>563325.72</v>
      </c>
      <c r="AV31" s="287">
        <f>ROUND(AU31*'1. UC Assumptions'!$C$19,2)</f>
        <v>236315.14</v>
      </c>
      <c r="AW31" s="287">
        <f>IF((AB31-AA31-AU31)*'1. UC Assumptions'!$C$19&gt;0,(AB31-AA31-AU31)*'1. UC Assumptions'!$C$19,0)</f>
        <v>45604.057501792297</v>
      </c>
      <c r="AX31" s="287">
        <f t="shared" si="40"/>
        <v>281919.19750179234</v>
      </c>
      <c r="AY31" s="287">
        <f>ROUND(AX31/'1. UC Assumptions'!$C$19,2)</f>
        <v>672036.23</v>
      </c>
      <c r="AZ31" s="287">
        <f t="shared" si="21"/>
        <v>562653.05603124632</v>
      </c>
      <c r="BA31" s="287">
        <f t="shared" si="22"/>
        <v>0</v>
      </c>
      <c r="BB31" s="287">
        <f t="shared" si="23"/>
        <v>0</v>
      </c>
      <c r="BC31" s="287">
        <f t="shared" si="24"/>
        <v>0</v>
      </c>
      <c r="BD31" s="287">
        <f t="shared" si="25"/>
        <v>0</v>
      </c>
      <c r="BE31" s="287">
        <f t="shared" si="26"/>
        <v>0</v>
      </c>
      <c r="BF31" s="287">
        <f t="shared" si="27"/>
        <v>0</v>
      </c>
      <c r="BG31" s="287">
        <f t="shared" si="41"/>
        <v>562653.05603124632</v>
      </c>
      <c r="BH31" s="287">
        <f t="shared" si="28"/>
        <v>0</v>
      </c>
      <c r="BI31" s="287">
        <f t="shared" si="29"/>
        <v>562653.05603124632</v>
      </c>
      <c r="BJ31" s="287">
        <f t="shared" si="30"/>
        <v>0</v>
      </c>
      <c r="BK31" s="287">
        <f t="shared" si="31"/>
        <v>0</v>
      </c>
      <c r="BL31" s="287">
        <f t="shared" si="32"/>
        <v>0</v>
      </c>
      <c r="BM31" s="287">
        <f t="shared" si="33"/>
        <v>0</v>
      </c>
      <c r="BN31" s="287">
        <f t="shared" si="34"/>
        <v>0</v>
      </c>
      <c r="BO31" s="287">
        <f t="shared" si="35"/>
        <v>-672.66396875365172</v>
      </c>
      <c r="BP31" s="287">
        <f t="shared" si="42"/>
        <v>-282.18</v>
      </c>
      <c r="BQ31" s="288">
        <f>IF(BO31&gt;0,BO31/'1. UC Assumptions'!$C$29*'1. UC Assumptions'!$C$28,0)</f>
        <v>0</v>
      </c>
      <c r="BR31" s="289">
        <f>BQ31*'1. UC Assumptions'!$C$19</f>
        <v>0</v>
      </c>
      <c r="BS31" s="289">
        <f t="shared" si="36"/>
        <v>563325.72</v>
      </c>
      <c r="BT31" s="90"/>
      <c r="BU31" s="111"/>
      <c r="BV31" s="111"/>
      <c r="BW31" s="126">
        <v>117155.55813135279</v>
      </c>
      <c r="BX31" s="126">
        <v>957592.38668996247</v>
      </c>
      <c r="BY31" s="7">
        <f t="shared" si="52"/>
        <v>0</v>
      </c>
    </row>
    <row r="32" spans="1:77">
      <c r="A32" s="118" t="s">
        <v>71</v>
      </c>
      <c r="B32" s="118" t="s">
        <v>72</v>
      </c>
      <c r="C32" s="270" t="s">
        <v>72</v>
      </c>
      <c r="D32" s="119" t="s">
        <v>949</v>
      </c>
      <c r="E32" s="120"/>
      <c r="F32" s="120"/>
      <c r="G32" s="130" t="s">
        <v>1117</v>
      </c>
      <c r="H32" s="121" t="s">
        <v>779</v>
      </c>
      <c r="I32" s="122">
        <v>10</v>
      </c>
      <c r="J32" s="217">
        <f t="shared" si="38"/>
        <v>1</v>
      </c>
      <c r="K32" s="123">
        <v>7023432.2046579635</v>
      </c>
      <c r="L32" s="123">
        <v>8474305</v>
      </c>
      <c r="M32" s="93">
        <f t="shared" si="0"/>
        <v>3.0723675978970046</v>
      </c>
      <c r="N32" s="232">
        <v>63112482.83297199</v>
      </c>
      <c r="O32" s="232"/>
      <c r="P32" s="123">
        <v>63112482.83297199</v>
      </c>
      <c r="Q32" s="123">
        <v>17037018.53053581</v>
      </c>
      <c r="R32" s="123">
        <f t="shared" si="1"/>
        <v>46075464.30243618</v>
      </c>
      <c r="S32" s="123">
        <f t="shared" si="2"/>
        <v>0</v>
      </c>
      <c r="T32" s="123" t="b">
        <f t="shared" si="3"/>
        <v>0</v>
      </c>
      <c r="U32" s="123">
        <v>26388900</v>
      </c>
      <c r="V32" s="123">
        <v>0</v>
      </c>
      <c r="W32" s="123">
        <v>0</v>
      </c>
      <c r="X32" s="123">
        <v>0</v>
      </c>
      <c r="Y32" s="123">
        <v>0</v>
      </c>
      <c r="Z32" s="70">
        <f t="shared" si="4"/>
        <v>26388900</v>
      </c>
      <c r="AA32" s="70"/>
      <c r="AB32" s="70">
        <f t="shared" si="39"/>
        <v>72464364.302436173</v>
      </c>
      <c r="AC32" s="51">
        <f>IF(D32='2. UC Pool Allocations by Type'!B$5,'2. UC Pool Allocations by Type'!J$5,IF(D32='2. UC Pool Allocations by Type'!B$6,'2. UC Pool Allocations by Type'!J$6,IF(D32='2. UC Pool Allocations by Type'!B$7,'2. UC Pool Allocations by Type'!J$7,IF(D32='2. UC Pool Allocations by Type'!B$10,'2. UC Pool Allocations by Type'!J$10,IF(D32='2. UC Pool Allocations by Type'!B$14,'2. UC Pool Allocations by Type'!J$14,IF(D32='2. UC Pool Allocations by Type'!B$15,'2. UC Pool Allocations by Type'!J$15,IF(D32='2. UC Pool Allocations by Type'!B$16,'2. UC Pool Allocations by Type'!J$16,0)))))))</f>
        <v>2027872799.0126088</v>
      </c>
      <c r="AD32" s="71">
        <f t="shared" si="5"/>
        <v>72464364.302436173</v>
      </c>
      <c r="AE32" s="71">
        <f t="shared" si="6"/>
        <v>0</v>
      </c>
      <c r="AF32" s="71">
        <f t="shared" si="7"/>
        <v>0</v>
      </c>
      <c r="AG32" s="71">
        <f t="shared" si="8"/>
        <v>0</v>
      </c>
      <c r="AH32" s="71">
        <f t="shared" si="9"/>
        <v>0</v>
      </c>
      <c r="AI32" s="71">
        <f t="shared" si="10"/>
        <v>0</v>
      </c>
      <c r="AJ32" s="71">
        <f t="shared" si="11"/>
        <v>0</v>
      </c>
      <c r="AK32" s="49">
        <f t="shared" si="12"/>
        <v>34375029.789269723</v>
      </c>
      <c r="AL32" s="51">
        <f>IF($E32=$D$352,R32*'1. UC Assumptions'!$H$14,0)</f>
        <v>0</v>
      </c>
      <c r="AM32" s="70">
        <f t="shared" si="13"/>
        <v>0</v>
      </c>
      <c r="AN32" s="70">
        <f t="shared" si="14"/>
        <v>0</v>
      </c>
      <c r="AO32" s="70">
        <f t="shared" si="15"/>
        <v>0</v>
      </c>
      <c r="AP32" s="70">
        <f t="shared" si="16"/>
        <v>0</v>
      </c>
      <c r="AQ32" s="70">
        <f t="shared" si="17"/>
        <v>0</v>
      </c>
      <c r="AR32" s="70">
        <f t="shared" si="18"/>
        <v>34375029.789269723</v>
      </c>
      <c r="AS32" s="70">
        <f t="shared" si="19"/>
        <v>-1760874.9325607901</v>
      </c>
      <c r="AT32" s="99">
        <f t="shared" si="20"/>
        <v>32614154.856708933</v>
      </c>
      <c r="AU32" s="287">
        <v>1307095.8799999999</v>
      </c>
      <c r="AV32" s="287">
        <f>ROUND(AU32*'1. UC Assumptions'!$C$19,2)</f>
        <v>548326.72</v>
      </c>
      <c r="AW32" s="287">
        <f>IF((AB32-AA32-AU32)*'1. UC Assumptions'!$C$19&gt;0,(AB32-AA32-AU32)*'1. UC Assumptions'!$C$19,0)</f>
        <v>29850474.103211977</v>
      </c>
      <c r="AX32" s="287">
        <f t="shared" si="40"/>
        <v>30398800.823211975</v>
      </c>
      <c r="AY32" s="287">
        <f>ROUND(AX32/'1. UC Assumptions'!$C$19,2)</f>
        <v>72464364.299999997</v>
      </c>
      <c r="AZ32" s="287">
        <f t="shared" si="21"/>
        <v>32614154.856708933</v>
      </c>
      <c r="BA32" s="287">
        <f t="shared" si="22"/>
        <v>0</v>
      </c>
      <c r="BB32" s="287">
        <f t="shared" si="23"/>
        <v>0</v>
      </c>
      <c r="BC32" s="287">
        <f t="shared" si="24"/>
        <v>39850209.443291068</v>
      </c>
      <c r="BD32" s="287">
        <f t="shared" si="25"/>
        <v>0</v>
      </c>
      <c r="BE32" s="287">
        <f t="shared" si="26"/>
        <v>0</v>
      </c>
      <c r="BF32" s="287">
        <f t="shared" si="27"/>
        <v>0</v>
      </c>
      <c r="BG32" s="287">
        <f t="shared" si="41"/>
        <v>32614154.856708933</v>
      </c>
      <c r="BH32" s="287">
        <f t="shared" si="28"/>
        <v>32614154.856708933</v>
      </c>
      <c r="BI32" s="287">
        <f t="shared" si="29"/>
        <v>0</v>
      </c>
      <c r="BJ32" s="287">
        <f t="shared" si="30"/>
        <v>0</v>
      </c>
      <c r="BK32" s="287">
        <f t="shared" si="31"/>
        <v>0</v>
      </c>
      <c r="BL32" s="287">
        <f t="shared" si="32"/>
        <v>0</v>
      </c>
      <c r="BM32" s="287">
        <f t="shared" si="33"/>
        <v>0</v>
      </c>
      <c r="BN32" s="287">
        <f t="shared" si="34"/>
        <v>0</v>
      </c>
      <c r="BO32" s="287">
        <f t="shared" si="35"/>
        <v>31307058.976708934</v>
      </c>
      <c r="BP32" s="287">
        <f t="shared" si="42"/>
        <v>13133311.24</v>
      </c>
      <c r="BQ32" s="288">
        <f>IF(BO32&gt;0,BO32/'1. UC Assumptions'!$C$29*'1. UC Assumptions'!$C$28,0)</f>
        <v>21395483.888886761</v>
      </c>
      <c r="BR32" s="289">
        <f>BQ32*'1. UC Assumptions'!$C$19</f>
        <v>8975405.491387995</v>
      </c>
      <c r="BS32" s="289">
        <f t="shared" si="36"/>
        <v>22702579.76888676</v>
      </c>
      <c r="BT32" s="90"/>
      <c r="BU32" s="111"/>
      <c r="BV32" s="111"/>
      <c r="BW32" s="126">
        <v>44565027.77465798</v>
      </c>
      <c r="BX32" s="126">
        <v>55870625.39750199</v>
      </c>
      <c r="BY32" s="7">
        <f t="shared" si="52"/>
        <v>-7241857.4354699999</v>
      </c>
    </row>
    <row r="33" spans="1:77">
      <c r="A33" s="118" t="s">
        <v>84</v>
      </c>
      <c r="B33" s="118" t="s">
        <v>85</v>
      </c>
      <c r="C33" s="270" t="s">
        <v>85</v>
      </c>
      <c r="D33" s="119" t="s">
        <v>949</v>
      </c>
      <c r="E33" s="119" t="s">
        <v>977</v>
      </c>
      <c r="F33" s="120"/>
      <c r="G33" s="121" t="s">
        <v>1125</v>
      </c>
      <c r="H33" s="121" t="s">
        <v>796</v>
      </c>
      <c r="I33" s="122">
        <v>3</v>
      </c>
      <c r="J33" s="217" t="str">
        <f t="shared" si="38"/>
        <v xml:space="preserve"> </v>
      </c>
      <c r="K33" s="123">
        <v>919430.38193115895</v>
      </c>
      <c r="L33" s="123">
        <v>915556.87</v>
      </c>
      <c r="M33" s="93">
        <f t="shared" si="0"/>
        <v>5.8907212889477867E-2</v>
      </c>
      <c r="N33" s="232">
        <v>1943081.2366301457</v>
      </c>
      <c r="O33" s="232"/>
      <c r="P33" s="123">
        <v>1943081.2366301457</v>
      </c>
      <c r="Q33" s="123">
        <v>0</v>
      </c>
      <c r="R33" s="123">
        <f t="shared" si="1"/>
        <v>1943081.2366301457</v>
      </c>
      <c r="S33" s="123">
        <f t="shared" si="2"/>
        <v>1943081.2366301457</v>
      </c>
      <c r="T33" s="123" t="b">
        <f t="shared" si="3"/>
        <v>0</v>
      </c>
      <c r="U33" s="123">
        <v>20598</v>
      </c>
      <c r="V33" s="123">
        <v>0</v>
      </c>
      <c r="W33" s="123">
        <v>0</v>
      </c>
      <c r="X33" s="123">
        <v>0</v>
      </c>
      <c r="Y33" s="123">
        <v>0</v>
      </c>
      <c r="Z33" s="70">
        <f t="shared" ref="Z33:Z57" si="53">U33+V33+W33+X33+Y33</f>
        <v>20598</v>
      </c>
      <c r="AA33" s="70">
        <v>0</v>
      </c>
      <c r="AB33" s="70">
        <f t="shared" si="39"/>
        <v>1963679.2366301457</v>
      </c>
      <c r="AC33" s="51">
        <f>IF(D33='2. UC Pool Allocations by Type'!B$5,'2. UC Pool Allocations by Type'!J$5,IF(D33='2. UC Pool Allocations by Type'!B$6,'2. UC Pool Allocations by Type'!J$6,IF(D33='2. UC Pool Allocations by Type'!B$7,'2. UC Pool Allocations by Type'!J$7,IF(D33='2. UC Pool Allocations by Type'!B$10,'2. UC Pool Allocations by Type'!J$10,IF(D33='2. UC Pool Allocations by Type'!B$14,'2. UC Pool Allocations by Type'!J$14,IF(D33='2. UC Pool Allocations by Type'!B$15,'2. UC Pool Allocations by Type'!J$15,IF(D33='2. UC Pool Allocations by Type'!B$16,'2. UC Pool Allocations by Type'!J$16,0)))))))</f>
        <v>2027872799.0126088</v>
      </c>
      <c r="AD33" s="71">
        <f t="shared" si="5"/>
        <v>1963679.2366301457</v>
      </c>
      <c r="AE33" s="71">
        <f t="shared" si="6"/>
        <v>0</v>
      </c>
      <c r="AF33" s="71">
        <f t="shared" si="7"/>
        <v>0</v>
      </c>
      <c r="AG33" s="71">
        <f t="shared" si="8"/>
        <v>0</v>
      </c>
      <c r="AH33" s="71">
        <f t="shared" si="9"/>
        <v>0</v>
      </c>
      <c r="AI33" s="71">
        <f t="shared" si="10"/>
        <v>0</v>
      </c>
      <c r="AJ33" s="71">
        <f t="shared" si="11"/>
        <v>0</v>
      </c>
      <c r="AK33" s="49">
        <f t="shared" si="12"/>
        <v>931513.48121965595</v>
      </c>
      <c r="AL33" s="51">
        <f>IF($E33=$D$352,R33*'1. UC Assumptions'!$H$14,0)</f>
        <v>1668060.5077532637</v>
      </c>
      <c r="AM33" s="70">
        <f t="shared" si="13"/>
        <v>736547.02653360774</v>
      </c>
      <c r="AN33" s="70">
        <f t="shared" si="14"/>
        <v>0</v>
      </c>
      <c r="AO33" s="70">
        <f t="shared" si="15"/>
        <v>0</v>
      </c>
      <c r="AP33" s="70">
        <f t="shared" si="16"/>
        <v>0</v>
      </c>
      <c r="AQ33" s="70">
        <f t="shared" si="17"/>
        <v>736547.02653360774</v>
      </c>
      <c r="AR33" s="70">
        <f t="shared" si="18"/>
        <v>0</v>
      </c>
      <c r="AS33" s="70">
        <f t="shared" si="19"/>
        <v>0</v>
      </c>
      <c r="AT33" s="99">
        <f t="shared" si="20"/>
        <v>1668060.5077532637</v>
      </c>
      <c r="AU33" s="287">
        <v>1099625.72</v>
      </c>
      <c r="AV33" s="287">
        <f>ROUND(AU33*'1. UC Assumptions'!$C$19,2)</f>
        <v>461292.99</v>
      </c>
      <c r="AW33" s="287">
        <f>IF((AB33-AA33-AU33)*'1. UC Assumptions'!$C$19&gt;0,(AB33-AA33-AU33)*'1. UC Assumptions'!$C$19,0)</f>
        <v>362470.45022634609</v>
      </c>
      <c r="AX33" s="287">
        <f t="shared" si="40"/>
        <v>823763.44022634602</v>
      </c>
      <c r="AY33" s="287">
        <f>ROUND(AX33/'1. UC Assumptions'!$C$19,2)</f>
        <v>1963679.24</v>
      </c>
      <c r="AZ33" s="287">
        <f t="shared" si="21"/>
        <v>1668060.5077532637</v>
      </c>
      <c r="BA33" s="287">
        <f t="shared" si="22"/>
        <v>0</v>
      </c>
      <c r="BB33" s="287">
        <f t="shared" si="23"/>
        <v>0</v>
      </c>
      <c r="BC33" s="287">
        <f t="shared" si="24"/>
        <v>295618.7322467363</v>
      </c>
      <c r="BD33" s="287">
        <f t="shared" si="25"/>
        <v>0</v>
      </c>
      <c r="BE33" s="287">
        <f t="shared" si="26"/>
        <v>0</v>
      </c>
      <c r="BF33" s="287">
        <f t="shared" si="27"/>
        <v>0</v>
      </c>
      <c r="BG33" s="287">
        <f t="shared" si="41"/>
        <v>1668060.5077532637</v>
      </c>
      <c r="BH33" s="287">
        <f t="shared" si="28"/>
        <v>1668060.5077532637</v>
      </c>
      <c r="BI33" s="287">
        <f t="shared" si="29"/>
        <v>0</v>
      </c>
      <c r="BJ33" s="287">
        <f t="shared" si="30"/>
        <v>0</v>
      </c>
      <c r="BK33" s="287">
        <f t="shared" si="31"/>
        <v>0</v>
      </c>
      <c r="BL33" s="287">
        <f t="shared" si="32"/>
        <v>0</v>
      </c>
      <c r="BM33" s="287">
        <f t="shared" si="33"/>
        <v>0</v>
      </c>
      <c r="BN33" s="287">
        <f t="shared" si="34"/>
        <v>0</v>
      </c>
      <c r="BO33" s="287">
        <f t="shared" si="35"/>
        <v>568434.78775326372</v>
      </c>
      <c r="BP33" s="287">
        <f t="shared" si="42"/>
        <v>238458.39</v>
      </c>
      <c r="BQ33" s="288">
        <f>IF(BO33&gt;0,BO33/'1. UC Assumptions'!$C$29*'1. UC Assumptions'!$C$28,0)</f>
        <v>388472.68765506416</v>
      </c>
      <c r="BR33" s="289">
        <f>BQ33*'1. UC Assumptions'!$C$19</f>
        <v>162964.29247129941</v>
      </c>
      <c r="BS33" s="289">
        <f t="shared" si="36"/>
        <v>1488098.407655064</v>
      </c>
      <c r="BT33" s="90"/>
      <c r="BU33" s="111"/>
      <c r="BV33" s="111"/>
      <c r="BW33" s="126">
        <v>929057.03193115885</v>
      </c>
      <c r="BX33" s="126">
        <v>1943081.2366301457</v>
      </c>
      <c r="BY33" s="7">
        <f t="shared" si="52"/>
        <v>0</v>
      </c>
    </row>
    <row r="34" spans="1:77">
      <c r="A34" s="118" t="s">
        <v>87</v>
      </c>
      <c r="B34" s="118" t="s">
        <v>88</v>
      </c>
      <c r="C34" s="270" t="s">
        <v>88</v>
      </c>
      <c r="D34" s="119" t="s">
        <v>972</v>
      </c>
      <c r="E34" s="119" t="s">
        <v>977</v>
      </c>
      <c r="F34" s="120"/>
      <c r="G34" s="121" t="s">
        <v>86</v>
      </c>
      <c r="H34" s="121" t="s">
        <v>797</v>
      </c>
      <c r="I34" s="122">
        <v>19</v>
      </c>
      <c r="J34" s="217" t="str">
        <f t="shared" si="38"/>
        <v xml:space="preserve"> </v>
      </c>
      <c r="K34" s="123">
        <v>80116.239999999991</v>
      </c>
      <c r="L34" s="123">
        <v>138041</v>
      </c>
      <c r="M34" s="93">
        <f t="shared" si="0"/>
        <v>5.3380999999999901E-2</v>
      </c>
      <c r="N34" s="232">
        <v>229802.69162843996</v>
      </c>
      <c r="O34" s="232"/>
      <c r="P34" s="123">
        <v>229802.69162843996</v>
      </c>
      <c r="Q34" s="123">
        <v>0</v>
      </c>
      <c r="R34" s="123">
        <f t="shared" si="1"/>
        <v>229802.69162843996</v>
      </c>
      <c r="S34" s="123" t="b">
        <f t="shared" si="2"/>
        <v>0</v>
      </c>
      <c r="T34" s="123">
        <f t="shared" si="3"/>
        <v>229802.69162843996</v>
      </c>
      <c r="U34" s="123">
        <v>915</v>
      </c>
      <c r="V34" s="123">
        <v>0</v>
      </c>
      <c r="W34" s="123">
        <v>0</v>
      </c>
      <c r="X34" s="123">
        <v>0</v>
      </c>
      <c r="Y34" s="123">
        <v>0</v>
      </c>
      <c r="Z34" s="70">
        <f t="shared" si="53"/>
        <v>915</v>
      </c>
      <c r="AA34" s="70">
        <v>0</v>
      </c>
      <c r="AB34" s="70">
        <f t="shared" si="39"/>
        <v>230717.69162843996</v>
      </c>
      <c r="AC34" s="51">
        <f>IF(D34='2. UC Pool Allocations by Type'!B$5,'2. UC Pool Allocations by Type'!J$5,IF(D34='2. UC Pool Allocations by Type'!B$6,'2. UC Pool Allocations by Type'!J$6,IF(D34='2. UC Pool Allocations by Type'!B$7,'2. UC Pool Allocations by Type'!J$7,IF(D34='2. UC Pool Allocations by Type'!B$10,'2. UC Pool Allocations by Type'!J$10,IF(D34='2. UC Pool Allocations by Type'!B$14,'2. UC Pool Allocations by Type'!J$14,IF(D34='2. UC Pool Allocations by Type'!B$15,'2. UC Pool Allocations by Type'!J$15,IF(D34='2. UC Pool Allocations by Type'!B$16,'2. UC Pool Allocations by Type'!J$16,0)))))))</f>
        <v>196885138.65513676</v>
      </c>
      <c r="AD34" s="71">
        <f t="shared" si="5"/>
        <v>0</v>
      </c>
      <c r="AE34" s="71">
        <f t="shared" si="6"/>
        <v>230717.69162843996</v>
      </c>
      <c r="AF34" s="71">
        <f t="shared" si="7"/>
        <v>0</v>
      </c>
      <c r="AG34" s="71">
        <f t="shared" si="8"/>
        <v>0</v>
      </c>
      <c r="AH34" s="71">
        <f t="shared" si="9"/>
        <v>0</v>
      </c>
      <c r="AI34" s="71">
        <f t="shared" si="10"/>
        <v>0</v>
      </c>
      <c r="AJ34" s="71">
        <f t="shared" si="11"/>
        <v>0</v>
      </c>
      <c r="AK34" s="49">
        <f t="shared" si="12"/>
        <v>141431.97912134949</v>
      </c>
      <c r="AL34" s="51">
        <f>IF($E34=$D$352,R34*'1. UC Assumptions'!$H$14,0)</f>
        <v>197276.77219795308</v>
      </c>
      <c r="AM34" s="70">
        <f t="shared" si="13"/>
        <v>55844.793076603586</v>
      </c>
      <c r="AN34" s="70">
        <f t="shared" si="14"/>
        <v>55844.793076603586</v>
      </c>
      <c r="AO34" s="70">
        <f t="shared" si="15"/>
        <v>0</v>
      </c>
      <c r="AP34" s="70">
        <f t="shared" si="16"/>
        <v>0</v>
      </c>
      <c r="AQ34" s="70">
        <f t="shared" si="17"/>
        <v>0</v>
      </c>
      <c r="AR34" s="70">
        <f t="shared" si="18"/>
        <v>0</v>
      </c>
      <c r="AS34" s="70">
        <f t="shared" si="19"/>
        <v>0</v>
      </c>
      <c r="AT34" s="99">
        <f t="shared" si="20"/>
        <v>197276.77219795308</v>
      </c>
      <c r="AU34" s="287">
        <v>197276.76</v>
      </c>
      <c r="AV34" s="287">
        <f>ROUND(AU34*'1. UC Assumptions'!$C$19,2)</f>
        <v>82757.600000000006</v>
      </c>
      <c r="AW34" s="287">
        <f>IF((AB34-AA34-AU34)*'1. UC Assumptions'!$C$19&gt;0,(AB34-AA34-AU34)*'1. UC Assumptions'!$C$19,0)</f>
        <v>14028.47081813056</v>
      </c>
      <c r="AX34" s="287">
        <f t="shared" si="40"/>
        <v>96786.070818130567</v>
      </c>
      <c r="AY34" s="287">
        <f>ROUND(AX34/'1. UC Assumptions'!$C$19,2)</f>
        <v>230717.69</v>
      </c>
      <c r="AZ34" s="287">
        <f t="shared" si="21"/>
        <v>197276.77219795308</v>
      </c>
      <c r="BA34" s="287">
        <f t="shared" si="22"/>
        <v>0</v>
      </c>
      <c r="BB34" s="287">
        <f t="shared" si="23"/>
        <v>0</v>
      </c>
      <c r="BC34" s="287">
        <f t="shared" si="24"/>
        <v>0</v>
      </c>
      <c r="BD34" s="287">
        <f t="shared" si="25"/>
        <v>0</v>
      </c>
      <c r="BE34" s="287">
        <f t="shared" si="26"/>
        <v>0</v>
      </c>
      <c r="BF34" s="287">
        <f t="shared" si="27"/>
        <v>0</v>
      </c>
      <c r="BG34" s="287">
        <f t="shared" si="41"/>
        <v>197276.77219795308</v>
      </c>
      <c r="BH34" s="287">
        <f t="shared" si="28"/>
        <v>0</v>
      </c>
      <c r="BI34" s="287">
        <f t="shared" si="29"/>
        <v>197276.77219795308</v>
      </c>
      <c r="BJ34" s="287">
        <f t="shared" si="30"/>
        <v>0</v>
      </c>
      <c r="BK34" s="287">
        <f t="shared" si="31"/>
        <v>0</v>
      </c>
      <c r="BL34" s="287">
        <f t="shared" si="32"/>
        <v>0</v>
      </c>
      <c r="BM34" s="287">
        <f t="shared" si="33"/>
        <v>0</v>
      </c>
      <c r="BN34" s="287">
        <f t="shared" si="34"/>
        <v>0</v>
      </c>
      <c r="BO34" s="287">
        <f t="shared" si="35"/>
        <v>1.2197953066788614E-2</v>
      </c>
      <c r="BP34" s="287">
        <f t="shared" si="42"/>
        <v>0</v>
      </c>
      <c r="BQ34" s="288">
        <f>IF(BO34&gt;0,BO34/'1. UC Assumptions'!$C$29*'1. UC Assumptions'!$C$28,0)</f>
        <v>8.3361745513058586E-3</v>
      </c>
      <c r="BR34" s="289">
        <f>BQ34*'1. UC Assumptions'!$C$19</f>
        <v>3.4970252242728078E-3</v>
      </c>
      <c r="BS34" s="289">
        <f t="shared" si="36"/>
        <v>197276.76833617457</v>
      </c>
      <c r="BT34" s="90"/>
      <c r="BU34" s="111"/>
      <c r="BV34" s="111"/>
      <c r="BW34" s="126">
        <v>80116.239999999991</v>
      </c>
      <c r="BX34" s="126">
        <v>229802.69162843996</v>
      </c>
      <c r="BY34" s="7">
        <f t="shared" si="52"/>
        <v>0</v>
      </c>
    </row>
    <row r="35" spans="1:77">
      <c r="A35" s="118" t="s">
        <v>90</v>
      </c>
      <c r="B35" s="118" t="s">
        <v>91</v>
      </c>
      <c r="C35" s="270" t="s">
        <v>91</v>
      </c>
      <c r="D35" s="119" t="s">
        <v>972</v>
      </c>
      <c r="E35" s="119" t="s">
        <v>977</v>
      </c>
      <c r="F35" s="120"/>
      <c r="G35" s="121" t="s">
        <v>89</v>
      </c>
      <c r="H35" s="121" t="s">
        <v>798</v>
      </c>
      <c r="I35" s="122">
        <v>13</v>
      </c>
      <c r="J35" s="217">
        <f t="shared" si="38"/>
        <v>1</v>
      </c>
      <c r="K35" s="123">
        <v>-40221.087575999903</v>
      </c>
      <c r="L35" s="123">
        <v>320209</v>
      </c>
      <c r="M35" s="93">
        <f t="shared" si="0"/>
        <v>6.5039684659667252E-2</v>
      </c>
      <c r="N35" s="232">
        <v>298198.23795657558</v>
      </c>
      <c r="O35" s="232"/>
      <c r="P35" s="123">
        <v>298198.23795657558</v>
      </c>
      <c r="Q35" s="123">
        <v>68360.969682061332</v>
      </c>
      <c r="R35" s="123">
        <f t="shared" si="1"/>
        <v>229837.26827451424</v>
      </c>
      <c r="S35" s="123" t="b">
        <f t="shared" si="2"/>
        <v>0</v>
      </c>
      <c r="T35" s="123">
        <f t="shared" si="3"/>
        <v>229837.26827451424</v>
      </c>
      <c r="U35" s="123">
        <v>52514</v>
      </c>
      <c r="V35" s="123">
        <v>0</v>
      </c>
      <c r="W35" s="123">
        <v>0</v>
      </c>
      <c r="X35" s="123">
        <v>0</v>
      </c>
      <c r="Y35" s="123">
        <v>0</v>
      </c>
      <c r="Z35" s="70">
        <f t="shared" si="53"/>
        <v>52514</v>
      </c>
      <c r="AA35" s="70">
        <v>0</v>
      </c>
      <c r="AB35" s="70">
        <f t="shared" si="39"/>
        <v>282351.26827451424</v>
      </c>
      <c r="AC35" s="51">
        <f>IF(D35='2. UC Pool Allocations by Type'!B$5,'2. UC Pool Allocations by Type'!J$5,IF(D35='2. UC Pool Allocations by Type'!B$6,'2. UC Pool Allocations by Type'!J$6,IF(D35='2. UC Pool Allocations by Type'!B$7,'2. UC Pool Allocations by Type'!J$7,IF(D35='2. UC Pool Allocations by Type'!B$10,'2. UC Pool Allocations by Type'!J$10,IF(D35='2. UC Pool Allocations by Type'!B$14,'2. UC Pool Allocations by Type'!J$14,IF(D35='2. UC Pool Allocations by Type'!B$15,'2. UC Pool Allocations by Type'!J$15,IF(D35='2. UC Pool Allocations by Type'!B$16,'2. UC Pool Allocations by Type'!J$16,0)))))))</f>
        <v>196885138.65513676</v>
      </c>
      <c r="AD35" s="71">
        <f t="shared" si="5"/>
        <v>0</v>
      </c>
      <c r="AE35" s="71">
        <f t="shared" si="6"/>
        <v>282351.26827451424</v>
      </c>
      <c r="AF35" s="71">
        <f t="shared" si="7"/>
        <v>0</v>
      </c>
      <c r="AG35" s="71">
        <f t="shared" si="8"/>
        <v>0</v>
      </c>
      <c r="AH35" s="71">
        <f t="shared" si="9"/>
        <v>0</v>
      </c>
      <c r="AI35" s="71">
        <f t="shared" si="10"/>
        <v>0</v>
      </c>
      <c r="AJ35" s="71">
        <f t="shared" si="11"/>
        <v>0</v>
      </c>
      <c r="AK35" s="49">
        <f t="shared" si="12"/>
        <v>173083.81683966683</v>
      </c>
      <c r="AL35" s="51">
        <f>IF($E35=$D$352,R35*'1. UC Assumptions'!$H$14,0)</f>
        <v>197306.45491873685</v>
      </c>
      <c r="AM35" s="70">
        <f t="shared" si="13"/>
        <v>24222.63807907002</v>
      </c>
      <c r="AN35" s="70">
        <f t="shared" si="14"/>
        <v>24222.63807907002</v>
      </c>
      <c r="AO35" s="70">
        <f t="shared" si="15"/>
        <v>0</v>
      </c>
      <c r="AP35" s="70">
        <f t="shared" ref="AP35:AP66" si="54">-AN$341*AO35/AO$341</f>
        <v>0</v>
      </c>
      <c r="AQ35" s="70">
        <f t="shared" si="17"/>
        <v>0</v>
      </c>
      <c r="AR35" s="70">
        <f t="shared" si="18"/>
        <v>0</v>
      </c>
      <c r="AS35" s="70">
        <f t="shared" ref="AS35:AS66" si="55">-AQ$341*AR35/AR$341</f>
        <v>0</v>
      </c>
      <c r="AT35" s="99">
        <f t="shared" si="20"/>
        <v>197306.45491873685</v>
      </c>
      <c r="AU35" s="287">
        <v>195601.12</v>
      </c>
      <c r="AV35" s="287">
        <f>ROUND(AU35*'1. UC Assumptions'!$C$19,2)</f>
        <v>82054.67</v>
      </c>
      <c r="AW35" s="287">
        <f>IF((AB35-AA35-AU35)*'1. UC Assumptions'!$C$19&gt;0,(AB35-AA35-AU35)*'1. UC Assumptions'!$C$19,0)</f>
        <v>36391.687201158726</v>
      </c>
      <c r="AX35" s="287">
        <f t="shared" si="40"/>
        <v>118446.35720115872</v>
      </c>
      <c r="AY35" s="287">
        <f>ROUND(AX35/'1. UC Assumptions'!$C$19,2)</f>
        <v>282351.27</v>
      </c>
      <c r="AZ35" s="287">
        <f t="shared" si="21"/>
        <v>197306.45491873685</v>
      </c>
      <c r="BA35" s="287">
        <f t="shared" si="22"/>
        <v>0</v>
      </c>
      <c r="BB35" s="287">
        <f t="shared" si="23"/>
        <v>0</v>
      </c>
      <c r="BC35" s="287">
        <f t="shared" si="24"/>
        <v>0</v>
      </c>
      <c r="BD35" s="287">
        <f t="shared" si="25"/>
        <v>0</v>
      </c>
      <c r="BE35" s="287">
        <f t="shared" si="26"/>
        <v>0</v>
      </c>
      <c r="BF35" s="287">
        <f t="shared" si="27"/>
        <v>0</v>
      </c>
      <c r="BG35" s="287">
        <f t="shared" si="41"/>
        <v>197306.45491873685</v>
      </c>
      <c r="BH35" s="287">
        <f t="shared" si="28"/>
        <v>0</v>
      </c>
      <c r="BI35" s="287">
        <f t="shared" si="29"/>
        <v>197306.45491873685</v>
      </c>
      <c r="BJ35" s="287">
        <f t="shared" si="30"/>
        <v>0</v>
      </c>
      <c r="BK35" s="287">
        <f t="shared" si="31"/>
        <v>0</v>
      </c>
      <c r="BL35" s="287">
        <f t="shared" si="32"/>
        <v>0</v>
      </c>
      <c r="BM35" s="287">
        <f t="shared" si="33"/>
        <v>0</v>
      </c>
      <c r="BN35" s="287">
        <f t="shared" si="34"/>
        <v>0</v>
      </c>
      <c r="BO35" s="287">
        <f t="shared" si="35"/>
        <v>1705.3349187368585</v>
      </c>
      <c r="BP35" s="287">
        <f t="shared" si="42"/>
        <v>715.38</v>
      </c>
      <c r="BQ35" s="288">
        <f>IF(BO35&gt;0,BO35/'1. UC Assumptions'!$C$29*'1. UC Assumptions'!$C$28,0)</f>
        <v>1165.4389448122481</v>
      </c>
      <c r="BR35" s="289">
        <f>BQ35*'1. UC Assumptions'!$C$19</f>
        <v>488.90163734873806</v>
      </c>
      <c r="BS35" s="289">
        <f t="shared" si="36"/>
        <v>196766.55894481225</v>
      </c>
      <c r="BT35" s="90"/>
      <c r="BU35" s="111"/>
      <c r="BV35" s="111"/>
      <c r="BW35" s="126">
        <v>-37122.217575999908</v>
      </c>
      <c r="BX35" s="126">
        <v>298198.23795657558</v>
      </c>
      <c r="BY35" s="7">
        <f t="shared" si="52"/>
        <v>0</v>
      </c>
    </row>
    <row r="36" spans="1:77">
      <c r="A36" s="118" t="s">
        <v>94</v>
      </c>
      <c r="B36" s="118" t="s">
        <v>95</v>
      </c>
      <c r="C36" s="270" t="s">
        <v>95</v>
      </c>
      <c r="D36" s="119" t="s">
        <v>949</v>
      </c>
      <c r="E36" s="119"/>
      <c r="F36" s="120"/>
      <c r="G36" s="121" t="s">
        <v>1127</v>
      </c>
      <c r="H36" s="121" t="s">
        <v>799</v>
      </c>
      <c r="I36" s="122">
        <v>1</v>
      </c>
      <c r="J36" s="217">
        <f t="shared" si="38"/>
        <v>1</v>
      </c>
      <c r="K36" s="123">
        <v>14728159.270330008</v>
      </c>
      <c r="L36" s="123">
        <v>23188985</v>
      </c>
      <c r="M36" s="93">
        <f t="shared" si="0"/>
        <v>0.16862403585878916</v>
      </c>
      <c r="N36" s="232">
        <v>44286819.56972602</v>
      </c>
      <c r="O36" s="232"/>
      <c r="P36" s="123">
        <v>44310886.165433019</v>
      </c>
      <c r="Q36" s="123">
        <v>8447941.7771842964</v>
      </c>
      <c r="R36" s="123">
        <f t="shared" si="1"/>
        <v>35862944.388248727</v>
      </c>
      <c r="S36" s="123">
        <f t="shared" si="2"/>
        <v>0</v>
      </c>
      <c r="T36" s="123" t="b">
        <f t="shared" si="3"/>
        <v>0</v>
      </c>
      <c r="U36" s="123">
        <v>5535079</v>
      </c>
      <c r="V36" s="123">
        <v>0</v>
      </c>
      <c r="W36" s="123">
        <v>0</v>
      </c>
      <c r="X36" s="123">
        <v>0</v>
      </c>
      <c r="Y36" s="123">
        <v>2484671.1377115725</v>
      </c>
      <c r="Z36" s="70">
        <f t="shared" si="53"/>
        <v>8019750.1377115725</v>
      </c>
      <c r="AA36" s="70">
        <v>0</v>
      </c>
      <c r="AB36" s="70">
        <f t="shared" si="39"/>
        <v>43882694.525960296</v>
      </c>
      <c r="AC36" s="51">
        <f>IF(D36='2. UC Pool Allocations by Type'!B$5,'2. UC Pool Allocations by Type'!J$5,IF(D36='2. UC Pool Allocations by Type'!B$6,'2. UC Pool Allocations by Type'!J$6,IF(D36='2. UC Pool Allocations by Type'!B$7,'2. UC Pool Allocations by Type'!J$7,IF(D36='2. UC Pool Allocations by Type'!B$10,'2. UC Pool Allocations by Type'!J$10,IF(D36='2. UC Pool Allocations by Type'!B$14,'2. UC Pool Allocations by Type'!J$14,IF(D36='2. UC Pool Allocations by Type'!B$15,'2. UC Pool Allocations by Type'!J$15,IF(D36='2. UC Pool Allocations by Type'!B$16,'2. UC Pool Allocations by Type'!J$16,0)))))))</f>
        <v>2027872799.0126088</v>
      </c>
      <c r="AD36" s="71">
        <f t="shared" si="5"/>
        <v>43882694.525960296</v>
      </c>
      <c r="AE36" s="71">
        <f t="shared" si="6"/>
        <v>0</v>
      </c>
      <c r="AF36" s="71">
        <f t="shared" si="7"/>
        <v>0</v>
      </c>
      <c r="AG36" s="71">
        <f t="shared" si="8"/>
        <v>0</v>
      </c>
      <c r="AH36" s="71">
        <f t="shared" si="9"/>
        <v>0</v>
      </c>
      <c r="AI36" s="71">
        <f t="shared" si="10"/>
        <v>0</v>
      </c>
      <c r="AJ36" s="71">
        <f t="shared" si="11"/>
        <v>0</v>
      </c>
      <c r="AK36" s="49">
        <f t="shared" si="12"/>
        <v>20816699.988805328</v>
      </c>
      <c r="AL36" s="51">
        <f>IF($E36=$D$352,R36*'1. UC Assumptions'!$H$14,0)</f>
        <v>0</v>
      </c>
      <c r="AM36" s="70">
        <f t="shared" si="13"/>
        <v>0</v>
      </c>
      <c r="AN36" s="70">
        <f t="shared" si="14"/>
        <v>0</v>
      </c>
      <c r="AO36" s="70">
        <f t="shared" si="15"/>
        <v>0</v>
      </c>
      <c r="AP36" s="70">
        <f t="shared" si="54"/>
        <v>0</v>
      </c>
      <c r="AQ36" s="70">
        <f t="shared" si="17"/>
        <v>0</v>
      </c>
      <c r="AR36" s="70">
        <f t="shared" si="18"/>
        <v>20816699.988805328</v>
      </c>
      <c r="AS36" s="70">
        <f t="shared" si="55"/>
        <v>-1066343.9541328906</v>
      </c>
      <c r="AT36" s="99">
        <f t="shared" si="20"/>
        <v>19750356.034672435</v>
      </c>
      <c r="AU36" s="287">
        <v>19632242.240000002</v>
      </c>
      <c r="AV36" s="287">
        <f>ROUND(AU36*'1. UC Assumptions'!$C$19,2)</f>
        <v>8235725.6200000001</v>
      </c>
      <c r="AW36" s="287">
        <f>IF((AB36-AA36-AU36)*'1. UC Assumptions'!$C$19&gt;0,(AB36-AA36-AU36)*'1. UC Assumptions'!$C$19,0)</f>
        <v>10173064.733960344</v>
      </c>
      <c r="AX36" s="287">
        <f t="shared" si="40"/>
        <v>18408790.353960343</v>
      </c>
      <c r="AY36" s="287">
        <f>ROUND(AX36/'1. UC Assumptions'!$C$19,2)</f>
        <v>43882694.530000001</v>
      </c>
      <c r="AZ36" s="287">
        <f t="shared" si="21"/>
        <v>19750356.034672435</v>
      </c>
      <c r="BA36" s="287">
        <f t="shared" si="22"/>
        <v>0</v>
      </c>
      <c r="BB36" s="287">
        <f t="shared" si="23"/>
        <v>0</v>
      </c>
      <c r="BC36" s="287">
        <f t="shared" si="24"/>
        <v>24132338.495327566</v>
      </c>
      <c r="BD36" s="287">
        <f t="shared" si="25"/>
        <v>0</v>
      </c>
      <c r="BE36" s="287">
        <f t="shared" si="26"/>
        <v>0</v>
      </c>
      <c r="BF36" s="287">
        <f t="shared" si="27"/>
        <v>0</v>
      </c>
      <c r="BG36" s="287">
        <f t="shared" si="41"/>
        <v>19750356.034672435</v>
      </c>
      <c r="BH36" s="287">
        <f t="shared" si="28"/>
        <v>19750356.034672435</v>
      </c>
      <c r="BI36" s="287">
        <f t="shared" si="29"/>
        <v>0</v>
      </c>
      <c r="BJ36" s="287">
        <f t="shared" si="30"/>
        <v>0</v>
      </c>
      <c r="BK36" s="287">
        <f t="shared" si="31"/>
        <v>0</v>
      </c>
      <c r="BL36" s="287">
        <f t="shared" si="32"/>
        <v>0</v>
      </c>
      <c r="BM36" s="287">
        <f t="shared" si="33"/>
        <v>0</v>
      </c>
      <c r="BN36" s="287">
        <f t="shared" si="34"/>
        <v>0</v>
      </c>
      <c r="BO36" s="287">
        <f t="shared" si="35"/>
        <v>118113.79467243329</v>
      </c>
      <c r="BP36" s="287">
        <f t="shared" si="42"/>
        <v>49548.73</v>
      </c>
      <c r="BQ36" s="288">
        <f>IF(BO36&gt;0,BO36/'1. UC Assumptions'!$C$29*'1. UC Assumptions'!$C$28,0)</f>
        <v>80719.87192566946</v>
      </c>
      <c r="BR36" s="289">
        <f>BQ36*'1. UC Assumptions'!$C$19</f>
        <v>33861.986272818336</v>
      </c>
      <c r="BS36" s="289">
        <f t="shared" si="36"/>
        <v>19712962.111925673</v>
      </c>
      <c r="BT36" s="90"/>
      <c r="BU36" s="111"/>
      <c r="BV36" s="111"/>
      <c r="BW36" s="126">
        <v>18853561.400330007</v>
      </c>
      <c r="BX36" s="126">
        <v>44286819.56972602</v>
      </c>
      <c r="BY36" s="7">
        <f t="shared" si="52"/>
        <v>-24066.595706999302</v>
      </c>
    </row>
    <row r="37" spans="1:77">
      <c r="A37" s="118" t="s">
        <v>1128</v>
      </c>
      <c r="B37" s="118" t="s">
        <v>97</v>
      </c>
      <c r="C37" s="270" t="s">
        <v>2122</v>
      </c>
      <c r="D37" s="119" t="s">
        <v>972</v>
      </c>
      <c r="E37" s="119" t="s">
        <v>977</v>
      </c>
      <c r="F37" s="120"/>
      <c r="G37" s="121" t="s">
        <v>96</v>
      </c>
      <c r="H37" s="121" t="s">
        <v>800</v>
      </c>
      <c r="I37" s="122">
        <v>11</v>
      </c>
      <c r="J37" s="217" t="str">
        <f t="shared" si="38"/>
        <v xml:space="preserve"> </v>
      </c>
      <c r="K37" s="123">
        <v>320084.15000000002</v>
      </c>
      <c r="L37" s="123">
        <v>131780.1</v>
      </c>
      <c r="M37" s="93">
        <f t="shared" si="0"/>
        <v>5.5762029890680687E-2</v>
      </c>
      <c r="N37" s="232">
        <v>477061.11781502998</v>
      </c>
      <c r="O37" s="232"/>
      <c r="P37" s="123">
        <v>477061.11781502998</v>
      </c>
      <c r="Q37" s="123">
        <v>0</v>
      </c>
      <c r="R37" s="123">
        <f t="shared" si="1"/>
        <v>477061.11781502998</v>
      </c>
      <c r="S37" s="123" t="b">
        <f t="shared" si="2"/>
        <v>0</v>
      </c>
      <c r="T37" s="123">
        <f t="shared" si="3"/>
        <v>477061.11781502998</v>
      </c>
      <c r="U37" s="123">
        <v>37379</v>
      </c>
      <c r="V37" s="123">
        <v>0</v>
      </c>
      <c r="W37" s="123">
        <v>0</v>
      </c>
      <c r="X37" s="123">
        <v>0</v>
      </c>
      <c r="Y37" s="123">
        <v>0</v>
      </c>
      <c r="Z37" s="70">
        <f t="shared" si="53"/>
        <v>37379</v>
      </c>
      <c r="AA37" s="70">
        <v>0</v>
      </c>
      <c r="AB37" s="70">
        <f t="shared" si="39"/>
        <v>514440.11781502998</v>
      </c>
      <c r="AC37" s="51">
        <f>IF(D37='2. UC Pool Allocations by Type'!B$5,'2. UC Pool Allocations by Type'!J$5,IF(D37='2. UC Pool Allocations by Type'!B$6,'2. UC Pool Allocations by Type'!J$6,IF(D37='2. UC Pool Allocations by Type'!B$7,'2. UC Pool Allocations by Type'!J$7,IF(D37='2. UC Pool Allocations by Type'!B$10,'2. UC Pool Allocations by Type'!J$10,IF(D37='2. UC Pool Allocations by Type'!B$14,'2. UC Pool Allocations by Type'!J$14,IF(D37='2. UC Pool Allocations by Type'!B$15,'2. UC Pool Allocations by Type'!J$15,IF(D37='2. UC Pool Allocations by Type'!B$16,'2. UC Pool Allocations by Type'!J$16,0)))))))</f>
        <v>196885138.65513676</v>
      </c>
      <c r="AD37" s="71">
        <f t="shared" si="5"/>
        <v>0</v>
      </c>
      <c r="AE37" s="71">
        <f t="shared" si="6"/>
        <v>514440.11781502998</v>
      </c>
      <c r="AF37" s="71">
        <f t="shared" si="7"/>
        <v>0</v>
      </c>
      <c r="AG37" s="71">
        <f t="shared" si="8"/>
        <v>0</v>
      </c>
      <c r="AH37" s="71">
        <f t="shared" si="9"/>
        <v>0</v>
      </c>
      <c r="AI37" s="71">
        <f t="shared" si="10"/>
        <v>0</v>
      </c>
      <c r="AJ37" s="71">
        <f t="shared" si="11"/>
        <v>0</v>
      </c>
      <c r="AK37" s="49">
        <f t="shared" si="12"/>
        <v>315356.32785011432</v>
      </c>
      <c r="AL37" s="51">
        <f>IF($E37=$D$352,R37*'1. UC Assumptions'!$H$14,0)</f>
        <v>409538.62113967189</v>
      </c>
      <c r="AM37" s="70">
        <f t="shared" si="13"/>
        <v>94182.293289557565</v>
      </c>
      <c r="AN37" s="70">
        <f t="shared" si="14"/>
        <v>94182.293289557565</v>
      </c>
      <c r="AO37" s="70">
        <f t="shared" si="15"/>
        <v>0</v>
      </c>
      <c r="AP37" s="70">
        <f t="shared" si="54"/>
        <v>0</v>
      </c>
      <c r="AQ37" s="70">
        <f t="shared" si="17"/>
        <v>0</v>
      </c>
      <c r="AR37" s="70">
        <f t="shared" si="18"/>
        <v>0</v>
      </c>
      <c r="AS37" s="70">
        <f t="shared" si="55"/>
        <v>0</v>
      </c>
      <c r="AT37" s="99">
        <f t="shared" si="20"/>
        <v>409538.62113967189</v>
      </c>
      <c r="AU37" s="287">
        <v>408614.99</v>
      </c>
      <c r="AV37" s="287">
        <f>ROUND(AU37*'1. UC Assumptions'!$C$19,2)</f>
        <v>171413.99</v>
      </c>
      <c r="AW37" s="287">
        <f>IF((AB37-AA37-AU37)*'1. UC Assumptions'!$C$19&gt;0,(AB37-AA37-AU37)*'1. UC Assumptions'!$C$19,0)</f>
        <v>44393.641118405081</v>
      </c>
      <c r="AX37" s="287">
        <f t="shared" si="40"/>
        <v>215807.63111840509</v>
      </c>
      <c r="AY37" s="287">
        <f>ROUND(AX37/'1. UC Assumptions'!$C$19,2)</f>
        <v>514440.12</v>
      </c>
      <c r="AZ37" s="287">
        <f t="shared" si="21"/>
        <v>409538.62113967189</v>
      </c>
      <c r="BA37" s="287">
        <f t="shared" si="22"/>
        <v>0</v>
      </c>
      <c r="BB37" s="287">
        <f t="shared" si="23"/>
        <v>0</v>
      </c>
      <c r="BC37" s="287">
        <f t="shared" si="24"/>
        <v>0</v>
      </c>
      <c r="BD37" s="287">
        <f t="shared" si="25"/>
        <v>0</v>
      </c>
      <c r="BE37" s="287">
        <f t="shared" si="26"/>
        <v>0</v>
      </c>
      <c r="BF37" s="287">
        <f t="shared" si="27"/>
        <v>0</v>
      </c>
      <c r="BG37" s="287">
        <f t="shared" si="41"/>
        <v>409538.62113967189</v>
      </c>
      <c r="BH37" s="287">
        <f t="shared" si="28"/>
        <v>0</v>
      </c>
      <c r="BI37" s="287">
        <f t="shared" si="29"/>
        <v>409538.62113967189</v>
      </c>
      <c r="BJ37" s="287">
        <f t="shared" si="30"/>
        <v>0</v>
      </c>
      <c r="BK37" s="287">
        <f t="shared" si="31"/>
        <v>0</v>
      </c>
      <c r="BL37" s="287">
        <f t="shared" si="32"/>
        <v>0</v>
      </c>
      <c r="BM37" s="287">
        <f t="shared" si="33"/>
        <v>0</v>
      </c>
      <c r="BN37" s="287">
        <f t="shared" si="34"/>
        <v>0</v>
      </c>
      <c r="BO37" s="287">
        <f t="shared" si="35"/>
        <v>923.63113967189565</v>
      </c>
      <c r="BP37" s="287">
        <f t="shared" si="42"/>
        <v>387.46</v>
      </c>
      <c r="BQ37" s="288">
        <f>IF(BO37&gt;0,BO37/'1. UC Assumptions'!$C$29*'1. UC Assumptions'!$C$28,0)</f>
        <v>631.21659504413594</v>
      </c>
      <c r="BR37" s="289">
        <f>BQ37*'1. UC Assumptions'!$C$19</f>
        <v>264.79536162101499</v>
      </c>
      <c r="BS37" s="289">
        <f t="shared" si="36"/>
        <v>409246.20659504412</v>
      </c>
      <c r="BT37" s="90"/>
      <c r="BU37" s="111"/>
      <c r="BV37" s="111"/>
      <c r="BW37" s="126">
        <v>321105.53000000003</v>
      </c>
      <c r="BX37" s="126">
        <v>477061.11781502998</v>
      </c>
      <c r="BY37" s="7">
        <f t="shared" si="52"/>
        <v>0</v>
      </c>
    </row>
    <row r="38" spans="1:77">
      <c r="A38" s="118" t="s">
        <v>98</v>
      </c>
      <c r="B38" s="118" t="s">
        <v>99</v>
      </c>
      <c r="C38" s="270" t="s">
        <v>99</v>
      </c>
      <c r="D38" s="119" t="s">
        <v>949</v>
      </c>
      <c r="E38" s="119"/>
      <c r="F38" s="120"/>
      <c r="G38" s="121" t="s">
        <v>1129</v>
      </c>
      <c r="H38" s="121" t="s">
        <v>779</v>
      </c>
      <c r="I38" s="122">
        <v>10</v>
      </c>
      <c r="J38" s="217" t="str">
        <f t="shared" si="38"/>
        <v xml:space="preserve"> </v>
      </c>
      <c r="K38" s="123">
        <v>2920417.661960708</v>
      </c>
      <c r="L38" s="123">
        <v>13003544.210000001</v>
      </c>
      <c r="M38" s="93">
        <f t="shared" si="0"/>
        <v>7.425403065026126E-2</v>
      </c>
      <c r="N38" s="232">
        <v>17106380.224874873</v>
      </c>
      <c r="O38" s="232"/>
      <c r="P38" s="123">
        <v>17106380.224874873</v>
      </c>
      <c r="Q38" s="123">
        <v>0</v>
      </c>
      <c r="R38" s="123">
        <f t="shared" si="1"/>
        <v>17106380.224874873</v>
      </c>
      <c r="S38" s="123">
        <f t="shared" si="2"/>
        <v>0</v>
      </c>
      <c r="T38" s="123" t="b">
        <f t="shared" si="3"/>
        <v>0</v>
      </c>
      <c r="U38" s="123">
        <v>0</v>
      </c>
      <c r="V38" s="123">
        <v>0</v>
      </c>
      <c r="W38" s="123">
        <v>0</v>
      </c>
      <c r="X38" s="123">
        <v>0</v>
      </c>
      <c r="Y38" s="123">
        <v>0</v>
      </c>
      <c r="Z38" s="70">
        <f t="shared" si="53"/>
        <v>0</v>
      </c>
      <c r="AA38" s="70">
        <v>0</v>
      </c>
      <c r="AB38" s="70">
        <f t="shared" si="39"/>
        <v>17106380.224874873</v>
      </c>
      <c r="AC38" s="51">
        <f>IF(D38='2. UC Pool Allocations by Type'!B$5,'2. UC Pool Allocations by Type'!J$5,IF(D38='2. UC Pool Allocations by Type'!B$6,'2. UC Pool Allocations by Type'!J$6,IF(D38='2. UC Pool Allocations by Type'!B$7,'2. UC Pool Allocations by Type'!J$7,IF(D38='2. UC Pool Allocations by Type'!B$10,'2. UC Pool Allocations by Type'!J$10,IF(D38='2. UC Pool Allocations by Type'!B$14,'2. UC Pool Allocations by Type'!J$14,IF(D38='2. UC Pool Allocations by Type'!B$15,'2. UC Pool Allocations by Type'!J$15,IF(D38='2. UC Pool Allocations by Type'!B$16,'2. UC Pool Allocations by Type'!J$16,0)))))))</f>
        <v>2027872799.0126088</v>
      </c>
      <c r="AD38" s="71">
        <f t="shared" si="5"/>
        <v>17106380.224874873</v>
      </c>
      <c r="AE38" s="71">
        <f t="shared" si="6"/>
        <v>0</v>
      </c>
      <c r="AF38" s="71">
        <f t="shared" si="7"/>
        <v>0</v>
      </c>
      <c r="AG38" s="71">
        <f t="shared" si="8"/>
        <v>0</v>
      </c>
      <c r="AH38" s="71">
        <f t="shared" si="9"/>
        <v>0</v>
      </c>
      <c r="AI38" s="71">
        <f t="shared" si="10"/>
        <v>0</v>
      </c>
      <c r="AJ38" s="71">
        <f t="shared" si="11"/>
        <v>0</v>
      </c>
      <c r="AK38" s="49">
        <f t="shared" si="12"/>
        <v>8114779.3881478813</v>
      </c>
      <c r="AL38" s="51">
        <f>IF($E38=$D$352,R38*'1. UC Assumptions'!$H$14,0)</f>
        <v>0</v>
      </c>
      <c r="AM38" s="70">
        <f t="shared" si="13"/>
        <v>0</v>
      </c>
      <c r="AN38" s="70">
        <f t="shared" si="14"/>
        <v>0</v>
      </c>
      <c r="AO38" s="70">
        <f t="shared" si="15"/>
        <v>0</v>
      </c>
      <c r="AP38" s="70">
        <f t="shared" si="54"/>
        <v>0</v>
      </c>
      <c r="AQ38" s="70">
        <f t="shared" si="17"/>
        <v>0</v>
      </c>
      <c r="AR38" s="70">
        <f t="shared" si="18"/>
        <v>8114779.3881478813</v>
      </c>
      <c r="AS38" s="70">
        <f t="shared" si="55"/>
        <v>-415682.88654431893</v>
      </c>
      <c r="AT38" s="99">
        <f t="shared" si="20"/>
        <v>7699096.5016035624</v>
      </c>
      <c r="AU38" s="287">
        <v>8318047.3599999994</v>
      </c>
      <c r="AV38" s="287">
        <f>ROUND(AU38*'1. UC Assumptions'!$C$19,2)</f>
        <v>3489420.87</v>
      </c>
      <c r="AW38" s="287">
        <f>IF((AB38-AA38-AU38)*'1. UC Assumptions'!$C$19&gt;0,(AB38-AA38-AU38)*'1. UC Assumptions'!$C$19,0)</f>
        <v>3686705.6368150092</v>
      </c>
      <c r="AX38" s="287">
        <f t="shared" si="40"/>
        <v>7176126.5068150088</v>
      </c>
      <c r="AY38" s="287">
        <f>ROUND(AX38/'1. UC Assumptions'!$C$19,2)</f>
        <v>17106380.23</v>
      </c>
      <c r="AZ38" s="287">
        <f t="shared" si="21"/>
        <v>7699096.5016035624</v>
      </c>
      <c r="BA38" s="287">
        <f t="shared" si="22"/>
        <v>0</v>
      </c>
      <c r="BB38" s="287">
        <f t="shared" si="23"/>
        <v>0</v>
      </c>
      <c r="BC38" s="287">
        <f t="shared" si="24"/>
        <v>9407283.7283964381</v>
      </c>
      <c r="BD38" s="287">
        <f t="shared" si="25"/>
        <v>0</v>
      </c>
      <c r="BE38" s="287">
        <f t="shared" si="26"/>
        <v>0</v>
      </c>
      <c r="BF38" s="287">
        <f t="shared" si="27"/>
        <v>0</v>
      </c>
      <c r="BG38" s="287">
        <f t="shared" si="41"/>
        <v>7699096.5016035624</v>
      </c>
      <c r="BH38" s="287">
        <f t="shared" si="28"/>
        <v>7699096.5016035624</v>
      </c>
      <c r="BI38" s="287">
        <f t="shared" si="29"/>
        <v>0</v>
      </c>
      <c r="BJ38" s="287">
        <f t="shared" si="30"/>
        <v>0</v>
      </c>
      <c r="BK38" s="287">
        <f t="shared" si="31"/>
        <v>0</v>
      </c>
      <c r="BL38" s="287">
        <f t="shared" si="32"/>
        <v>0</v>
      </c>
      <c r="BM38" s="287">
        <f t="shared" si="33"/>
        <v>0</v>
      </c>
      <c r="BN38" s="287">
        <f t="shared" si="34"/>
        <v>0</v>
      </c>
      <c r="BO38" s="287">
        <f t="shared" si="35"/>
        <v>-618950.85839643702</v>
      </c>
      <c r="BP38" s="287">
        <f t="shared" si="42"/>
        <v>-259649.88</v>
      </c>
      <c r="BQ38" s="288">
        <f>IF(BO38&gt;0,BO38/'1. UC Assumptions'!$C$29*'1. UC Assumptions'!$C$28,0)</f>
        <v>0</v>
      </c>
      <c r="BR38" s="289">
        <f>BQ38*'1. UC Assumptions'!$C$19</f>
        <v>0</v>
      </c>
      <c r="BS38" s="289">
        <f t="shared" si="36"/>
        <v>8318047.3599999994</v>
      </c>
      <c r="BT38" s="90"/>
      <c r="BU38" s="111"/>
      <c r="BV38" s="111"/>
      <c r="BW38" s="126">
        <v>3235955.2919607079</v>
      </c>
      <c r="BX38" s="126">
        <v>17106380.224874873</v>
      </c>
      <c r="BY38" s="7">
        <f t="shared" si="52"/>
        <v>0</v>
      </c>
    </row>
    <row r="39" spans="1:77">
      <c r="A39" s="118" t="s">
        <v>100</v>
      </c>
      <c r="B39" s="118" t="s">
        <v>101</v>
      </c>
      <c r="C39" s="270" t="s">
        <v>101</v>
      </c>
      <c r="D39" s="119" t="s">
        <v>949</v>
      </c>
      <c r="E39" s="119"/>
      <c r="F39" s="120"/>
      <c r="G39" s="121" t="s">
        <v>1130</v>
      </c>
      <c r="H39" s="121" t="s">
        <v>770</v>
      </c>
      <c r="I39" s="122">
        <v>1</v>
      </c>
      <c r="J39" s="217">
        <f t="shared" si="38"/>
        <v>1</v>
      </c>
      <c r="K39" s="123">
        <v>22279667.081490003</v>
      </c>
      <c r="L39" s="123">
        <v>26457475</v>
      </c>
      <c r="M39" s="93">
        <f t="shared" si="0"/>
        <v>8.3312648158337943E-2</v>
      </c>
      <c r="N39" s="232">
        <v>52797562.451968104</v>
      </c>
      <c r="O39" s="232"/>
      <c r="P39" s="123">
        <v>52797562.451968104</v>
      </c>
      <c r="Q39" s="123">
        <v>6918120.1506899269</v>
      </c>
      <c r="R39" s="123">
        <f t="shared" si="1"/>
        <v>45879442.301278174</v>
      </c>
      <c r="S39" s="123">
        <f t="shared" si="2"/>
        <v>0</v>
      </c>
      <c r="T39" s="123" t="b">
        <f t="shared" si="3"/>
        <v>0</v>
      </c>
      <c r="U39" s="123">
        <v>6745465</v>
      </c>
      <c r="V39" s="123">
        <v>0</v>
      </c>
      <c r="W39" s="123">
        <v>0</v>
      </c>
      <c r="X39" s="123">
        <v>0</v>
      </c>
      <c r="Y39" s="123">
        <v>0</v>
      </c>
      <c r="Z39" s="70">
        <f t="shared" si="53"/>
        <v>6745465</v>
      </c>
      <c r="AA39" s="70">
        <v>0</v>
      </c>
      <c r="AB39" s="70">
        <f t="shared" si="39"/>
        <v>52624907.301278174</v>
      </c>
      <c r="AC39" s="51">
        <f>IF(D39='2. UC Pool Allocations by Type'!B$5,'2. UC Pool Allocations by Type'!J$5,IF(D39='2. UC Pool Allocations by Type'!B$6,'2. UC Pool Allocations by Type'!J$6,IF(D39='2. UC Pool Allocations by Type'!B$7,'2. UC Pool Allocations by Type'!J$7,IF(D39='2. UC Pool Allocations by Type'!B$10,'2. UC Pool Allocations by Type'!J$10,IF(D39='2. UC Pool Allocations by Type'!B$14,'2. UC Pool Allocations by Type'!J$14,IF(D39='2. UC Pool Allocations by Type'!B$15,'2. UC Pool Allocations by Type'!J$15,IF(D39='2. UC Pool Allocations by Type'!B$16,'2. UC Pool Allocations by Type'!J$16,0)))))))</f>
        <v>2027872799.0126088</v>
      </c>
      <c r="AD39" s="71">
        <f t="shared" si="5"/>
        <v>52624907.301278174</v>
      </c>
      <c r="AE39" s="71">
        <f t="shared" si="6"/>
        <v>0</v>
      </c>
      <c r="AF39" s="71">
        <f t="shared" si="7"/>
        <v>0</v>
      </c>
      <c r="AG39" s="71">
        <f t="shared" si="8"/>
        <v>0</v>
      </c>
      <c r="AH39" s="71">
        <f t="shared" si="9"/>
        <v>0</v>
      </c>
      <c r="AI39" s="71">
        <f t="shared" si="10"/>
        <v>0</v>
      </c>
      <c r="AJ39" s="71">
        <f t="shared" si="11"/>
        <v>0</v>
      </c>
      <c r="AK39" s="49">
        <f t="shared" si="12"/>
        <v>24963756.648565244</v>
      </c>
      <c r="AL39" s="51">
        <f>IF($E39=$D$352,R39*'1. UC Assumptions'!$H$14,0)</f>
        <v>0</v>
      </c>
      <c r="AM39" s="70">
        <f t="shared" si="13"/>
        <v>0</v>
      </c>
      <c r="AN39" s="70">
        <f t="shared" si="14"/>
        <v>0</v>
      </c>
      <c r="AO39" s="70">
        <f t="shared" si="15"/>
        <v>0</v>
      </c>
      <c r="AP39" s="70">
        <f t="shared" si="54"/>
        <v>0</v>
      </c>
      <c r="AQ39" s="70">
        <f t="shared" si="17"/>
        <v>0</v>
      </c>
      <c r="AR39" s="70">
        <f t="shared" si="18"/>
        <v>24963756.648565244</v>
      </c>
      <c r="AS39" s="70">
        <f t="shared" si="55"/>
        <v>-1278778.6243236349</v>
      </c>
      <c r="AT39" s="99">
        <f t="shared" si="20"/>
        <v>23684978.024241608</v>
      </c>
      <c r="AU39" s="287">
        <v>23899787.539999999</v>
      </c>
      <c r="AV39" s="287">
        <f>ROUND(AU39*'1. UC Assumptions'!$C$19,2)</f>
        <v>10025960.869999999</v>
      </c>
      <c r="AW39" s="287">
        <f>IF((AB39-AA39-AU39)*'1. UC Assumptions'!$C$19&gt;0,(AB39-AA39-AU39)*'1. UC Assumptions'!$C$19,0)</f>
        <v>12050187.739856195</v>
      </c>
      <c r="AX39" s="287">
        <f t="shared" si="40"/>
        <v>22076148.609856196</v>
      </c>
      <c r="AY39" s="287">
        <f>ROUND(AX39/'1. UC Assumptions'!$C$19,2)</f>
        <v>52624907.289999999</v>
      </c>
      <c r="AZ39" s="287">
        <f t="shared" si="21"/>
        <v>23684978.024241608</v>
      </c>
      <c r="BA39" s="287">
        <f t="shared" si="22"/>
        <v>0</v>
      </c>
      <c r="BB39" s="287">
        <f t="shared" si="23"/>
        <v>0</v>
      </c>
      <c r="BC39" s="287">
        <f t="shared" si="24"/>
        <v>28939929.265758391</v>
      </c>
      <c r="BD39" s="287">
        <f t="shared" si="25"/>
        <v>0</v>
      </c>
      <c r="BE39" s="287">
        <f t="shared" si="26"/>
        <v>0</v>
      </c>
      <c r="BF39" s="287">
        <f t="shared" si="27"/>
        <v>0</v>
      </c>
      <c r="BG39" s="287">
        <f t="shared" si="41"/>
        <v>23684978.024241608</v>
      </c>
      <c r="BH39" s="287">
        <f t="shared" si="28"/>
        <v>23684978.024241608</v>
      </c>
      <c r="BI39" s="287">
        <f t="shared" si="29"/>
        <v>0</v>
      </c>
      <c r="BJ39" s="287">
        <f t="shared" si="30"/>
        <v>0</v>
      </c>
      <c r="BK39" s="287">
        <f t="shared" si="31"/>
        <v>0</v>
      </c>
      <c r="BL39" s="287">
        <f t="shared" si="32"/>
        <v>0</v>
      </c>
      <c r="BM39" s="287">
        <f t="shared" si="33"/>
        <v>0</v>
      </c>
      <c r="BN39" s="287">
        <f t="shared" si="34"/>
        <v>0</v>
      </c>
      <c r="BO39" s="287">
        <f t="shared" si="35"/>
        <v>-214809.51575839147</v>
      </c>
      <c r="BP39" s="287">
        <f t="shared" si="42"/>
        <v>-90112.59</v>
      </c>
      <c r="BQ39" s="288">
        <f>IF(BO39&gt;0,BO39/'1. UC Assumptions'!$C$29*'1. UC Assumptions'!$C$28,0)</f>
        <v>0</v>
      </c>
      <c r="BR39" s="289">
        <f>BQ39*'1. UC Assumptions'!$C$19</f>
        <v>0</v>
      </c>
      <c r="BS39" s="289">
        <f t="shared" si="36"/>
        <v>23899787.539999999</v>
      </c>
      <c r="BT39" s="90"/>
      <c r="BU39" s="111"/>
      <c r="BV39" s="111"/>
      <c r="BW39" s="126">
        <v>23664524.971490003</v>
      </c>
      <c r="BX39" s="126">
        <v>52797562.451968104</v>
      </c>
      <c r="BY39" s="7">
        <f t="shared" si="52"/>
        <v>0</v>
      </c>
    </row>
    <row r="40" spans="1:77">
      <c r="A40" s="118" t="s">
        <v>102</v>
      </c>
      <c r="B40" s="118" t="s">
        <v>103</v>
      </c>
      <c r="C40" s="270" t="s">
        <v>103</v>
      </c>
      <c r="D40" s="119" t="s">
        <v>949</v>
      </c>
      <c r="E40" s="119"/>
      <c r="F40" s="120"/>
      <c r="G40" s="130" t="s">
        <v>1131</v>
      </c>
      <c r="H40" s="121" t="s">
        <v>801</v>
      </c>
      <c r="I40" s="122">
        <v>15</v>
      </c>
      <c r="J40" s="217">
        <f t="shared" si="38"/>
        <v>1</v>
      </c>
      <c r="K40" s="123">
        <v>7500839.2839800064</v>
      </c>
      <c r="L40" s="123">
        <v>24840979.949999999</v>
      </c>
      <c r="M40" s="93">
        <f t="shared" si="0"/>
        <v>0.2348334269335226</v>
      </c>
      <c r="N40" s="232">
        <v>37771584.172826089</v>
      </c>
      <c r="O40" s="232"/>
      <c r="P40" s="123">
        <v>39936759.47796005</v>
      </c>
      <c r="Q40" s="123">
        <v>12722626.364975436</v>
      </c>
      <c r="R40" s="123">
        <f t="shared" si="1"/>
        <v>27214133.112984613</v>
      </c>
      <c r="S40" s="123">
        <f t="shared" si="2"/>
        <v>0</v>
      </c>
      <c r="T40" s="123" t="b">
        <f t="shared" si="3"/>
        <v>0</v>
      </c>
      <c r="U40" s="123">
        <v>0</v>
      </c>
      <c r="V40" s="123">
        <v>0</v>
      </c>
      <c r="W40" s="123">
        <v>0</v>
      </c>
      <c r="X40" s="123">
        <v>0</v>
      </c>
      <c r="Y40" s="123">
        <v>0</v>
      </c>
      <c r="Z40" s="70">
        <f t="shared" si="53"/>
        <v>0</v>
      </c>
      <c r="AA40" s="70">
        <v>0</v>
      </c>
      <c r="AB40" s="70">
        <f t="shared" si="39"/>
        <v>27214133.112984613</v>
      </c>
      <c r="AC40" s="51">
        <f>IF(D40='2. UC Pool Allocations by Type'!B$5,'2. UC Pool Allocations by Type'!J$5,IF(D40='2. UC Pool Allocations by Type'!B$6,'2. UC Pool Allocations by Type'!J$6,IF(D40='2. UC Pool Allocations by Type'!B$7,'2. UC Pool Allocations by Type'!J$7,IF(D40='2. UC Pool Allocations by Type'!B$10,'2. UC Pool Allocations by Type'!J$10,IF(D40='2. UC Pool Allocations by Type'!B$14,'2. UC Pool Allocations by Type'!J$14,IF(D40='2. UC Pool Allocations by Type'!B$15,'2. UC Pool Allocations by Type'!J$15,IF(D40='2. UC Pool Allocations by Type'!B$16,'2. UC Pool Allocations by Type'!J$16,0)))))))</f>
        <v>2027872799.0126088</v>
      </c>
      <c r="AD40" s="71">
        <f t="shared" si="5"/>
        <v>27214133.112984613</v>
      </c>
      <c r="AE40" s="71">
        <f t="shared" si="6"/>
        <v>0</v>
      </c>
      <c r="AF40" s="71">
        <f t="shared" si="7"/>
        <v>0</v>
      </c>
      <c r="AG40" s="71">
        <f t="shared" si="8"/>
        <v>0</v>
      </c>
      <c r="AH40" s="71">
        <f t="shared" si="9"/>
        <v>0</v>
      </c>
      <c r="AI40" s="71">
        <f t="shared" si="10"/>
        <v>0</v>
      </c>
      <c r="AJ40" s="71">
        <f t="shared" si="11"/>
        <v>0</v>
      </c>
      <c r="AK40" s="49">
        <f t="shared" si="12"/>
        <v>12909609.370802794</v>
      </c>
      <c r="AL40" s="51">
        <f>IF($E40=$D$352,R40*'1. UC Assumptions'!$H$14,0)</f>
        <v>0</v>
      </c>
      <c r="AM40" s="70">
        <f t="shared" si="13"/>
        <v>0</v>
      </c>
      <c r="AN40" s="70">
        <f t="shared" si="14"/>
        <v>0</v>
      </c>
      <c r="AO40" s="70">
        <f t="shared" si="15"/>
        <v>0</v>
      </c>
      <c r="AP40" s="70">
        <f t="shared" si="54"/>
        <v>0</v>
      </c>
      <c r="AQ40" s="70">
        <f t="shared" si="17"/>
        <v>0</v>
      </c>
      <c r="AR40" s="70">
        <f t="shared" si="18"/>
        <v>12909609.370802794</v>
      </c>
      <c r="AS40" s="70">
        <f t="shared" si="55"/>
        <v>-661300.00961612107</v>
      </c>
      <c r="AT40" s="99">
        <f t="shared" si="20"/>
        <v>12248309.361186672</v>
      </c>
      <c r="AU40" s="287">
        <v>10053637.07</v>
      </c>
      <c r="AV40" s="287">
        <f>ROUND(AU40*'1. UC Assumptions'!$C$19,2)</f>
        <v>4217500.75</v>
      </c>
      <c r="AW40" s="287">
        <f>IF((AB40-AA40-AU40)*'1. UC Assumptions'!$C$19&gt;0,(AB40-AA40-AU40)*'1. UC Assumptions'!$C$19,0)</f>
        <v>7198828.0900320448</v>
      </c>
      <c r="AX40" s="287">
        <f t="shared" si="40"/>
        <v>11416328.840032045</v>
      </c>
      <c r="AY40" s="287">
        <f>ROUND(AX40/'1. UC Assumptions'!$C$19,2)</f>
        <v>27214133.109999999</v>
      </c>
      <c r="AZ40" s="287">
        <f t="shared" si="21"/>
        <v>12248309.361186672</v>
      </c>
      <c r="BA40" s="287">
        <f t="shared" si="22"/>
        <v>0</v>
      </c>
      <c r="BB40" s="287">
        <f t="shared" si="23"/>
        <v>0</v>
      </c>
      <c r="BC40" s="287">
        <f t="shared" si="24"/>
        <v>14965823.748813327</v>
      </c>
      <c r="BD40" s="287">
        <f t="shared" si="25"/>
        <v>0</v>
      </c>
      <c r="BE40" s="287">
        <f t="shared" si="26"/>
        <v>0</v>
      </c>
      <c r="BF40" s="287">
        <f t="shared" si="27"/>
        <v>0</v>
      </c>
      <c r="BG40" s="287">
        <f t="shared" si="41"/>
        <v>12248309.361186672</v>
      </c>
      <c r="BH40" s="287">
        <f t="shared" si="28"/>
        <v>12248309.361186672</v>
      </c>
      <c r="BI40" s="287">
        <f t="shared" si="29"/>
        <v>0</v>
      </c>
      <c r="BJ40" s="287">
        <f t="shared" si="30"/>
        <v>0</v>
      </c>
      <c r="BK40" s="287">
        <f t="shared" si="31"/>
        <v>0</v>
      </c>
      <c r="BL40" s="287">
        <f t="shared" si="32"/>
        <v>0</v>
      </c>
      <c r="BM40" s="287">
        <f t="shared" si="33"/>
        <v>0</v>
      </c>
      <c r="BN40" s="287">
        <f t="shared" si="34"/>
        <v>0</v>
      </c>
      <c r="BO40" s="287">
        <f t="shared" si="35"/>
        <v>2194672.2911866717</v>
      </c>
      <c r="BP40" s="287">
        <f t="shared" si="42"/>
        <v>920665.02</v>
      </c>
      <c r="BQ40" s="288">
        <f>IF(BO40&gt;0,BO40/'1. UC Assumptions'!$C$29*'1. UC Assumptions'!$C$28,0)</f>
        <v>1499855.853033141</v>
      </c>
      <c r="BR40" s="289">
        <f>BQ40*'1. UC Assumptions'!$C$19</f>
        <v>629189.53034740267</v>
      </c>
      <c r="BS40" s="289">
        <f t="shared" si="36"/>
        <v>11553492.923033141</v>
      </c>
      <c r="BT40" s="90"/>
      <c r="BU40" s="111"/>
      <c r="BV40" s="111"/>
      <c r="BW40" s="126">
        <v>11016496.283980006</v>
      </c>
      <c r="BX40" s="126">
        <v>37771584.172826089</v>
      </c>
      <c r="BY40" s="7">
        <f t="shared" si="52"/>
        <v>-2165175.3051339611</v>
      </c>
    </row>
    <row r="41" spans="1:77">
      <c r="A41" s="118" t="s">
        <v>104</v>
      </c>
      <c r="B41" s="118" t="s">
        <v>105</v>
      </c>
      <c r="C41" s="270" t="s">
        <v>105</v>
      </c>
      <c r="D41" s="119" t="s">
        <v>949</v>
      </c>
      <c r="E41" s="119"/>
      <c r="F41" s="120"/>
      <c r="G41" s="121" t="s">
        <v>1132</v>
      </c>
      <c r="H41" s="121" t="s">
        <v>802</v>
      </c>
      <c r="I41" s="122">
        <v>5</v>
      </c>
      <c r="J41" s="217">
        <f t="shared" si="38"/>
        <v>1</v>
      </c>
      <c r="K41" s="123">
        <v>15209080.668759989</v>
      </c>
      <c r="L41" s="123">
        <v>29932241.830000002</v>
      </c>
      <c r="M41" s="93">
        <f t="shared" si="0"/>
        <v>7.2702766117300532E-2</v>
      </c>
      <c r="N41" s="232">
        <v>48407098.787575081</v>
      </c>
      <c r="O41" s="232"/>
      <c r="P41" s="123">
        <v>48423221.510612972</v>
      </c>
      <c r="Q41" s="123">
        <v>12914892.543352602</v>
      </c>
      <c r="R41" s="123">
        <f t="shared" si="1"/>
        <v>35508328.967260368</v>
      </c>
      <c r="S41" s="123">
        <f t="shared" si="2"/>
        <v>0</v>
      </c>
      <c r="T41" s="123" t="b">
        <f t="shared" si="3"/>
        <v>0</v>
      </c>
      <c r="U41" s="123">
        <v>9013014</v>
      </c>
      <c r="V41" s="123">
        <v>0</v>
      </c>
      <c r="W41" s="123">
        <v>3185861.3212624062</v>
      </c>
      <c r="X41" s="123">
        <v>0</v>
      </c>
      <c r="Y41" s="123">
        <v>640301.7252778</v>
      </c>
      <c r="Z41" s="70">
        <f t="shared" si="53"/>
        <v>12839177.046540206</v>
      </c>
      <c r="AA41" s="70">
        <v>0</v>
      </c>
      <c r="AB41" s="70">
        <f t="shared" si="39"/>
        <v>48347506.013800576</v>
      </c>
      <c r="AC41" s="51">
        <f>IF(D41='2. UC Pool Allocations by Type'!B$5,'2. UC Pool Allocations by Type'!J$5,IF(D41='2. UC Pool Allocations by Type'!B$6,'2. UC Pool Allocations by Type'!J$6,IF(D41='2. UC Pool Allocations by Type'!B$7,'2. UC Pool Allocations by Type'!J$7,IF(D41='2. UC Pool Allocations by Type'!B$10,'2. UC Pool Allocations by Type'!J$10,IF(D41='2. UC Pool Allocations by Type'!B$14,'2. UC Pool Allocations by Type'!J$14,IF(D41='2. UC Pool Allocations by Type'!B$15,'2. UC Pool Allocations by Type'!J$15,IF(D41='2. UC Pool Allocations by Type'!B$16,'2. UC Pool Allocations by Type'!J$16,0)))))))</f>
        <v>2027872799.0126088</v>
      </c>
      <c r="AD41" s="71">
        <f t="shared" si="5"/>
        <v>48347506.013800576</v>
      </c>
      <c r="AE41" s="71">
        <f t="shared" si="6"/>
        <v>0</v>
      </c>
      <c r="AF41" s="71">
        <f t="shared" si="7"/>
        <v>0</v>
      </c>
      <c r="AG41" s="71">
        <f t="shared" si="8"/>
        <v>0</v>
      </c>
      <c r="AH41" s="71">
        <f t="shared" si="9"/>
        <v>0</v>
      </c>
      <c r="AI41" s="71">
        <f t="shared" si="10"/>
        <v>0</v>
      </c>
      <c r="AJ41" s="71">
        <f t="shared" si="11"/>
        <v>0</v>
      </c>
      <c r="AK41" s="49">
        <f t="shared" si="12"/>
        <v>22934679.348389991</v>
      </c>
      <c r="AL41" s="51">
        <f>IF($E41=$D$352,R41*'1. UC Assumptions'!$H$14,0)</f>
        <v>0</v>
      </c>
      <c r="AM41" s="70">
        <f t="shared" si="13"/>
        <v>0</v>
      </c>
      <c r="AN41" s="70">
        <f t="shared" si="14"/>
        <v>0</v>
      </c>
      <c r="AO41" s="70">
        <f t="shared" si="15"/>
        <v>0</v>
      </c>
      <c r="AP41" s="70">
        <f t="shared" si="54"/>
        <v>0</v>
      </c>
      <c r="AQ41" s="70">
        <f t="shared" si="17"/>
        <v>0</v>
      </c>
      <c r="AR41" s="70">
        <f t="shared" si="18"/>
        <v>22934679.348389991</v>
      </c>
      <c r="AS41" s="70">
        <f t="shared" si="55"/>
        <v>-1174838.3113694324</v>
      </c>
      <c r="AT41" s="99">
        <f t="shared" si="20"/>
        <v>21759841.037020557</v>
      </c>
      <c r="AU41" s="287">
        <v>23663736.260000002</v>
      </c>
      <c r="AV41" s="287">
        <f>ROUND(AU41*'1. UC Assumptions'!$C$19,2)</f>
        <v>9926937.3599999994</v>
      </c>
      <c r="AW41" s="287">
        <f>IF((AB41-AA41-AU41)*'1. UC Assumptions'!$C$19&gt;0,(AB41-AA41-AU41)*'1. UC Assumptions'!$C$19,0)</f>
        <v>10354841.411719341</v>
      </c>
      <c r="AX41" s="287">
        <f t="shared" si="40"/>
        <v>20281778.77171934</v>
      </c>
      <c r="AY41" s="287">
        <f>ROUND(AX41/'1. UC Assumptions'!$C$19,2)</f>
        <v>48347506.009999998</v>
      </c>
      <c r="AZ41" s="287">
        <f t="shared" si="21"/>
        <v>21759841.037020557</v>
      </c>
      <c r="BA41" s="287">
        <f t="shared" si="22"/>
        <v>0</v>
      </c>
      <c r="BB41" s="287">
        <f t="shared" si="23"/>
        <v>0</v>
      </c>
      <c r="BC41" s="287">
        <f t="shared" si="24"/>
        <v>26587664.972979441</v>
      </c>
      <c r="BD41" s="287">
        <f t="shared" si="25"/>
        <v>0</v>
      </c>
      <c r="BE41" s="287">
        <f t="shared" si="26"/>
        <v>0</v>
      </c>
      <c r="BF41" s="287">
        <f t="shared" si="27"/>
        <v>0</v>
      </c>
      <c r="BG41" s="287">
        <f t="shared" si="41"/>
        <v>21759841.037020557</v>
      </c>
      <c r="BH41" s="287">
        <f t="shared" si="28"/>
        <v>21759841.037020557</v>
      </c>
      <c r="BI41" s="287">
        <f t="shared" si="29"/>
        <v>0</v>
      </c>
      <c r="BJ41" s="287">
        <f t="shared" si="30"/>
        <v>0</v>
      </c>
      <c r="BK41" s="287">
        <f t="shared" si="31"/>
        <v>0</v>
      </c>
      <c r="BL41" s="287">
        <f t="shared" si="32"/>
        <v>0</v>
      </c>
      <c r="BM41" s="287">
        <f t="shared" si="33"/>
        <v>0</v>
      </c>
      <c r="BN41" s="287">
        <f t="shared" si="34"/>
        <v>0</v>
      </c>
      <c r="BO41" s="287">
        <f t="shared" si="35"/>
        <v>-1903895.222979445</v>
      </c>
      <c r="BP41" s="287">
        <f t="shared" si="42"/>
        <v>-798684.04</v>
      </c>
      <c r="BQ41" s="288">
        <f>IF(BO41&gt;0,BO41/'1. UC Assumptions'!$C$29*'1. UC Assumptions'!$C$28,0)</f>
        <v>0</v>
      </c>
      <c r="BR41" s="289">
        <f>BQ41*'1. UC Assumptions'!$C$19</f>
        <v>0</v>
      </c>
      <c r="BS41" s="289">
        <f t="shared" si="36"/>
        <v>23663736.260000002</v>
      </c>
      <c r="BT41" s="90"/>
      <c r="BU41" s="111"/>
      <c r="BV41" s="111"/>
      <c r="BW41" s="126">
        <v>16021785.048759989</v>
      </c>
      <c r="BX41" s="126">
        <v>48407098.787575081</v>
      </c>
      <c r="BY41" s="7">
        <f t="shared" si="52"/>
        <v>-16122.72303789109</v>
      </c>
    </row>
    <row r="42" spans="1:77">
      <c r="A42" s="118" t="s">
        <v>107</v>
      </c>
      <c r="B42" s="118" t="s">
        <v>108</v>
      </c>
      <c r="C42" s="270" t="s">
        <v>108</v>
      </c>
      <c r="D42" s="119" t="s">
        <v>972</v>
      </c>
      <c r="E42" s="119" t="s">
        <v>977</v>
      </c>
      <c r="F42" s="120"/>
      <c r="G42" s="121" t="s">
        <v>1133</v>
      </c>
      <c r="H42" s="121" t="s">
        <v>803</v>
      </c>
      <c r="I42" s="122">
        <v>12</v>
      </c>
      <c r="J42" s="217" t="str">
        <f t="shared" si="38"/>
        <v xml:space="preserve"> </v>
      </c>
      <c r="K42" s="123">
        <v>173867.85574675887</v>
      </c>
      <c r="L42" s="123">
        <v>291633</v>
      </c>
      <c r="M42" s="93">
        <f t="shared" si="0"/>
        <v>7.2855455753335185E-2</v>
      </c>
      <c r="N42" s="232">
        <v>499415.13274575653</v>
      </c>
      <c r="O42" s="232"/>
      <c r="P42" s="123">
        <v>499415.13274575653</v>
      </c>
      <c r="Q42" s="123">
        <v>0</v>
      </c>
      <c r="R42" s="123">
        <f t="shared" si="1"/>
        <v>499415.13274575653</v>
      </c>
      <c r="S42" s="123" t="b">
        <f t="shared" si="2"/>
        <v>0</v>
      </c>
      <c r="T42" s="123">
        <f t="shared" si="3"/>
        <v>499415.13274575653</v>
      </c>
      <c r="U42" s="123">
        <v>340536</v>
      </c>
      <c r="V42" s="123">
        <v>0</v>
      </c>
      <c r="W42" s="123">
        <v>0</v>
      </c>
      <c r="X42" s="123">
        <v>0</v>
      </c>
      <c r="Y42" s="123">
        <v>0</v>
      </c>
      <c r="Z42" s="70">
        <f t="shared" si="53"/>
        <v>340536</v>
      </c>
      <c r="AA42" s="70">
        <v>0</v>
      </c>
      <c r="AB42" s="70">
        <f t="shared" si="39"/>
        <v>839951.13274575653</v>
      </c>
      <c r="AC42" s="51">
        <f>IF(D42='2. UC Pool Allocations by Type'!B$5,'2. UC Pool Allocations by Type'!J$5,IF(D42='2. UC Pool Allocations by Type'!B$6,'2. UC Pool Allocations by Type'!J$6,IF(D42='2. UC Pool Allocations by Type'!B$7,'2. UC Pool Allocations by Type'!J$7,IF(D42='2. UC Pool Allocations by Type'!B$10,'2. UC Pool Allocations by Type'!J$10,IF(D42='2. UC Pool Allocations by Type'!B$14,'2. UC Pool Allocations by Type'!J$14,IF(D42='2. UC Pool Allocations by Type'!B$15,'2. UC Pool Allocations by Type'!J$15,IF(D42='2. UC Pool Allocations by Type'!B$16,'2. UC Pool Allocations by Type'!J$16,0)))))))</f>
        <v>196885138.65513676</v>
      </c>
      <c r="AD42" s="71">
        <f t="shared" si="5"/>
        <v>0</v>
      </c>
      <c r="AE42" s="71">
        <f t="shared" si="6"/>
        <v>839951.13274575653</v>
      </c>
      <c r="AF42" s="71">
        <f t="shared" si="7"/>
        <v>0</v>
      </c>
      <c r="AG42" s="71">
        <f t="shared" si="8"/>
        <v>0</v>
      </c>
      <c r="AH42" s="71">
        <f t="shared" si="9"/>
        <v>0</v>
      </c>
      <c r="AI42" s="71">
        <f t="shared" si="10"/>
        <v>0</v>
      </c>
      <c r="AJ42" s="71">
        <f t="shared" si="11"/>
        <v>0</v>
      </c>
      <c r="AK42" s="49">
        <f t="shared" si="12"/>
        <v>514897.44991366763</v>
      </c>
      <c r="AL42" s="51">
        <f>IF($E42=$D$352,R42*'1. UC Assumptions'!$H$14,0)</f>
        <v>428728.68318789563</v>
      </c>
      <c r="AM42" s="70">
        <f t="shared" si="13"/>
        <v>0</v>
      </c>
      <c r="AN42" s="70">
        <f t="shared" si="14"/>
        <v>0</v>
      </c>
      <c r="AO42" s="70">
        <f t="shared" si="15"/>
        <v>0</v>
      </c>
      <c r="AP42" s="70">
        <f t="shared" si="54"/>
        <v>0</v>
      </c>
      <c r="AQ42" s="70">
        <f t="shared" si="17"/>
        <v>0</v>
      </c>
      <c r="AR42" s="70">
        <f t="shared" si="18"/>
        <v>0</v>
      </c>
      <c r="AS42" s="70">
        <f t="shared" si="55"/>
        <v>0</v>
      </c>
      <c r="AT42" s="99">
        <f t="shared" si="20"/>
        <v>514897.44991366763</v>
      </c>
      <c r="AU42" s="287">
        <v>508682.88</v>
      </c>
      <c r="AV42" s="287">
        <f>ROUND(AU42*'1. UC Assumptions'!$C$19,2)</f>
        <v>213392.47</v>
      </c>
      <c r="AW42" s="287">
        <f>IF((AB42-AA42-AU42)*'1. UC Assumptions'!$C$19&gt;0,(AB42-AA42-AU42)*'1. UC Assumptions'!$C$19,0)</f>
        <v>138967.03202684486</v>
      </c>
      <c r="AX42" s="287">
        <f t="shared" si="40"/>
        <v>352359.50202684489</v>
      </c>
      <c r="AY42" s="287">
        <f>ROUND(AX42/'1. UC Assumptions'!$C$19,2)</f>
        <v>839951.14</v>
      </c>
      <c r="AZ42" s="287">
        <f t="shared" si="21"/>
        <v>514897.44991366763</v>
      </c>
      <c r="BA42" s="287">
        <f t="shared" si="22"/>
        <v>0</v>
      </c>
      <c r="BB42" s="287">
        <f t="shared" si="23"/>
        <v>0</v>
      </c>
      <c r="BC42" s="287">
        <f t="shared" si="24"/>
        <v>0</v>
      </c>
      <c r="BD42" s="287">
        <f t="shared" si="25"/>
        <v>0</v>
      </c>
      <c r="BE42" s="287">
        <f t="shared" si="26"/>
        <v>0</v>
      </c>
      <c r="BF42" s="287">
        <f t="shared" si="27"/>
        <v>0</v>
      </c>
      <c r="BG42" s="287">
        <f t="shared" si="41"/>
        <v>514897.44991366763</v>
      </c>
      <c r="BH42" s="287">
        <f t="shared" si="28"/>
        <v>0</v>
      </c>
      <c r="BI42" s="287">
        <f t="shared" si="29"/>
        <v>514897.44991366763</v>
      </c>
      <c r="BJ42" s="287">
        <f t="shared" si="30"/>
        <v>0</v>
      </c>
      <c r="BK42" s="287">
        <f t="shared" si="31"/>
        <v>0</v>
      </c>
      <c r="BL42" s="287">
        <f t="shared" si="32"/>
        <v>0</v>
      </c>
      <c r="BM42" s="287">
        <f t="shared" si="33"/>
        <v>0</v>
      </c>
      <c r="BN42" s="287">
        <f t="shared" si="34"/>
        <v>0</v>
      </c>
      <c r="BO42" s="287">
        <f t="shared" si="35"/>
        <v>6214.5699136676267</v>
      </c>
      <c r="BP42" s="287">
        <f t="shared" si="42"/>
        <v>2607.0100000000002</v>
      </c>
      <c r="BQ42" s="288">
        <f>IF(BO42&gt;0,BO42/'1. UC Assumptions'!$C$29*'1. UC Assumptions'!$C$28,0)</f>
        <v>4247.0846770741136</v>
      </c>
      <c r="BR42" s="289">
        <f>BQ42*'1. UC Assumptions'!$C$19</f>
        <v>1781.6520220325906</v>
      </c>
      <c r="BS42" s="289">
        <f t="shared" si="36"/>
        <v>512929.96467707411</v>
      </c>
      <c r="BT42" s="90"/>
      <c r="BU42" s="111"/>
      <c r="BV42" s="111"/>
      <c r="BW42" s="126">
        <v>182473.83574675885</v>
      </c>
      <c r="BX42" s="126">
        <v>499415.13274575653</v>
      </c>
      <c r="BY42" s="7">
        <f t="shared" si="52"/>
        <v>0</v>
      </c>
    </row>
    <row r="43" spans="1:77">
      <c r="A43" s="118" t="s">
        <v>109</v>
      </c>
      <c r="B43" s="118" t="s">
        <v>110</v>
      </c>
      <c r="C43" s="270" t="s">
        <v>110</v>
      </c>
      <c r="D43" s="119" t="s">
        <v>949</v>
      </c>
      <c r="E43" s="119"/>
      <c r="F43" s="120"/>
      <c r="G43" s="121" t="s">
        <v>1134</v>
      </c>
      <c r="H43" s="121" t="s">
        <v>804</v>
      </c>
      <c r="I43" s="122">
        <v>4</v>
      </c>
      <c r="J43" s="217">
        <f t="shared" si="38"/>
        <v>1</v>
      </c>
      <c r="K43" s="123">
        <v>5940993.4900699966</v>
      </c>
      <c r="L43" s="123">
        <v>6590817</v>
      </c>
      <c r="M43" s="93">
        <f t="shared" si="0"/>
        <v>9.8883230997277582E-2</v>
      </c>
      <c r="N43" s="232">
        <v>13770996.401573693</v>
      </c>
      <c r="O43" s="232"/>
      <c r="P43" s="123">
        <v>13770996.401573693</v>
      </c>
      <c r="Q43" s="123">
        <v>2650651.4057569774</v>
      </c>
      <c r="R43" s="123">
        <f t="shared" si="1"/>
        <v>11120344.995816715</v>
      </c>
      <c r="S43" s="123">
        <f t="shared" si="2"/>
        <v>0</v>
      </c>
      <c r="T43" s="123" t="b">
        <f t="shared" si="3"/>
        <v>0</v>
      </c>
      <c r="U43" s="123">
        <v>768750</v>
      </c>
      <c r="V43" s="123">
        <v>0</v>
      </c>
      <c r="W43" s="123">
        <v>929981</v>
      </c>
      <c r="X43" s="123">
        <v>0</v>
      </c>
      <c r="Y43" s="123">
        <v>0</v>
      </c>
      <c r="Z43" s="70">
        <f t="shared" si="53"/>
        <v>1698731</v>
      </c>
      <c r="AA43" s="70">
        <v>0</v>
      </c>
      <c r="AB43" s="70">
        <f t="shared" si="39"/>
        <v>12819075.995816715</v>
      </c>
      <c r="AC43" s="51">
        <f>IF(D43='2. UC Pool Allocations by Type'!B$5,'2. UC Pool Allocations by Type'!J$5,IF(D43='2. UC Pool Allocations by Type'!B$6,'2. UC Pool Allocations by Type'!J$6,IF(D43='2. UC Pool Allocations by Type'!B$7,'2. UC Pool Allocations by Type'!J$7,IF(D43='2. UC Pool Allocations by Type'!B$10,'2. UC Pool Allocations by Type'!J$10,IF(D43='2. UC Pool Allocations by Type'!B$14,'2. UC Pool Allocations by Type'!J$14,IF(D43='2. UC Pool Allocations by Type'!B$15,'2. UC Pool Allocations by Type'!J$15,IF(D43='2. UC Pool Allocations by Type'!B$16,'2. UC Pool Allocations by Type'!J$16,0)))))))</f>
        <v>2027872799.0126088</v>
      </c>
      <c r="AD43" s="71">
        <f t="shared" si="5"/>
        <v>12819075.995816715</v>
      </c>
      <c r="AE43" s="71">
        <f t="shared" si="6"/>
        <v>0</v>
      </c>
      <c r="AF43" s="71">
        <f t="shared" si="7"/>
        <v>0</v>
      </c>
      <c r="AG43" s="71">
        <f t="shared" si="8"/>
        <v>0</v>
      </c>
      <c r="AH43" s="71">
        <f t="shared" si="9"/>
        <v>0</v>
      </c>
      <c r="AI43" s="71">
        <f t="shared" si="10"/>
        <v>0</v>
      </c>
      <c r="AJ43" s="71">
        <f t="shared" si="11"/>
        <v>0</v>
      </c>
      <c r="AK43" s="49">
        <f t="shared" si="12"/>
        <v>6081004.4146388462</v>
      </c>
      <c r="AL43" s="51">
        <f>IF($E43=$D$352,R43*'1. UC Assumptions'!$H$14,0)</f>
        <v>0</v>
      </c>
      <c r="AM43" s="70">
        <f t="shared" si="13"/>
        <v>0</v>
      </c>
      <c r="AN43" s="70">
        <f t="shared" si="14"/>
        <v>0</v>
      </c>
      <c r="AO43" s="70">
        <f t="shared" si="15"/>
        <v>0</v>
      </c>
      <c r="AP43" s="70">
        <f t="shared" si="54"/>
        <v>0</v>
      </c>
      <c r="AQ43" s="70">
        <f t="shared" si="17"/>
        <v>0</v>
      </c>
      <c r="AR43" s="70">
        <f t="shared" si="18"/>
        <v>6081004.4146388462</v>
      </c>
      <c r="AS43" s="70">
        <f t="shared" si="55"/>
        <v>-311501.93335604173</v>
      </c>
      <c r="AT43" s="99">
        <f t="shared" si="20"/>
        <v>5769502.4812828042</v>
      </c>
      <c r="AU43" s="287">
        <v>6098935.8000000007</v>
      </c>
      <c r="AV43" s="287">
        <f>ROUND(AU43*'1. UC Assumptions'!$C$19,2)</f>
        <v>2558503.5699999998</v>
      </c>
      <c r="AW43" s="287">
        <f>IF((AB43-AA43-AU43)*'1. UC Assumptions'!$C$19&gt;0,(AB43-AA43-AU43)*'1. UC Assumptions'!$C$19,0)</f>
        <v>2819098.8121451116</v>
      </c>
      <c r="AX43" s="287">
        <f t="shared" si="40"/>
        <v>5377602.3821451114</v>
      </c>
      <c r="AY43" s="287">
        <f>ROUND(AX43/'1. UC Assumptions'!$C$19,2)</f>
        <v>12819076</v>
      </c>
      <c r="AZ43" s="287">
        <f t="shared" si="21"/>
        <v>5769502.4812828042</v>
      </c>
      <c r="BA43" s="287">
        <f t="shared" si="22"/>
        <v>0</v>
      </c>
      <c r="BB43" s="287">
        <f t="shared" si="23"/>
        <v>0</v>
      </c>
      <c r="BC43" s="287">
        <f t="shared" si="24"/>
        <v>7049573.5187171958</v>
      </c>
      <c r="BD43" s="287">
        <f t="shared" si="25"/>
        <v>0</v>
      </c>
      <c r="BE43" s="287">
        <f t="shared" si="26"/>
        <v>0</v>
      </c>
      <c r="BF43" s="287">
        <f t="shared" si="27"/>
        <v>0</v>
      </c>
      <c r="BG43" s="287">
        <f t="shared" si="41"/>
        <v>5769502.4812828042</v>
      </c>
      <c r="BH43" s="287">
        <f t="shared" si="28"/>
        <v>5769502.4812828042</v>
      </c>
      <c r="BI43" s="287">
        <f t="shared" si="29"/>
        <v>0</v>
      </c>
      <c r="BJ43" s="287">
        <f t="shared" si="30"/>
        <v>0</v>
      </c>
      <c r="BK43" s="287">
        <f t="shared" si="31"/>
        <v>0</v>
      </c>
      <c r="BL43" s="287">
        <f t="shared" si="32"/>
        <v>0</v>
      </c>
      <c r="BM43" s="287">
        <f t="shared" si="33"/>
        <v>0</v>
      </c>
      <c r="BN43" s="287">
        <f t="shared" si="34"/>
        <v>0</v>
      </c>
      <c r="BO43" s="287">
        <f t="shared" si="35"/>
        <v>-329433.31871719658</v>
      </c>
      <c r="BP43" s="287">
        <f t="shared" si="42"/>
        <v>-138197.26999999999</v>
      </c>
      <c r="BQ43" s="288">
        <f>IF(BO43&gt;0,BO43/'1. UC Assumptions'!$C$29*'1. UC Assumptions'!$C$28,0)</f>
        <v>0</v>
      </c>
      <c r="BR43" s="289">
        <f>BQ43*'1. UC Assumptions'!$C$19</f>
        <v>0</v>
      </c>
      <c r="BS43" s="289">
        <f t="shared" si="36"/>
        <v>6098935.8000000007</v>
      </c>
      <c r="BT43" s="90"/>
      <c r="BU43" s="111"/>
      <c r="BV43" s="111"/>
      <c r="BW43" s="126">
        <v>6482322.1600699984</v>
      </c>
      <c r="BX43" s="126">
        <v>13770996.401573693</v>
      </c>
      <c r="BY43" s="7">
        <f t="shared" si="52"/>
        <v>0</v>
      </c>
    </row>
    <row r="44" spans="1:77">
      <c r="A44" s="118" t="s">
        <v>111</v>
      </c>
      <c r="B44" s="118" t="s">
        <v>112</v>
      </c>
      <c r="C44" s="270" t="s">
        <v>112</v>
      </c>
      <c r="D44" s="119" t="s">
        <v>949</v>
      </c>
      <c r="E44" s="119"/>
      <c r="F44" s="120"/>
      <c r="G44" s="121" t="s">
        <v>1135</v>
      </c>
      <c r="H44" s="121" t="s">
        <v>795</v>
      </c>
      <c r="I44" s="122">
        <v>8</v>
      </c>
      <c r="J44" s="217">
        <f t="shared" si="38"/>
        <v>1</v>
      </c>
      <c r="K44" s="123">
        <v>6529028.9231899986</v>
      </c>
      <c r="L44" s="123">
        <v>7843817.6600000001</v>
      </c>
      <c r="M44" s="93">
        <f t="shared" si="0"/>
        <v>8.6442072127899117E-2</v>
      </c>
      <c r="N44" s="232">
        <v>15615265.224217335</v>
      </c>
      <c r="O44" s="232"/>
      <c r="P44" s="123">
        <v>15615265.224217335</v>
      </c>
      <c r="Q44" s="123">
        <v>2813173.737269213</v>
      </c>
      <c r="R44" s="123">
        <f t="shared" si="1"/>
        <v>12802091.486948121</v>
      </c>
      <c r="S44" s="123">
        <f t="shared" si="2"/>
        <v>0</v>
      </c>
      <c r="T44" s="123" t="b">
        <f t="shared" si="3"/>
        <v>0</v>
      </c>
      <c r="U44" s="123">
        <v>694461</v>
      </c>
      <c r="V44" s="123">
        <v>0</v>
      </c>
      <c r="W44" s="123">
        <v>0</v>
      </c>
      <c r="X44" s="123">
        <v>0</v>
      </c>
      <c r="Y44" s="123">
        <v>0</v>
      </c>
      <c r="Z44" s="70">
        <f t="shared" si="53"/>
        <v>694461</v>
      </c>
      <c r="AA44" s="70">
        <v>0</v>
      </c>
      <c r="AB44" s="70">
        <f t="shared" si="39"/>
        <v>13496552.486948121</v>
      </c>
      <c r="AC44" s="51">
        <f>IF(D44='2. UC Pool Allocations by Type'!B$5,'2. UC Pool Allocations by Type'!J$5,IF(D44='2. UC Pool Allocations by Type'!B$6,'2. UC Pool Allocations by Type'!J$6,IF(D44='2. UC Pool Allocations by Type'!B$7,'2. UC Pool Allocations by Type'!J$7,IF(D44='2. UC Pool Allocations by Type'!B$10,'2. UC Pool Allocations by Type'!J$10,IF(D44='2. UC Pool Allocations by Type'!B$14,'2. UC Pool Allocations by Type'!J$14,IF(D44='2. UC Pool Allocations by Type'!B$15,'2. UC Pool Allocations by Type'!J$15,IF(D44='2. UC Pool Allocations by Type'!B$16,'2. UC Pool Allocations by Type'!J$16,0)))))))</f>
        <v>2027872799.0126088</v>
      </c>
      <c r="AD44" s="71">
        <f t="shared" si="5"/>
        <v>13496552.486948121</v>
      </c>
      <c r="AE44" s="71">
        <f t="shared" si="6"/>
        <v>0</v>
      </c>
      <c r="AF44" s="71">
        <f t="shared" si="7"/>
        <v>0</v>
      </c>
      <c r="AG44" s="71">
        <f t="shared" si="8"/>
        <v>0</v>
      </c>
      <c r="AH44" s="71">
        <f t="shared" si="9"/>
        <v>0</v>
      </c>
      <c r="AI44" s="71">
        <f t="shared" si="10"/>
        <v>0</v>
      </c>
      <c r="AJ44" s="71">
        <f t="shared" si="11"/>
        <v>0</v>
      </c>
      <c r="AK44" s="49">
        <f t="shared" si="12"/>
        <v>6402379.9595477395</v>
      </c>
      <c r="AL44" s="51">
        <f>IF($E44=$D$352,R44*'1. UC Assumptions'!$H$14,0)</f>
        <v>0</v>
      </c>
      <c r="AM44" s="70">
        <f t="shared" si="13"/>
        <v>0</v>
      </c>
      <c r="AN44" s="70">
        <f t="shared" si="14"/>
        <v>0</v>
      </c>
      <c r="AO44" s="70">
        <f t="shared" si="15"/>
        <v>0</v>
      </c>
      <c r="AP44" s="70">
        <f t="shared" si="54"/>
        <v>0</v>
      </c>
      <c r="AQ44" s="70">
        <f t="shared" si="17"/>
        <v>0</v>
      </c>
      <c r="AR44" s="70">
        <f t="shared" si="18"/>
        <v>6402379.9595477395</v>
      </c>
      <c r="AS44" s="70">
        <f t="shared" si="55"/>
        <v>-327964.52682686341</v>
      </c>
      <c r="AT44" s="99">
        <f t="shared" si="20"/>
        <v>6074415.4327208763</v>
      </c>
      <c r="AU44" s="287">
        <v>6483707.0600000005</v>
      </c>
      <c r="AV44" s="287">
        <f>ROUND(AU44*'1. UC Assumptions'!$C$19,2)</f>
        <v>2719915.11</v>
      </c>
      <c r="AW44" s="287">
        <f>IF((AB44-AA44-AU44)*'1. UC Assumptions'!$C$19&gt;0,(AB44-AA44-AU44)*'1. UC Assumptions'!$C$19,0)</f>
        <v>2941888.6566047366</v>
      </c>
      <c r="AX44" s="287">
        <f t="shared" si="40"/>
        <v>5661803.7666047364</v>
      </c>
      <c r="AY44" s="287">
        <f>ROUND(AX44/'1. UC Assumptions'!$C$19,2)</f>
        <v>13496552.48</v>
      </c>
      <c r="AZ44" s="287">
        <f t="shared" si="21"/>
        <v>6074415.4327208763</v>
      </c>
      <c r="BA44" s="287">
        <f t="shared" si="22"/>
        <v>0</v>
      </c>
      <c r="BB44" s="287">
        <f t="shared" si="23"/>
        <v>0</v>
      </c>
      <c r="BC44" s="287">
        <f t="shared" si="24"/>
        <v>7422137.0472791241</v>
      </c>
      <c r="BD44" s="287">
        <f t="shared" si="25"/>
        <v>0</v>
      </c>
      <c r="BE44" s="287">
        <f t="shared" si="26"/>
        <v>0</v>
      </c>
      <c r="BF44" s="287">
        <f t="shared" si="27"/>
        <v>0</v>
      </c>
      <c r="BG44" s="287">
        <f t="shared" si="41"/>
        <v>6074415.4327208763</v>
      </c>
      <c r="BH44" s="287">
        <f t="shared" si="28"/>
        <v>6074415.4327208763</v>
      </c>
      <c r="BI44" s="287">
        <f t="shared" si="29"/>
        <v>0</v>
      </c>
      <c r="BJ44" s="287">
        <f t="shared" si="30"/>
        <v>0</v>
      </c>
      <c r="BK44" s="287">
        <f t="shared" si="31"/>
        <v>0</v>
      </c>
      <c r="BL44" s="287">
        <f t="shared" si="32"/>
        <v>0</v>
      </c>
      <c r="BM44" s="287">
        <f t="shared" si="33"/>
        <v>0</v>
      </c>
      <c r="BN44" s="287">
        <f t="shared" si="34"/>
        <v>0</v>
      </c>
      <c r="BO44" s="287">
        <f t="shared" si="35"/>
        <v>-409291.62727912422</v>
      </c>
      <c r="BP44" s="287">
        <f t="shared" si="42"/>
        <v>-171697.83</v>
      </c>
      <c r="BQ44" s="288">
        <f>IF(BO44&gt;0,BO44/'1. UC Assumptions'!$C$29*'1. UC Assumptions'!$C$28,0)</f>
        <v>0</v>
      </c>
      <c r="BR44" s="289">
        <f>BQ44*'1. UC Assumptions'!$C$19</f>
        <v>0</v>
      </c>
      <c r="BS44" s="289">
        <f t="shared" si="36"/>
        <v>6483707.0600000005</v>
      </c>
      <c r="BT44" s="90"/>
      <c r="BU44" s="111"/>
      <c r="BV44" s="111"/>
      <c r="BW44" s="126">
        <v>6980130.3931899993</v>
      </c>
      <c r="BX44" s="126">
        <v>15615265.224217335</v>
      </c>
      <c r="BY44" s="7">
        <f t="shared" si="52"/>
        <v>0</v>
      </c>
    </row>
    <row r="45" spans="1:77">
      <c r="A45" s="118" t="s">
        <v>113</v>
      </c>
      <c r="B45" s="118" t="s">
        <v>114</v>
      </c>
      <c r="C45" s="270" t="s">
        <v>114</v>
      </c>
      <c r="D45" s="119" t="s">
        <v>972</v>
      </c>
      <c r="E45" s="119" t="s">
        <v>977</v>
      </c>
      <c r="F45" s="120"/>
      <c r="G45" s="121" t="s">
        <v>1136</v>
      </c>
      <c r="H45" s="121" t="s">
        <v>805</v>
      </c>
      <c r="I45" s="122">
        <v>12</v>
      </c>
      <c r="J45" s="217">
        <f t="shared" si="38"/>
        <v>1</v>
      </c>
      <c r="K45" s="123">
        <v>617075.034937641</v>
      </c>
      <c r="L45" s="123">
        <v>3133030.1</v>
      </c>
      <c r="M45" s="93">
        <f t="shared" si="0"/>
        <v>6.4333369360394688E-2</v>
      </c>
      <c r="N45" s="232">
        <v>3962790.4961632472</v>
      </c>
      <c r="O45" s="232"/>
      <c r="P45" s="123">
        <v>3991362.0337238973</v>
      </c>
      <c r="Q45" s="123">
        <v>1514224.4266177083</v>
      </c>
      <c r="R45" s="123">
        <f t="shared" si="1"/>
        <v>2477137.6071061892</v>
      </c>
      <c r="S45" s="123" t="b">
        <f t="shared" si="2"/>
        <v>0</v>
      </c>
      <c r="T45" s="123">
        <f t="shared" si="3"/>
        <v>2477137.6071061892</v>
      </c>
      <c r="U45" s="123">
        <v>709915</v>
      </c>
      <c r="V45" s="123">
        <v>0</v>
      </c>
      <c r="W45" s="123">
        <v>0</v>
      </c>
      <c r="X45" s="123">
        <v>0</v>
      </c>
      <c r="Y45" s="123">
        <v>0</v>
      </c>
      <c r="Z45" s="70">
        <f t="shared" si="53"/>
        <v>709915</v>
      </c>
      <c r="AA45" s="70">
        <v>0</v>
      </c>
      <c r="AB45" s="70">
        <f t="shared" si="39"/>
        <v>3187052.6071061892</v>
      </c>
      <c r="AC45" s="51">
        <f>IF(D45='2. UC Pool Allocations by Type'!B$5,'2. UC Pool Allocations by Type'!J$5,IF(D45='2. UC Pool Allocations by Type'!B$6,'2. UC Pool Allocations by Type'!J$6,IF(D45='2. UC Pool Allocations by Type'!B$7,'2. UC Pool Allocations by Type'!J$7,IF(D45='2. UC Pool Allocations by Type'!B$10,'2. UC Pool Allocations by Type'!J$10,IF(D45='2. UC Pool Allocations by Type'!B$14,'2. UC Pool Allocations by Type'!J$14,IF(D45='2. UC Pool Allocations by Type'!B$15,'2. UC Pool Allocations by Type'!J$15,IF(D45='2. UC Pool Allocations by Type'!B$16,'2. UC Pool Allocations by Type'!J$16,0)))))))</f>
        <v>196885138.65513676</v>
      </c>
      <c r="AD45" s="71">
        <f t="shared" si="5"/>
        <v>0</v>
      </c>
      <c r="AE45" s="71">
        <f t="shared" si="6"/>
        <v>3187052.6071061892</v>
      </c>
      <c r="AF45" s="71">
        <f t="shared" si="7"/>
        <v>0</v>
      </c>
      <c r="AG45" s="71">
        <f t="shared" si="8"/>
        <v>0</v>
      </c>
      <c r="AH45" s="71">
        <f t="shared" si="9"/>
        <v>0</v>
      </c>
      <c r="AI45" s="71">
        <f t="shared" si="10"/>
        <v>0</v>
      </c>
      <c r="AJ45" s="71">
        <f t="shared" si="11"/>
        <v>0</v>
      </c>
      <c r="AK45" s="49">
        <f t="shared" si="12"/>
        <v>1953691.3472279296</v>
      </c>
      <c r="AL45" s="51">
        <f>IF($E45=$D$352,R45*'1. UC Assumptions'!$H$14,0)</f>
        <v>2126527.3611773131</v>
      </c>
      <c r="AM45" s="70">
        <f t="shared" si="13"/>
        <v>172836.01394938352</v>
      </c>
      <c r="AN45" s="70">
        <f t="shared" si="14"/>
        <v>172836.01394938352</v>
      </c>
      <c r="AO45" s="70">
        <f t="shared" si="15"/>
        <v>0</v>
      </c>
      <c r="AP45" s="70">
        <f t="shared" si="54"/>
        <v>0</v>
      </c>
      <c r="AQ45" s="70">
        <f t="shared" si="17"/>
        <v>0</v>
      </c>
      <c r="AR45" s="70">
        <f t="shared" si="18"/>
        <v>0</v>
      </c>
      <c r="AS45" s="70">
        <f t="shared" si="55"/>
        <v>0</v>
      </c>
      <c r="AT45" s="99">
        <f t="shared" si="20"/>
        <v>2126527.3611773131</v>
      </c>
      <c r="AU45" s="287">
        <v>2096112.27</v>
      </c>
      <c r="AV45" s="287">
        <f>ROUND(AU45*'1. UC Assumptions'!$C$19,2)</f>
        <v>879319.1</v>
      </c>
      <c r="AW45" s="287">
        <f>IF((AB45-AA45-AU45)*'1. UC Assumptions'!$C$19&gt;0,(AB45-AA45-AU45)*'1. UC Assumptions'!$C$19,0)</f>
        <v>457649.47141604638</v>
      </c>
      <c r="AX45" s="287">
        <f t="shared" si="40"/>
        <v>1336968.5714160465</v>
      </c>
      <c r="AY45" s="287">
        <f>ROUND(AX45/'1. UC Assumptions'!$C$19,2)</f>
        <v>3187052.61</v>
      </c>
      <c r="AZ45" s="287">
        <f t="shared" si="21"/>
        <v>2126527.3611773131</v>
      </c>
      <c r="BA45" s="287">
        <f t="shared" si="22"/>
        <v>0</v>
      </c>
      <c r="BB45" s="287">
        <f t="shared" si="23"/>
        <v>0</v>
      </c>
      <c r="BC45" s="287">
        <f t="shared" si="24"/>
        <v>0</v>
      </c>
      <c r="BD45" s="287">
        <f t="shared" si="25"/>
        <v>0</v>
      </c>
      <c r="BE45" s="287">
        <f t="shared" si="26"/>
        <v>0</v>
      </c>
      <c r="BF45" s="287">
        <f t="shared" si="27"/>
        <v>0</v>
      </c>
      <c r="BG45" s="287">
        <f t="shared" si="41"/>
        <v>2126527.3611773131</v>
      </c>
      <c r="BH45" s="287">
        <f t="shared" si="28"/>
        <v>0</v>
      </c>
      <c r="BI45" s="287">
        <f t="shared" si="29"/>
        <v>2126527.3611773131</v>
      </c>
      <c r="BJ45" s="287">
        <f t="shared" si="30"/>
        <v>0</v>
      </c>
      <c r="BK45" s="287">
        <f t="shared" si="31"/>
        <v>0</v>
      </c>
      <c r="BL45" s="287">
        <f t="shared" si="32"/>
        <v>0</v>
      </c>
      <c r="BM45" s="287">
        <f t="shared" si="33"/>
        <v>0</v>
      </c>
      <c r="BN45" s="287">
        <f t="shared" si="34"/>
        <v>0</v>
      </c>
      <c r="BO45" s="287">
        <f t="shared" si="35"/>
        <v>30415.091177313123</v>
      </c>
      <c r="BP45" s="287">
        <f t="shared" si="42"/>
        <v>12759.13</v>
      </c>
      <c r="BQ45" s="288">
        <f>IF(BO45&gt;0,BO45/'1. UC Assumptions'!$C$29*'1. UC Assumptions'!$C$28,0)</f>
        <v>20785.906263100307</v>
      </c>
      <c r="BR45" s="289">
        <f>BQ45*'1. UC Assumptions'!$C$19</f>
        <v>8719.687677370579</v>
      </c>
      <c r="BS45" s="289">
        <f t="shared" si="36"/>
        <v>2116898.1762631005</v>
      </c>
      <c r="BT45" s="90"/>
      <c r="BU45" s="111"/>
      <c r="BV45" s="111"/>
      <c r="BW45" s="126">
        <v>628942.534937641</v>
      </c>
      <c r="BX45" s="126">
        <v>3962790.4961632472</v>
      </c>
      <c r="BY45" s="7">
        <f t="shared" si="52"/>
        <v>-28571.537560650147</v>
      </c>
    </row>
    <row r="46" spans="1:77">
      <c r="A46" s="118" t="s">
        <v>115</v>
      </c>
      <c r="B46" s="118" t="s">
        <v>116</v>
      </c>
      <c r="C46" s="270" t="s">
        <v>116</v>
      </c>
      <c r="D46" s="119" t="s">
        <v>972</v>
      </c>
      <c r="E46" s="119" t="s">
        <v>977</v>
      </c>
      <c r="F46" s="120"/>
      <c r="G46" s="121" t="s">
        <v>1137</v>
      </c>
      <c r="H46" s="121" t="s">
        <v>806</v>
      </c>
      <c r="I46" s="122">
        <v>1</v>
      </c>
      <c r="J46" s="217">
        <f t="shared" si="38"/>
        <v>1</v>
      </c>
      <c r="K46" s="123">
        <v>1810775.327376287</v>
      </c>
      <c r="L46" s="123">
        <v>2064176.42</v>
      </c>
      <c r="M46" s="93">
        <f t="shared" si="0"/>
        <v>9.1503944748543731E-2</v>
      </c>
      <c r="N46" s="232">
        <v>4229525.1179714799</v>
      </c>
      <c r="O46" s="232"/>
      <c r="P46" s="123">
        <v>4229525.1179714799</v>
      </c>
      <c r="Q46" s="123">
        <v>1434099.2114559223</v>
      </c>
      <c r="R46" s="123">
        <f t="shared" si="1"/>
        <v>2795425.9065155573</v>
      </c>
      <c r="S46" s="123" t="b">
        <f t="shared" si="2"/>
        <v>0</v>
      </c>
      <c r="T46" s="123">
        <f t="shared" si="3"/>
        <v>2795425.9065155573</v>
      </c>
      <c r="U46" s="123">
        <v>13233</v>
      </c>
      <c r="V46" s="123">
        <v>0</v>
      </c>
      <c r="W46" s="123">
        <v>0</v>
      </c>
      <c r="X46" s="123">
        <v>0</v>
      </c>
      <c r="Y46" s="123">
        <v>0</v>
      </c>
      <c r="Z46" s="70">
        <f t="shared" si="53"/>
        <v>13233</v>
      </c>
      <c r="AA46" s="70">
        <v>0</v>
      </c>
      <c r="AB46" s="70">
        <f t="shared" si="39"/>
        <v>2808658.9065155573</v>
      </c>
      <c r="AC46" s="51">
        <f>IF(D46='2. UC Pool Allocations by Type'!B$5,'2. UC Pool Allocations by Type'!J$5,IF(D46='2. UC Pool Allocations by Type'!B$6,'2. UC Pool Allocations by Type'!J$6,IF(D46='2. UC Pool Allocations by Type'!B$7,'2. UC Pool Allocations by Type'!J$7,IF(D46='2. UC Pool Allocations by Type'!B$10,'2. UC Pool Allocations by Type'!J$10,IF(D46='2. UC Pool Allocations by Type'!B$14,'2. UC Pool Allocations by Type'!J$14,IF(D46='2. UC Pool Allocations by Type'!B$15,'2. UC Pool Allocations by Type'!J$15,IF(D46='2. UC Pool Allocations by Type'!B$16,'2. UC Pool Allocations by Type'!J$16,0)))))))</f>
        <v>196885138.65513676</v>
      </c>
      <c r="AD46" s="71">
        <f t="shared" si="5"/>
        <v>0</v>
      </c>
      <c r="AE46" s="71">
        <f t="shared" si="6"/>
        <v>2808658.9065155573</v>
      </c>
      <c r="AF46" s="71">
        <f t="shared" si="7"/>
        <v>0</v>
      </c>
      <c r="AG46" s="71">
        <f t="shared" si="8"/>
        <v>0</v>
      </c>
      <c r="AH46" s="71">
        <f t="shared" si="9"/>
        <v>0</v>
      </c>
      <c r="AI46" s="71">
        <f t="shared" si="10"/>
        <v>0</v>
      </c>
      <c r="AJ46" s="71">
        <f t="shared" si="11"/>
        <v>0</v>
      </c>
      <c r="AK46" s="49">
        <f t="shared" si="12"/>
        <v>1721732.6726076454</v>
      </c>
      <c r="AL46" s="51">
        <f>IF($E46=$D$352,R46*'1. UC Assumptions'!$H$14,0)</f>
        <v>2399765.6243625861</v>
      </c>
      <c r="AM46" s="70">
        <f t="shared" si="13"/>
        <v>678032.95175494067</v>
      </c>
      <c r="AN46" s="70">
        <f t="shared" si="14"/>
        <v>678032.95175494067</v>
      </c>
      <c r="AO46" s="70">
        <f t="shared" si="15"/>
        <v>0</v>
      </c>
      <c r="AP46" s="70">
        <f t="shared" si="54"/>
        <v>0</v>
      </c>
      <c r="AQ46" s="70">
        <f t="shared" si="17"/>
        <v>0</v>
      </c>
      <c r="AR46" s="70">
        <f t="shared" si="18"/>
        <v>0</v>
      </c>
      <c r="AS46" s="70">
        <f t="shared" si="55"/>
        <v>0</v>
      </c>
      <c r="AT46" s="99">
        <f t="shared" si="20"/>
        <v>2399765.6243625861</v>
      </c>
      <c r="AU46" s="287">
        <v>2278467.27</v>
      </c>
      <c r="AV46" s="287">
        <f>ROUND(AU46*'1. UC Assumptions'!$C$19,2)</f>
        <v>955817.02</v>
      </c>
      <c r="AW46" s="287">
        <f>IF((AB46-AA46-AU46)*'1. UC Assumptions'!$C$19&gt;0,(AB46-AA46-AU46)*'1. UC Assumptions'!$C$19,0)</f>
        <v>222415.39151827627</v>
      </c>
      <c r="AX46" s="287">
        <f t="shared" si="40"/>
        <v>1178232.4115182762</v>
      </c>
      <c r="AY46" s="287">
        <f>ROUND(AX46/'1. UC Assumptions'!$C$19,2)</f>
        <v>2808658.91</v>
      </c>
      <c r="AZ46" s="287">
        <f t="shared" si="21"/>
        <v>2399765.6243625861</v>
      </c>
      <c r="BA46" s="287">
        <f t="shared" si="22"/>
        <v>0</v>
      </c>
      <c r="BB46" s="287">
        <f t="shared" si="23"/>
        <v>0</v>
      </c>
      <c r="BC46" s="287">
        <f t="shared" si="24"/>
        <v>0</v>
      </c>
      <c r="BD46" s="287">
        <f t="shared" si="25"/>
        <v>0</v>
      </c>
      <c r="BE46" s="287">
        <f t="shared" si="26"/>
        <v>0</v>
      </c>
      <c r="BF46" s="287">
        <f t="shared" si="27"/>
        <v>0</v>
      </c>
      <c r="BG46" s="287">
        <f t="shared" si="41"/>
        <v>2399765.6243625861</v>
      </c>
      <c r="BH46" s="287">
        <f t="shared" si="28"/>
        <v>0</v>
      </c>
      <c r="BI46" s="287">
        <f t="shared" si="29"/>
        <v>2399765.6243625861</v>
      </c>
      <c r="BJ46" s="287">
        <f t="shared" si="30"/>
        <v>0</v>
      </c>
      <c r="BK46" s="287">
        <f t="shared" si="31"/>
        <v>0</v>
      </c>
      <c r="BL46" s="287">
        <f t="shared" si="32"/>
        <v>0</v>
      </c>
      <c r="BM46" s="287">
        <f t="shared" si="33"/>
        <v>0</v>
      </c>
      <c r="BN46" s="287">
        <f t="shared" si="34"/>
        <v>0</v>
      </c>
      <c r="BO46" s="287">
        <f t="shared" si="35"/>
        <v>121298.35436258605</v>
      </c>
      <c r="BP46" s="287">
        <f t="shared" si="42"/>
        <v>50884.65</v>
      </c>
      <c r="BQ46" s="288">
        <f>IF(BO46&gt;0,BO46/'1. UC Assumptions'!$C$29*'1. UC Assumptions'!$C$28,0)</f>
        <v>82896.22440881237</v>
      </c>
      <c r="BR46" s="289">
        <f>BQ46*'1. UC Assumptions'!$C$19</f>
        <v>34774.966139496784</v>
      </c>
      <c r="BS46" s="289">
        <f t="shared" si="36"/>
        <v>2361363.4944088124</v>
      </c>
      <c r="BT46" s="90"/>
      <c r="BU46" s="111"/>
      <c r="BV46" s="111"/>
      <c r="BW46" s="126">
        <v>1951013.827376287</v>
      </c>
      <c r="BX46" s="126">
        <v>4229525.1179714799</v>
      </c>
      <c r="BY46" s="7">
        <f t="shared" si="52"/>
        <v>0</v>
      </c>
    </row>
    <row r="47" spans="1:77">
      <c r="A47" s="118" t="s">
        <v>117</v>
      </c>
      <c r="B47" s="118" t="s">
        <v>118</v>
      </c>
      <c r="C47" s="270" t="s">
        <v>2123</v>
      </c>
      <c r="D47" s="119" t="s">
        <v>972</v>
      </c>
      <c r="E47" s="119" t="s">
        <v>977</v>
      </c>
      <c r="F47" s="120"/>
      <c r="G47" s="121" t="s">
        <v>1062</v>
      </c>
      <c r="H47" s="121" t="s">
        <v>1138</v>
      </c>
      <c r="I47" s="122">
        <v>12</v>
      </c>
      <c r="J47" s="217">
        <f t="shared" si="38"/>
        <v>1</v>
      </c>
      <c r="K47" s="123">
        <v>1159886.0052155745</v>
      </c>
      <c r="L47" s="123">
        <v>1358518</v>
      </c>
      <c r="M47" s="93">
        <f t="shared" si="0"/>
        <v>0.11414272940978587</v>
      </c>
      <c r="N47" s="232">
        <v>2805861.5121274167</v>
      </c>
      <c r="O47" s="232"/>
      <c r="P47" s="123">
        <v>2805861.5121274167</v>
      </c>
      <c r="Q47" s="123">
        <v>1506769.9615574251</v>
      </c>
      <c r="R47" s="123">
        <f t="shared" si="1"/>
        <v>1299091.5505699916</v>
      </c>
      <c r="S47" s="123" t="b">
        <f t="shared" si="2"/>
        <v>0</v>
      </c>
      <c r="T47" s="123">
        <f t="shared" si="3"/>
        <v>1299091.5505699916</v>
      </c>
      <c r="U47" s="123">
        <v>378283</v>
      </c>
      <c r="V47" s="123">
        <v>0</v>
      </c>
      <c r="W47" s="123">
        <v>0</v>
      </c>
      <c r="X47" s="123">
        <v>0</v>
      </c>
      <c r="Y47" s="123">
        <v>0</v>
      </c>
      <c r="Z47" s="70">
        <f t="shared" si="53"/>
        <v>378283</v>
      </c>
      <c r="AA47" s="70">
        <v>0</v>
      </c>
      <c r="AB47" s="70">
        <f t="shared" si="39"/>
        <v>1677374.5505699916</v>
      </c>
      <c r="AC47" s="51">
        <f>IF(D47='2. UC Pool Allocations by Type'!B$5,'2. UC Pool Allocations by Type'!J$5,IF(D47='2. UC Pool Allocations by Type'!B$6,'2. UC Pool Allocations by Type'!J$6,IF(D47='2. UC Pool Allocations by Type'!B$7,'2. UC Pool Allocations by Type'!J$7,IF(D47='2. UC Pool Allocations by Type'!B$10,'2. UC Pool Allocations by Type'!J$10,IF(D47='2. UC Pool Allocations by Type'!B$14,'2. UC Pool Allocations by Type'!J$14,IF(D47='2. UC Pool Allocations by Type'!B$15,'2. UC Pool Allocations by Type'!J$15,IF(D47='2. UC Pool Allocations by Type'!B$16,'2. UC Pool Allocations by Type'!J$16,0)))))))</f>
        <v>196885138.65513676</v>
      </c>
      <c r="AD47" s="71">
        <f t="shared" si="5"/>
        <v>0</v>
      </c>
      <c r="AE47" s="71">
        <f t="shared" si="6"/>
        <v>1677374.5505699916</v>
      </c>
      <c r="AF47" s="71">
        <f t="shared" si="7"/>
        <v>0</v>
      </c>
      <c r="AG47" s="71">
        <f t="shared" si="8"/>
        <v>0</v>
      </c>
      <c r="AH47" s="71">
        <f t="shared" si="9"/>
        <v>0</v>
      </c>
      <c r="AI47" s="71">
        <f t="shared" si="10"/>
        <v>0</v>
      </c>
      <c r="AJ47" s="71">
        <f t="shared" si="11"/>
        <v>0</v>
      </c>
      <c r="AK47" s="49">
        <f t="shared" si="12"/>
        <v>1028245.3882945088</v>
      </c>
      <c r="AL47" s="51">
        <f>IF($E47=$D$352,R47*'1. UC Assumptions'!$H$14,0)</f>
        <v>1115220.1311047005</v>
      </c>
      <c r="AM47" s="70">
        <f t="shared" si="13"/>
        <v>86974.742810191703</v>
      </c>
      <c r="AN47" s="70">
        <f t="shared" si="14"/>
        <v>86974.742810191703</v>
      </c>
      <c r="AO47" s="70">
        <f t="shared" si="15"/>
        <v>0</v>
      </c>
      <c r="AP47" s="70">
        <f t="shared" si="54"/>
        <v>0</v>
      </c>
      <c r="AQ47" s="70">
        <f t="shared" si="17"/>
        <v>0</v>
      </c>
      <c r="AR47" s="70">
        <f t="shared" si="18"/>
        <v>0</v>
      </c>
      <c r="AS47" s="70">
        <f t="shared" si="55"/>
        <v>0</v>
      </c>
      <c r="AT47" s="99">
        <f t="shared" si="20"/>
        <v>1115220.1311047005</v>
      </c>
      <c r="AU47" s="287">
        <v>1000013.8900000001</v>
      </c>
      <c r="AV47" s="287">
        <f>ROUND(AU47*'1. UC Assumptions'!$C$19,2)</f>
        <v>419505.83</v>
      </c>
      <c r="AW47" s="287">
        <f>IF((AB47-AA47-AU47)*'1. UC Assumptions'!$C$19&gt;0,(AB47-AA47-AU47)*'1. UC Assumptions'!$C$19,0)</f>
        <v>284152.79710911139</v>
      </c>
      <c r="AX47" s="287">
        <f t="shared" si="40"/>
        <v>703658.6271091114</v>
      </c>
      <c r="AY47" s="287">
        <f>ROUND(AX47/'1. UC Assumptions'!$C$19,2)</f>
        <v>1677374.56</v>
      </c>
      <c r="AZ47" s="287">
        <f t="shared" si="21"/>
        <v>1115220.1311047005</v>
      </c>
      <c r="BA47" s="287">
        <f t="shared" si="22"/>
        <v>0</v>
      </c>
      <c r="BB47" s="287">
        <f t="shared" si="23"/>
        <v>0</v>
      </c>
      <c r="BC47" s="287">
        <f t="shared" si="24"/>
        <v>0</v>
      </c>
      <c r="BD47" s="287">
        <f t="shared" si="25"/>
        <v>0</v>
      </c>
      <c r="BE47" s="287">
        <f t="shared" si="26"/>
        <v>0</v>
      </c>
      <c r="BF47" s="287">
        <f t="shared" si="27"/>
        <v>0</v>
      </c>
      <c r="BG47" s="287">
        <f t="shared" si="41"/>
        <v>1115220.1311047005</v>
      </c>
      <c r="BH47" s="287">
        <f t="shared" si="28"/>
        <v>0</v>
      </c>
      <c r="BI47" s="287">
        <f t="shared" si="29"/>
        <v>1115220.1311047005</v>
      </c>
      <c r="BJ47" s="287">
        <f t="shared" si="30"/>
        <v>0</v>
      </c>
      <c r="BK47" s="287">
        <f t="shared" si="31"/>
        <v>0</v>
      </c>
      <c r="BL47" s="287">
        <f t="shared" si="32"/>
        <v>0</v>
      </c>
      <c r="BM47" s="287">
        <f t="shared" si="33"/>
        <v>0</v>
      </c>
      <c r="BN47" s="287">
        <f t="shared" si="34"/>
        <v>0</v>
      </c>
      <c r="BO47" s="287">
        <f t="shared" si="35"/>
        <v>115206.24110470037</v>
      </c>
      <c r="BP47" s="287">
        <f t="shared" si="42"/>
        <v>48329.01</v>
      </c>
      <c r="BQ47" s="288">
        <f>IF(BO47&gt;0,BO47/'1. UC Assumptions'!$C$29*'1. UC Assumptions'!$C$28,0)</f>
        <v>78732.827548208603</v>
      </c>
      <c r="BR47" s="289">
        <f>BQ47*'1. UC Assumptions'!$C$19</f>
        <v>33028.421156473509</v>
      </c>
      <c r="BS47" s="289">
        <f t="shared" si="36"/>
        <v>1078746.7175482088</v>
      </c>
      <c r="BT47" s="90"/>
      <c r="BU47" s="111"/>
      <c r="BV47" s="111"/>
      <c r="BW47" s="126">
        <v>1305154.0352155743</v>
      </c>
      <c r="BX47" s="126">
        <v>2805861.5121274167</v>
      </c>
      <c r="BY47" s="7">
        <f t="shared" si="52"/>
        <v>0</v>
      </c>
    </row>
    <row r="48" spans="1:77">
      <c r="A48" s="118" t="s">
        <v>119</v>
      </c>
      <c r="B48" s="118" t="s">
        <v>120</v>
      </c>
      <c r="C48" s="270" t="s">
        <v>120</v>
      </c>
      <c r="D48" s="119" t="s">
        <v>972</v>
      </c>
      <c r="E48" s="119" t="s">
        <v>977</v>
      </c>
      <c r="F48" s="120"/>
      <c r="G48" s="121" t="s">
        <v>1139</v>
      </c>
      <c r="H48" s="121" t="s">
        <v>800</v>
      </c>
      <c r="I48" s="122">
        <v>11</v>
      </c>
      <c r="J48" s="217">
        <f t="shared" si="38"/>
        <v>1</v>
      </c>
      <c r="K48" s="123">
        <v>305732.94999999995</v>
      </c>
      <c r="L48" s="123">
        <v>112471</v>
      </c>
      <c r="M48" s="93">
        <f t="shared" si="0"/>
        <v>5.7394212724293903E-2</v>
      </c>
      <c r="N48" s="232">
        <v>442206.43646843993</v>
      </c>
      <c r="O48" s="232"/>
      <c r="P48" s="123">
        <v>442206.43646843993</v>
      </c>
      <c r="Q48" s="123">
        <v>265795.25531926902</v>
      </c>
      <c r="R48" s="123">
        <f t="shared" si="1"/>
        <v>176411.18114917091</v>
      </c>
      <c r="S48" s="123" t="b">
        <f t="shared" si="2"/>
        <v>0</v>
      </c>
      <c r="T48" s="123">
        <f t="shared" si="3"/>
        <v>176411.18114917091</v>
      </c>
      <c r="U48" s="123">
        <v>113947</v>
      </c>
      <c r="V48" s="123">
        <v>0</v>
      </c>
      <c r="W48" s="123">
        <v>0</v>
      </c>
      <c r="X48" s="123">
        <v>0</v>
      </c>
      <c r="Y48" s="123">
        <v>0</v>
      </c>
      <c r="Z48" s="70">
        <f t="shared" si="53"/>
        <v>113947</v>
      </c>
      <c r="AA48" s="70">
        <v>0</v>
      </c>
      <c r="AB48" s="70">
        <f t="shared" si="39"/>
        <v>290358.18114917091</v>
      </c>
      <c r="AC48" s="51">
        <f>IF(D48='2. UC Pool Allocations by Type'!B$5,'2. UC Pool Allocations by Type'!J$5,IF(D48='2. UC Pool Allocations by Type'!B$6,'2. UC Pool Allocations by Type'!J$6,IF(D48='2. UC Pool Allocations by Type'!B$7,'2. UC Pool Allocations by Type'!J$7,IF(D48='2. UC Pool Allocations by Type'!B$10,'2. UC Pool Allocations by Type'!J$10,IF(D48='2. UC Pool Allocations by Type'!B$14,'2. UC Pool Allocations by Type'!J$14,IF(D48='2. UC Pool Allocations by Type'!B$15,'2. UC Pool Allocations by Type'!J$15,IF(D48='2. UC Pool Allocations by Type'!B$16,'2. UC Pool Allocations by Type'!J$16,0)))))))</f>
        <v>196885138.65513676</v>
      </c>
      <c r="AD48" s="71">
        <f t="shared" si="5"/>
        <v>0</v>
      </c>
      <c r="AE48" s="71">
        <f t="shared" si="6"/>
        <v>290358.18114917091</v>
      </c>
      <c r="AF48" s="71">
        <f t="shared" si="7"/>
        <v>0</v>
      </c>
      <c r="AG48" s="71">
        <f t="shared" si="8"/>
        <v>0</v>
      </c>
      <c r="AH48" s="71">
        <f t="shared" si="9"/>
        <v>0</v>
      </c>
      <c r="AI48" s="71">
        <f t="shared" si="10"/>
        <v>0</v>
      </c>
      <c r="AJ48" s="71">
        <f t="shared" si="11"/>
        <v>0</v>
      </c>
      <c r="AK48" s="49">
        <f t="shared" si="12"/>
        <v>177992.12502584027</v>
      </c>
      <c r="AL48" s="51">
        <f>IF($E48=$D$352,R48*'1. UC Assumptions'!$H$14,0)</f>
        <v>151442.21397113442</v>
      </c>
      <c r="AM48" s="70">
        <f t="shared" si="13"/>
        <v>0</v>
      </c>
      <c r="AN48" s="70">
        <f t="shared" si="14"/>
        <v>0</v>
      </c>
      <c r="AO48" s="70">
        <f t="shared" si="15"/>
        <v>0</v>
      </c>
      <c r="AP48" s="70">
        <f t="shared" si="54"/>
        <v>0</v>
      </c>
      <c r="AQ48" s="70">
        <f t="shared" si="17"/>
        <v>0</v>
      </c>
      <c r="AR48" s="70">
        <f t="shared" si="18"/>
        <v>0</v>
      </c>
      <c r="AS48" s="70">
        <f t="shared" si="55"/>
        <v>0</v>
      </c>
      <c r="AT48" s="99">
        <f t="shared" si="20"/>
        <v>177992.12502584027</v>
      </c>
      <c r="AU48" s="287">
        <v>178886</v>
      </c>
      <c r="AV48" s="287">
        <f>ROUND(AU48*'1. UC Assumptions'!$C$19,2)</f>
        <v>75042.679999999993</v>
      </c>
      <c r="AW48" s="287">
        <f>IF((AB48-AA48-AU48)*'1. UC Assumptions'!$C$19&gt;0,(AB48-AA48-AU48)*'1. UC Assumptions'!$C$19,0)</f>
        <v>46762.579992077197</v>
      </c>
      <c r="AX48" s="287">
        <f t="shared" si="40"/>
        <v>121805.25999207719</v>
      </c>
      <c r="AY48" s="287">
        <f>ROUND(AX48/'1. UC Assumptions'!$C$19,2)</f>
        <v>290358.19</v>
      </c>
      <c r="AZ48" s="287">
        <f t="shared" si="21"/>
        <v>177992.12502584027</v>
      </c>
      <c r="BA48" s="287">
        <f t="shared" si="22"/>
        <v>0</v>
      </c>
      <c r="BB48" s="287">
        <f t="shared" si="23"/>
        <v>0</v>
      </c>
      <c r="BC48" s="287">
        <f t="shared" si="24"/>
        <v>0</v>
      </c>
      <c r="BD48" s="287">
        <f t="shared" si="25"/>
        <v>0</v>
      </c>
      <c r="BE48" s="287">
        <f t="shared" si="26"/>
        <v>0</v>
      </c>
      <c r="BF48" s="287">
        <f t="shared" si="27"/>
        <v>0</v>
      </c>
      <c r="BG48" s="287">
        <f t="shared" si="41"/>
        <v>177992.12502584027</v>
      </c>
      <c r="BH48" s="287">
        <f t="shared" si="28"/>
        <v>0</v>
      </c>
      <c r="BI48" s="287">
        <f t="shared" si="29"/>
        <v>177992.12502584027</v>
      </c>
      <c r="BJ48" s="287">
        <f t="shared" si="30"/>
        <v>0</v>
      </c>
      <c r="BK48" s="287">
        <f t="shared" si="31"/>
        <v>0</v>
      </c>
      <c r="BL48" s="287">
        <f t="shared" si="32"/>
        <v>0</v>
      </c>
      <c r="BM48" s="287">
        <f t="shared" si="33"/>
        <v>0</v>
      </c>
      <c r="BN48" s="287">
        <f t="shared" si="34"/>
        <v>0</v>
      </c>
      <c r="BO48" s="287">
        <f t="shared" si="35"/>
        <v>-893.87497415972757</v>
      </c>
      <c r="BP48" s="287">
        <f t="shared" si="42"/>
        <v>-374.98</v>
      </c>
      <c r="BQ48" s="288">
        <f>IF(BO48&gt;0,BO48/'1. UC Assumptions'!$C$29*'1. UC Assumptions'!$C$28,0)</f>
        <v>0</v>
      </c>
      <c r="BR48" s="289">
        <f>BQ48*'1. UC Assumptions'!$C$19</f>
        <v>0</v>
      </c>
      <c r="BS48" s="289">
        <f t="shared" si="36"/>
        <v>178886</v>
      </c>
      <c r="BT48" s="90"/>
      <c r="BU48" s="111"/>
      <c r="BV48" s="111"/>
      <c r="BW48" s="126">
        <v>307326.24</v>
      </c>
      <c r="BX48" s="126">
        <v>442206.43646843993</v>
      </c>
      <c r="BY48" s="7">
        <f t="shared" si="52"/>
        <v>0</v>
      </c>
    </row>
    <row r="49" spans="1:77">
      <c r="A49" s="118" t="s">
        <v>122</v>
      </c>
      <c r="B49" s="118" t="s">
        <v>123</v>
      </c>
      <c r="C49" s="270" t="s">
        <v>123</v>
      </c>
      <c r="D49" s="119" t="s">
        <v>972</v>
      </c>
      <c r="E49" s="119" t="s">
        <v>977</v>
      </c>
      <c r="F49" s="120"/>
      <c r="G49" s="121" t="s">
        <v>121</v>
      </c>
      <c r="H49" s="121" t="s">
        <v>807</v>
      </c>
      <c r="I49" s="122">
        <v>19</v>
      </c>
      <c r="J49" s="217" t="str">
        <f t="shared" si="38"/>
        <v xml:space="preserve"> </v>
      </c>
      <c r="K49" s="123">
        <v>132208.48337399994</v>
      </c>
      <c r="L49" s="123">
        <v>348629</v>
      </c>
      <c r="M49" s="93">
        <f t="shared" si="0"/>
        <v>5.976152010544622E-2</v>
      </c>
      <c r="N49" s="232">
        <v>509573.06230410741</v>
      </c>
      <c r="O49" s="232"/>
      <c r="P49" s="123">
        <v>509573.06230410741</v>
      </c>
      <c r="Q49" s="123">
        <v>0</v>
      </c>
      <c r="R49" s="123">
        <f t="shared" si="1"/>
        <v>509573.06230410741</v>
      </c>
      <c r="S49" s="123" t="b">
        <f t="shared" si="2"/>
        <v>0</v>
      </c>
      <c r="T49" s="123">
        <f t="shared" si="3"/>
        <v>509573.06230410741</v>
      </c>
      <c r="U49" s="123">
        <v>3971</v>
      </c>
      <c r="V49" s="123">
        <v>0</v>
      </c>
      <c r="W49" s="123">
        <v>0</v>
      </c>
      <c r="X49" s="123">
        <v>0</v>
      </c>
      <c r="Y49" s="123">
        <v>0</v>
      </c>
      <c r="Z49" s="70">
        <f t="shared" si="53"/>
        <v>3971</v>
      </c>
      <c r="AA49" s="70">
        <v>0</v>
      </c>
      <c r="AB49" s="70">
        <f t="shared" si="39"/>
        <v>513544.06230410741</v>
      </c>
      <c r="AC49" s="51">
        <f>IF(D49='2. UC Pool Allocations by Type'!B$5,'2. UC Pool Allocations by Type'!J$5,IF(D49='2. UC Pool Allocations by Type'!B$6,'2. UC Pool Allocations by Type'!J$6,IF(D49='2. UC Pool Allocations by Type'!B$7,'2. UC Pool Allocations by Type'!J$7,IF(D49='2. UC Pool Allocations by Type'!B$10,'2. UC Pool Allocations by Type'!J$10,IF(D49='2. UC Pool Allocations by Type'!B$14,'2. UC Pool Allocations by Type'!J$14,IF(D49='2. UC Pool Allocations by Type'!B$15,'2. UC Pool Allocations by Type'!J$15,IF(D49='2. UC Pool Allocations by Type'!B$16,'2. UC Pool Allocations by Type'!J$16,0)))))))</f>
        <v>196885138.65513676</v>
      </c>
      <c r="AD49" s="71">
        <f t="shared" si="5"/>
        <v>0</v>
      </c>
      <c r="AE49" s="71">
        <f t="shared" si="6"/>
        <v>513544.06230410741</v>
      </c>
      <c r="AF49" s="71">
        <f t="shared" si="7"/>
        <v>0</v>
      </c>
      <c r="AG49" s="71">
        <f t="shared" si="8"/>
        <v>0</v>
      </c>
      <c r="AH49" s="71">
        <f t="shared" si="9"/>
        <v>0</v>
      </c>
      <c r="AI49" s="71">
        <f t="shared" si="10"/>
        <v>0</v>
      </c>
      <c r="AJ49" s="71">
        <f t="shared" si="11"/>
        <v>0</v>
      </c>
      <c r="AK49" s="49">
        <f t="shared" si="12"/>
        <v>314807.03792172653</v>
      </c>
      <c r="AL49" s="51">
        <f>IF($E49=$D$352,R49*'1. UC Assumptions'!$H$14,0)</f>
        <v>437448.87502414145</v>
      </c>
      <c r="AM49" s="70">
        <f t="shared" si="13"/>
        <v>122641.83710241492</v>
      </c>
      <c r="AN49" s="70">
        <f t="shared" si="14"/>
        <v>122641.83710241492</v>
      </c>
      <c r="AO49" s="70">
        <f t="shared" si="15"/>
        <v>0</v>
      </c>
      <c r="AP49" s="70">
        <f t="shared" si="54"/>
        <v>0</v>
      </c>
      <c r="AQ49" s="70">
        <f t="shared" si="17"/>
        <v>0</v>
      </c>
      <c r="AR49" s="70">
        <f t="shared" si="18"/>
        <v>0</v>
      </c>
      <c r="AS49" s="70">
        <f t="shared" si="55"/>
        <v>0</v>
      </c>
      <c r="AT49" s="99">
        <f t="shared" si="20"/>
        <v>437448.87502414145</v>
      </c>
      <c r="AU49" s="287">
        <v>434815.11</v>
      </c>
      <c r="AV49" s="287">
        <f>ROUND(AU49*'1. UC Assumptions'!$C$19,2)</f>
        <v>182404.94</v>
      </c>
      <c r="AW49" s="287">
        <f>IF((AB49-AA49-AU49)*'1. UC Assumptions'!$C$19&gt;0,(AB49-AA49-AU49)*'1. UC Assumptions'!$C$19,0)</f>
        <v>33026.795491573066</v>
      </c>
      <c r="AX49" s="287">
        <f t="shared" si="40"/>
        <v>215431.73549157305</v>
      </c>
      <c r="AY49" s="287">
        <f>ROUND(AX49/'1. UC Assumptions'!$C$19,2)</f>
        <v>513544.07</v>
      </c>
      <c r="AZ49" s="287">
        <f t="shared" si="21"/>
        <v>437448.87502414145</v>
      </c>
      <c r="BA49" s="287">
        <f t="shared" si="22"/>
        <v>0</v>
      </c>
      <c r="BB49" s="287">
        <f t="shared" si="23"/>
        <v>0</v>
      </c>
      <c r="BC49" s="287">
        <f t="shared" si="24"/>
        <v>0</v>
      </c>
      <c r="BD49" s="287">
        <f t="shared" si="25"/>
        <v>0</v>
      </c>
      <c r="BE49" s="287">
        <f t="shared" si="26"/>
        <v>0</v>
      </c>
      <c r="BF49" s="287">
        <f t="shared" si="27"/>
        <v>0</v>
      </c>
      <c r="BG49" s="287">
        <f t="shared" si="41"/>
        <v>437448.87502414145</v>
      </c>
      <c r="BH49" s="287">
        <f t="shared" si="28"/>
        <v>0</v>
      </c>
      <c r="BI49" s="287">
        <f t="shared" si="29"/>
        <v>437448.87502414145</v>
      </c>
      <c r="BJ49" s="287">
        <f t="shared" si="30"/>
        <v>0</v>
      </c>
      <c r="BK49" s="287">
        <f t="shared" si="31"/>
        <v>0</v>
      </c>
      <c r="BL49" s="287">
        <f t="shared" si="32"/>
        <v>0</v>
      </c>
      <c r="BM49" s="287">
        <f t="shared" si="33"/>
        <v>0</v>
      </c>
      <c r="BN49" s="287">
        <f t="shared" si="34"/>
        <v>0</v>
      </c>
      <c r="BO49" s="287">
        <f t="shared" si="35"/>
        <v>2633.7650241414667</v>
      </c>
      <c r="BP49" s="287">
        <f t="shared" si="42"/>
        <v>1104.8599999999999</v>
      </c>
      <c r="BQ49" s="288">
        <f>IF(BO49&gt;0,BO49/'1. UC Assumptions'!$C$29*'1. UC Assumptions'!$C$28,0)</f>
        <v>1799.9351897939252</v>
      </c>
      <c r="BR49" s="289">
        <f>BQ49*'1. UC Assumptions'!$C$19</f>
        <v>755.07281211855161</v>
      </c>
      <c r="BS49" s="289">
        <f t="shared" si="36"/>
        <v>436615.04518979392</v>
      </c>
      <c r="BT49" s="90"/>
      <c r="BU49" s="111"/>
      <c r="BV49" s="111"/>
      <c r="BW49" s="126">
        <v>135121.00337399996</v>
      </c>
      <c r="BX49" s="126">
        <v>509573.06230410741</v>
      </c>
      <c r="BY49" s="7">
        <f t="shared" si="52"/>
        <v>0</v>
      </c>
    </row>
    <row r="50" spans="1:77">
      <c r="A50" s="118" t="s">
        <v>125</v>
      </c>
      <c r="B50" s="118" t="s">
        <v>126</v>
      </c>
      <c r="C50" s="270" t="s">
        <v>126</v>
      </c>
      <c r="D50" s="119" t="s">
        <v>949</v>
      </c>
      <c r="E50" s="119"/>
      <c r="F50" s="120"/>
      <c r="G50" s="121" t="s">
        <v>124</v>
      </c>
      <c r="H50" s="121" t="s">
        <v>808</v>
      </c>
      <c r="I50" s="122">
        <v>9</v>
      </c>
      <c r="J50" s="217" t="str">
        <f t="shared" si="38"/>
        <v xml:space="preserve"> </v>
      </c>
      <c r="K50" s="123">
        <v>630863.22260000091</v>
      </c>
      <c r="L50" s="123">
        <v>4163972</v>
      </c>
      <c r="M50" s="93">
        <f t="shared" si="0"/>
        <v>9.0734220456664794E-2</v>
      </c>
      <c r="N50" s="232">
        <v>5229890.8587407712</v>
      </c>
      <c r="O50" s="232"/>
      <c r="P50" s="123">
        <v>5229890.8587407712</v>
      </c>
      <c r="Q50" s="123">
        <v>0</v>
      </c>
      <c r="R50" s="123">
        <f t="shared" si="1"/>
        <v>5229890.8587407712</v>
      </c>
      <c r="S50" s="123">
        <f t="shared" si="2"/>
        <v>0</v>
      </c>
      <c r="T50" s="123" t="b">
        <f t="shared" si="3"/>
        <v>0</v>
      </c>
      <c r="U50" s="123">
        <v>0</v>
      </c>
      <c r="V50" s="123">
        <v>0</v>
      </c>
      <c r="W50" s="123">
        <v>0</v>
      </c>
      <c r="X50" s="123">
        <v>0</v>
      </c>
      <c r="Y50" s="123">
        <v>0</v>
      </c>
      <c r="Z50" s="70">
        <f t="shared" si="53"/>
        <v>0</v>
      </c>
      <c r="AA50" s="70">
        <v>0</v>
      </c>
      <c r="AB50" s="70">
        <f t="shared" si="39"/>
        <v>5229890.8587407712</v>
      </c>
      <c r="AC50" s="51">
        <f>IF(D50='2. UC Pool Allocations by Type'!B$5,'2. UC Pool Allocations by Type'!J$5,IF(D50='2. UC Pool Allocations by Type'!B$6,'2. UC Pool Allocations by Type'!J$6,IF(D50='2. UC Pool Allocations by Type'!B$7,'2. UC Pool Allocations by Type'!J$7,IF(D50='2. UC Pool Allocations by Type'!B$10,'2. UC Pool Allocations by Type'!J$10,IF(D50='2. UC Pool Allocations by Type'!B$14,'2. UC Pool Allocations by Type'!J$14,IF(D50='2. UC Pool Allocations by Type'!B$15,'2. UC Pool Allocations by Type'!J$15,IF(D50='2. UC Pool Allocations by Type'!B$16,'2. UC Pool Allocations by Type'!J$16,0)))))))</f>
        <v>2027872799.0126088</v>
      </c>
      <c r="AD50" s="71">
        <f t="shared" si="5"/>
        <v>5229890.8587407712</v>
      </c>
      <c r="AE50" s="71">
        <f t="shared" si="6"/>
        <v>0</v>
      </c>
      <c r="AF50" s="71">
        <f t="shared" si="7"/>
        <v>0</v>
      </c>
      <c r="AG50" s="71">
        <f t="shared" si="8"/>
        <v>0</v>
      </c>
      <c r="AH50" s="71">
        <f t="shared" si="9"/>
        <v>0</v>
      </c>
      <c r="AI50" s="71">
        <f t="shared" si="10"/>
        <v>0</v>
      </c>
      <c r="AJ50" s="71">
        <f t="shared" si="11"/>
        <v>0</v>
      </c>
      <c r="AK50" s="49">
        <f t="shared" si="12"/>
        <v>2480911.2146975598</v>
      </c>
      <c r="AL50" s="51">
        <f>IF($E50=$D$352,R50*'1. UC Assumptions'!$H$14,0)</f>
        <v>0</v>
      </c>
      <c r="AM50" s="70">
        <f t="shared" si="13"/>
        <v>0</v>
      </c>
      <c r="AN50" s="70">
        <f t="shared" si="14"/>
        <v>0</v>
      </c>
      <c r="AO50" s="70">
        <f t="shared" si="15"/>
        <v>0</v>
      </c>
      <c r="AP50" s="70">
        <f t="shared" si="54"/>
        <v>0</v>
      </c>
      <c r="AQ50" s="70">
        <f t="shared" si="17"/>
        <v>0</v>
      </c>
      <c r="AR50" s="70">
        <f t="shared" si="18"/>
        <v>2480911.2146975598</v>
      </c>
      <c r="AS50" s="70">
        <f t="shared" si="55"/>
        <v>-127085.68966050871</v>
      </c>
      <c r="AT50" s="99">
        <f t="shared" si="20"/>
        <v>2353825.5250370512</v>
      </c>
      <c r="AU50" s="287">
        <v>2333151.21</v>
      </c>
      <c r="AV50" s="287">
        <f>ROUND(AU50*'1. UC Assumptions'!$C$19,2)</f>
        <v>978756.93</v>
      </c>
      <c r="AW50" s="287">
        <f>IF((AB50-AA50-AU50)*'1. UC Assumptions'!$C$19&gt;0,(AB50-AA50-AU50)*'1. UC Assumptions'!$C$19,0)</f>
        <v>1215182.2826467536</v>
      </c>
      <c r="AX50" s="287">
        <f t="shared" si="40"/>
        <v>2193939.2126467535</v>
      </c>
      <c r="AY50" s="287">
        <f>ROUND(AX50/'1. UC Assumptions'!$C$19,2)</f>
        <v>5229890.8499999996</v>
      </c>
      <c r="AZ50" s="287">
        <f t="shared" si="21"/>
        <v>2353825.5250370512</v>
      </c>
      <c r="BA50" s="287">
        <f t="shared" si="22"/>
        <v>0</v>
      </c>
      <c r="BB50" s="287">
        <f t="shared" si="23"/>
        <v>0</v>
      </c>
      <c r="BC50" s="287">
        <f t="shared" si="24"/>
        <v>2876065.3249629484</v>
      </c>
      <c r="BD50" s="287">
        <f t="shared" si="25"/>
        <v>0</v>
      </c>
      <c r="BE50" s="287">
        <f t="shared" si="26"/>
        <v>0</v>
      </c>
      <c r="BF50" s="287">
        <f t="shared" si="27"/>
        <v>0</v>
      </c>
      <c r="BG50" s="287">
        <f t="shared" si="41"/>
        <v>2353825.5250370512</v>
      </c>
      <c r="BH50" s="287">
        <f t="shared" si="28"/>
        <v>2353825.5250370512</v>
      </c>
      <c r="BI50" s="287">
        <f t="shared" si="29"/>
        <v>0</v>
      </c>
      <c r="BJ50" s="287">
        <f t="shared" si="30"/>
        <v>0</v>
      </c>
      <c r="BK50" s="287">
        <f t="shared" si="31"/>
        <v>0</v>
      </c>
      <c r="BL50" s="287">
        <f t="shared" si="32"/>
        <v>0</v>
      </c>
      <c r="BM50" s="287">
        <f t="shared" si="33"/>
        <v>0</v>
      </c>
      <c r="BN50" s="287">
        <f t="shared" si="34"/>
        <v>0</v>
      </c>
      <c r="BO50" s="287">
        <f t="shared" si="35"/>
        <v>20674.315037051216</v>
      </c>
      <c r="BP50" s="287">
        <f t="shared" si="42"/>
        <v>8672.8700000000008</v>
      </c>
      <c r="BQ50" s="288">
        <f>IF(BO50&gt;0,BO50/'1. UC Assumptions'!$C$29*'1. UC Assumptions'!$C$28,0)</f>
        <v>14128.985243170806</v>
      </c>
      <c r="BR50" s="289">
        <f>BQ50*'1. UC Assumptions'!$C$19</f>
        <v>5927.1093095101533</v>
      </c>
      <c r="BS50" s="289">
        <f t="shared" si="36"/>
        <v>2347280.195243171</v>
      </c>
      <c r="BT50" s="90"/>
      <c r="BU50" s="111"/>
      <c r="BV50" s="111"/>
      <c r="BW50" s="126">
        <v>800889.58260000078</v>
      </c>
      <c r="BX50" s="126">
        <v>5229890.8587407712</v>
      </c>
      <c r="BY50" s="7">
        <f t="shared" si="52"/>
        <v>0</v>
      </c>
    </row>
    <row r="51" spans="1:77">
      <c r="A51" s="118" t="s">
        <v>128</v>
      </c>
      <c r="B51" s="118" t="s">
        <v>129</v>
      </c>
      <c r="C51" s="270" t="s">
        <v>129</v>
      </c>
      <c r="D51" s="119" t="s">
        <v>949</v>
      </c>
      <c r="E51" s="119" t="s">
        <v>977</v>
      </c>
      <c r="F51" s="120"/>
      <c r="G51" s="121" t="s">
        <v>127</v>
      </c>
      <c r="H51" s="121" t="s">
        <v>809</v>
      </c>
      <c r="I51" s="122">
        <v>12</v>
      </c>
      <c r="J51" s="217" t="str">
        <f t="shared" si="38"/>
        <v xml:space="preserve"> </v>
      </c>
      <c r="K51" s="123">
        <v>270751.58964731579</v>
      </c>
      <c r="L51" s="123">
        <v>332520.03999999998</v>
      </c>
      <c r="M51" s="93">
        <f t="shared" si="0"/>
        <v>5.5167711085485793E-2</v>
      </c>
      <c r="N51" s="232">
        <v>636552.74461776903</v>
      </c>
      <c r="O51" s="232"/>
      <c r="P51" s="123">
        <v>636552.74461776903</v>
      </c>
      <c r="Q51" s="123">
        <v>0</v>
      </c>
      <c r="R51" s="123">
        <f t="shared" si="1"/>
        <v>636552.74461776903</v>
      </c>
      <c r="S51" s="123">
        <f t="shared" si="2"/>
        <v>636552.74461776903</v>
      </c>
      <c r="T51" s="123" t="b">
        <f t="shared" si="3"/>
        <v>0</v>
      </c>
      <c r="U51" s="123">
        <v>22312</v>
      </c>
      <c r="V51" s="123">
        <v>0</v>
      </c>
      <c r="W51" s="123">
        <v>0</v>
      </c>
      <c r="X51" s="123">
        <v>0</v>
      </c>
      <c r="Y51" s="123">
        <v>0</v>
      </c>
      <c r="Z51" s="70">
        <f t="shared" si="53"/>
        <v>22312</v>
      </c>
      <c r="AA51" s="70">
        <v>0</v>
      </c>
      <c r="AB51" s="70">
        <f t="shared" si="39"/>
        <v>658864.74461776903</v>
      </c>
      <c r="AC51" s="51">
        <f>IF(D51='2. UC Pool Allocations by Type'!B$5,'2. UC Pool Allocations by Type'!J$5,IF(D51='2. UC Pool Allocations by Type'!B$6,'2. UC Pool Allocations by Type'!J$6,IF(D51='2. UC Pool Allocations by Type'!B$7,'2. UC Pool Allocations by Type'!J$7,IF(D51='2. UC Pool Allocations by Type'!B$10,'2. UC Pool Allocations by Type'!J$10,IF(D51='2. UC Pool Allocations by Type'!B$14,'2. UC Pool Allocations by Type'!J$14,IF(D51='2. UC Pool Allocations by Type'!B$15,'2. UC Pool Allocations by Type'!J$15,IF(D51='2. UC Pool Allocations by Type'!B$16,'2. UC Pool Allocations by Type'!J$16,0)))))))</f>
        <v>2027872799.0126088</v>
      </c>
      <c r="AD51" s="71">
        <f t="shared" si="5"/>
        <v>658864.74461776903</v>
      </c>
      <c r="AE51" s="71">
        <f t="shared" si="6"/>
        <v>0</v>
      </c>
      <c r="AF51" s="71">
        <f t="shared" si="7"/>
        <v>0</v>
      </c>
      <c r="AG51" s="71">
        <f t="shared" si="8"/>
        <v>0</v>
      </c>
      <c r="AH51" s="71">
        <f t="shared" si="9"/>
        <v>0</v>
      </c>
      <c r="AI51" s="71">
        <f t="shared" si="10"/>
        <v>0</v>
      </c>
      <c r="AJ51" s="71">
        <f t="shared" si="11"/>
        <v>0</v>
      </c>
      <c r="AK51" s="49">
        <f t="shared" si="12"/>
        <v>312546.66264386149</v>
      </c>
      <c r="AL51" s="51">
        <f>IF($E51=$D$352,R51*'1. UC Assumptions'!$H$14,0)</f>
        <v>546456.0484564848</v>
      </c>
      <c r="AM51" s="70">
        <f t="shared" si="13"/>
        <v>233909.38581262331</v>
      </c>
      <c r="AN51" s="70">
        <f t="shared" si="14"/>
        <v>0</v>
      </c>
      <c r="AO51" s="70">
        <f t="shared" si="15"/>
        <v>0</v>
      </c>
      <c r="AP51" s="70">
        <f t="shared" si="54"/>
        <v>0</v>
      </c>
      <c r="AQ51" s="70">
        <f t="shared" si="17"/>
        <v>233909.38581262331</v>
      </c>
      <c r="AR51" s="70">
        <f t="shared" si="18"/>
        <v>0</v>
      </c>
      <c r="AS51" s="70">
        <f t="shared" si="55"/>
        <v>0</v>
      </c>
      <c r="AT51" s="99">
        <f t="shared" si="20"/>
        <v>546456.0484564848</v>
      </c>
      <c r="AU51" s="287">
        <v>555314.4</v>
      </c>
      <c r="AV51" s="287">
        <f>ROUND(AU51*'1. UC Assumptions'!$C$19,2)</f>
        <v>232954.39</v>
      </c>
      <c r="AW51" s="287">
        <f>IF((AB51-AA51-AU51)*'1. UC Assumptions'!$C$19&gt;0,(AB51-AA51-AU51)*'1. UC Assumptions'!$C$19,0)</f>
        <v>43439.369567154099</v>
      </c>
      <c r="AX51" s="287">
        <f t="shared" si="40"/>
        <v>276393.75956715411</v>
      </c>
      <c r="AY51" s="287">
        <f>ROUND(AX51/'1. UC Assumptions'!$C$19,2)</f>
        <v>658864.74</v>
      </c>
      <c r="AZ51" s="287">
        <f t="shared" si="21"/>
        <v>546456.0484564848</v>
      </c>
      <c r="BA51" s="287">
        <f t="shared" si="22"/>
        <v>0</v>
      </c>
      <c r="BB51" s="287">
        <f t="shared" si="23"/>
        <v>0</v>
      </c>
      <c r="BC51" s="287">
        <f t="shared" si="24"/>
        <v>112408.69154351519</v>
      </c>
      <c r="BD51" s="287">
        <f t="shared" si="25"/>
        <v>0</v>
      </c>
      <c r="BE51" s="287">
        <f t="shared" si="26"/>
        <v>0</v>
      </c>
      <c r="BF51" s="287">
        <f t="shared" si="27"/>
        <v>0</v>
      </c>
      <c r="BG51" s="287">
        <f t="shared" si="41"/>
        <v>546456.0484564848</v>
      </c>
      <c r="BH51" s="287">
        <f t="shared" si="28"/>
        <v>546456.0484564848</v>
      </c>
      <c r="BI51" s="287">
        <f t="shared" si="29"/>
        <v>0</v>
      </c>
      <c r="BJ51" s="287">
        <f t="shared" si="30"/>
        <v>0</v>
      </c>
      <c r="BK51" s="287">
        <f t="shared" si="31"/>
        <v>0</v>
      </c>
      <c r="BL51" s="287">
        <f t="shared" si="32"/>
        <v>0</v>
      </c>
      <c r="BM51" s="287">
        <f t="shared" si="33"/>
        <v>0</v>
      </c>
      <c r="BN51" s="287">
        <f t="shared" si="34"/>
        <v>0</v>
      </c>
      <c r="BO51" s="287">
        <f t="shared" si="35"/>
        <v>-8858.3515435152221</v>
      </c>
      <c r="BP51" s="287">
        <f t="shared" si="42"/>
        <v>-3716.07</v>
      </c>
      <c r="BQ51" s="288">
        <f>IF(BO51&gt;0,BO51/'1. UC Assumptions'!$C$29*'1. UC Assumptions'!$C$28,0)</f>
        <v>0</v>
      </c>
      <c r="BR51" s="289">
        <f>BQ51*'1. UC Assumptions'!$C$19</f>
        <v>0</v>
      </c>
      <c r="BS51" s="289">
        <f t="shared" si="36"/>
        <v>555314.4</v>
      </c>
      <c r="BT51" s="90"/>
      <c r="BU51" s="111"/>
      <c r="BV51" s="111"/>
      <c r="BW51" s="126">
        <v>271774.83964731579</v>
      </c>
      <c r="BX51" s="126">
        <v>636552.74461776903</v>
      </c>
      <c r="BY51" s="7">
        <f t="shared" si="52"/>
        <v>0</v>
      </c>
    </row>
    <row r="52" spans="1:77">
      <c r="A52" s="118" t="s">
        <v>131</v>
      </c>
      <c r="B52" s="118" t="s">
        <v>132</v>
      </c>
      <c r="C52" s="270" t="s">
        <v>132</v>
      </c>
      <c r="D52" s="119" t="s">
        <v>949</v>
      </c>
      <c r="E52" s="119"/>
      <c r="F52" s="120"/>
      <c r="G52" s="121" t="s">
        <v>130</v>
      </c>
      <c r="H52" s="121" t="s">
        <v>810</v>
      </c>
      <c r="I52" s="122">
        <v>2</v>
      </c>
      <c r="J52" s="217">
        <f t="shared" si="38"/>
        <v>1</v>
      </c>
      <c r="K52" s="123">
        <v>12543207.911720002</v>
      </c>
      <c r="L52" s="123">
        <v>16630339.879999999</v>
      </c>
      <c r="M52" s="93">
        <f t="shared" si="0"/>
        <v>6.2681997597164196E-2</v>
      </c>
      <c r="N52" s="232">
        <v>30974648.534850445</v>
      </c>
      <c r="O52" s="232"/>
      <c r="P52" s="123">
        <v>31002204.044301353</v>
      </c>
      <c r="Q52" s="123">
        <v>6368857.6213205829</v>
      </c>
      <c r="R52" s="123">
        <f t="shared" si="1"/>
        <v>24633346.42298077</v>
      </c>
      <c r="S52" s="123">
        <f t="shared" si="2"/>
        <v>0</v>
      </c>
      <c r="T52" s="123" t="b">
        <f t="shared" si="3"/>
        <v>0</v>
      </c>
      <c r="U52" s="123">
        <v>0</v>
      </c>
      <c r="V52" s="123">
        <v>0</v>
      </c>
      <c r="W52" s="123">
        <v>0</v>
      </c>
      <c r="X52" s="123">
        <v>0</v>
      </c>
      <c r="Y52" s="123">
        <v>0</v>
      </c>
      <c r="Z52" s="70">
        <f t="shared" si="53"/>
        <v>0</v>
      </c>
      <c r="AA52" s="70">
        <v>0</v>
      </c>
      <c r="AB52" s="70">
        <f t="shared" si="39"/>
        <v>24633346.42298077</v>
      </c>
      <c r="AC52" s="51">
        <f>IF(D52='2. UC Pool Allocations by Type'!B$5,'2. UC Pool Allocations by Type'!J$5,IF(D52='2. UC Pool Allocations by Type'!B$6,'2. UC Pool Allocations by Type'!J$6,IF(D52='2. UC Pool Allocations by Type'!B$7,'2. UC Pool Allocations by Type'!J$7,IF(D52='2. UC Pool Allocations by Type'!B$10,'2. UC Pool Allocations by Type'!J$10,IF(D52='2. UC Pool Allocations by Type'!B$14,'2. UC Pool Allocations by Type'!J$14,IF(D52='2. UC Pool Allocations by Type'!B$15,'2. UC Pool Allocations by Type'!J$15,IF(D52='2. UC Pool Allocations by Type'!B$16,'2. UC Pool Allocations by Type'!J$16,0)))))))</f>
        <v>2027872799.0126088</v>
      </c>
      <c r="AD52" s="71">
        <f t="shared" si="5"/>
        <v>24633346.42298077</v>
      </c>
      <c r="AE52" s="71">
        <f t="shared" si="6"/>
        <v>0</v>
      </c>
      <c r="AF52" s="71">
        <f t="shared" si="7"/>
        <v>0</v>
      </c>
      <c r="AG52" s="71">
        <f t="shared" si="8"/>
        <v>0</v>
      </c>
      <c r="AH52" s="71">
        <f t="shared" si="9"/>
        <v>0</v>
      </c>
      <c r="AI52" s="71">
        <f t="shared" si="10"/>
        <v>0</v>
      </c>
      <c r="AJ52" s="71">
        <f t="shared" si="11"/>
        <v>0</v>
      </c>
      <c r="AK52" s="49">
        <f t="shared" si="12"/>
        <v>11685357.696167592</v>
      </c>
      <c r="AL52" s="51">
        <f>IF($E52=$D$352,R52*'1. UC Assumptions'!$H$14,0)</f>
        <v>0</v>
      </c>
      <c r="AM52" s="70">
        <f t="shared" si="13"/>
        <v>0</v>
      </c>
      <c r="AN52" s="70">
        <f t="shared" si="14"/>
        <v>0</v>
      </c>
      <c r="AO52" s="70">
        <f t="shared" si="15"/>
        <v>0</v>
      </c>
      <c r="AP52" s="70">
        <f t="shared" si="54"/>
        <v>0</v>
      </c>
      <c r="AQ52" s="70">
        <f t="shared" si="17"/>
        <v>0</v>
      </c>
      <c r="AR52" s="70">
        <f t="shared" si="18"/>
        <v>11685357.696167592</v>
      </c>
      <c r="AS52" s="70">
        <f t="shared" si="55"/>
        <v>-598587.21785343217</v>
      </c>
      <c r="AT52" s="99">
        <f t="shared" si="20"/>
        <v>11086770.478314159</v>
      </c>
      <c r="AU52" s="287">
        <v>12139116.420000002</v>
      </c>
      <c r="AV52" s="287">
        <f>ROUND(AU52*'1. UC Assumptions'!$C$19,2)</f>
        <v>5092359.34</v>
      </c>
      <c r="AW52" s="287">
        <f>IF((AB52-AA52-AU52)*'1. UC Assumptions'!$C$19&gt;0,(AB52-AA52-AU52)*'1. UC Assumptions'!$C$19,0)</f>
        <v>5241329.4862504322</v>
      </c>
      <c r="AX52" s="287">
        <f t="shared" si="40"/>
        <v>10333688.826250432</v>
      </c>
      <c r="AY52" s="287">
        <f>ROUND(AX52/'1. UC Assumptions'!$C$19,2)</f>
        <v>24633346.43</v>
      </c>
      <c r="AZ52" s="287">
        <f t="shared" si="21"/>
        <v>11086770.478314159</v>
      </c>
      <c r="BA52" s="287">
        <f t="shared" si="22"/>
        <v>0</v>
      </c>
      <c r="BB52" s="287">
        <f t="shared" si="23"/>
        <v>0</v>
      </c>
      <c r="BC52" s="287">
        <f t="shared" si="24"/>
        <v>13546575.95168584</v>
      </c>
      <c r="BD52" s="287">
        <f t="shared" si="25"/>
        <v>0</v>
      </c>
      <c r="BE52" s="287">
        <f t="shared" si="26"/>
        <v>0</v>
      </c>
      <c r="BF52" s="287">
        <f t="shared" si="27"/>
        <v>0</v>
      </c>
      <c r="BG52" s="287">
        <f t="shared" si="41"/>
        <v>11086770.478314159</v>
      </c>
      <c r="BH52" s="287">
        <f t="shared" si="28"/>
        <v>11086770.478314159</v>
      </c>
      <c r="BI52" s="287">
        <f t="shared" si="29"/>
        <v>0</v>
      </c>
      <c r="BJ52" s="287">
        <f t="shared" si="30"/>
        <v>0</v>
      </c>
      <c r="BK52" s="287">
        <f t="shared" si="31"/>
        <v>0</v>
      </c>
      <c r="BL52" s="287">
        <f t="shared" si="32"/>
        <v>0</v>
      </c>
      <c r="BM52" s="287">
        <f t="shared" si="33"/>
        <v>0</v>
      </c>
      <c r="BN52" s="287">
        <f t="shared" si="34"/>
        <v>0</v>
      </c>
      <c r="BO52" s="287">
        <f t="shared" si="35"/>
        <v>-1052345.9416858424</v>
      </c>
      <c r="BP52" s="287">
        <f t="shared" si="42"/>
        <v>-441459.12</v>
      </c>
      <c r="BQ52" s="288">
        <f>IF(BO52&gt;0,BO52/'1. UC Assumptions'!$C$29*'1. UC Assumptions'!$C$28,0)</f>
        <v>0</v>
      </c>
      <c r="BR52" s="289">
        <f>BQ52*'1. UC Assumptions'!$C$19</f>
        <v>0</v>
      </c>
      <c r="BS52" s="289">
        <f t="shared" si="36"/>
        <v>12139116.420000002</v>
      </c>
      <c r="BT52" s="90"/>
      <c r="BU52" s="111"/>
      <c r="BV52" s="111"/>
      <c r="BW52" s="126">
        <v>12774641.351720003</v>
      </c>
      <c r="BX52" s="126">
        <v>30974648.534850445</v>
      </c>
      <c r="BY52" s="7">
        <f t="shared" si="52"/>
        <v>-27555.50945090875</v>
      </c>
    </row>
    <row r="53" spans="1:77">
      <c r="A53" s="118" t="s">
        <v>134</v>
      </c>
      <c r="B53" s="118" t="s">
        <v>135</v>
      </c>
      <c r="C53" s="270" t="s">
        <v>135</v>
      </c>
      <c r="D53" s="119" t="s">
        <v>949</v>
      </c>
      <c r="E53" s="119" t="s">
        <v>977</v>
      </c>
      <c r="F53" s="120"/>
      <c r="G53" s="121" t="s">
        <v>133</v>
      </c>
      <c r="H53" s="121" t="s">
        <v>811</v>
      </c>
      <c r="I53" s="122">
        <v>8</v>
      </c>
      <c r="J53" s="217" t="str">
        <f t="shared" si="38"/>
        <v xml:space="preserve"> </v>
      </c>
      <c r="K53" s="123">
        <v>958144.49196871207</v>
      </c>
      <c r="L53" s="123">
        <v>4348749.6399999997</v>
      </c>
      <c r="M53" s="93">
        <f t="shared" si="0"/>
        <v>6.6365445215715413E-2</v>
      </c>
      <c r="N53" s="232">
        <v>5659088.5237494828</v>
      </c>
      <c r="O53" s="232"/>
      <c r="P53" s="123">
        <v>5659088.5237494828</v>
      </c>
      <c r="Q53" s="123">
        <v>0</v>
      </c>
      <c r="R53" s="123">
        <f t="shared" si="1"/>
        <v>5659088.5237494828</v>
      </c>
      <c r="S53" s="123">
        <f t="shared" si="2"/>
        <v>5659088.5237494828</v>
      </c>
      <c r="T53" s="123" t="b">
        <f t="shared" si="3"/>
        <v>0</v>
      </c>
      <c r="U53" s="123">
        <v>0</v>
      </c>
      <c r="V53" s="123">
        <v>0</v>
      </c>
      <c r="W53" s="123">
        <v>0</v>
      </c>
      <c r="X53" s="123">
        <v>0</v>
      </c>
      <c r="Y53" s="123">
        <v>0</v>
      </c>
      <c r="Z53" s="70">
        <f t="shared" si="53"/>
        <v>0</v>
      </c>
      <c r="AA53" s="70">
        <v>0</v>
      </c>
      <c r="AB53" s="70">
        <f t="shared" si="39"/>
        <v>5659088.5237494828</v>
      </c>
      <c r="AC53" s="51">
        <f>IF(D53='2. UC Pool Allocations by Type'!B$5,'2. UC Pool Allocations by Type'!J$5,IF(D53='2. UC Pool Allocations by Type'!B$6,'2. UC Pool Allocations by Type'!J$6,IF(D53='2. UC Pool Allocations by Type'!B$7,'2. UC Pool Allocations by Type'!J$7,IF(D53='2. UC Pool Allocations by Type'!B$10,'2. UC Pool Allocations by Type'!J$10,IF(D53='2. UC Pool Allocations by Type'!B$14,'2. UC Pool Allocations by Type'!J$14,IF(D53='2. UC Pool Allocations by Type'!B$15,'2. UC Pool Allocations by Type'!J$15,IF(D53='2. UC Pool Allocations by Type'!B$16,'2. UC Pool Allocations by Type'!J$16,0)))))))</f>
        <v>2027872799.0126088</v>
      </c>
      <c r="AD53" s="71">
        <f t="shared" si="5"/>
        <v>5659088.5237494828</v>
      </c>
      <c r="AE53" s="71">
        <f t="shared" si="6"/>
        <v>0</v>
      </c>
      <c r="AF53" s="71">
        <f t="shared" si="7"/>
        <v>0</v>
      </c>
      <c r="AG53" s="71">
        <f t="shared" si="8"/>
        <v>0</v>
      </c>
      <c r="AH53" s="71">
        <f t="shared" si="9"/>
        <v>0</v>
      </c>
      <c r="AI53" s="71">
        <f t="shared" si="10"/>
        <v>0</v>
      </c>
      <c r="AJ53" s="71">
        <f t="shared" si="11"/>
        <v>0</v>
      </c>
      <c r="AK53" s="49">
        <f t="shared" si="12"/>
        <v>2684510.3583895369</v>
      </c>
      <c r="AL53" s="51">
        <f>IF($E53=$D$352,R53*'1. UC Assumptions'!$H$14,0)</f>
        <v>4858109.8403880177</v>
      </c>
      <c r="AM53" s="70">
        <f t="shared" si="13"/>
        <v>2173599.4819984809</v>
      </c>
      <c r="AN53" s="70">
        <f t="shared" si="14"/>
        <v>0</v>
      </c>
      <c r="AO53" s="70">
        <f t="shared" si="15"/>
        <v>0</v>
      </c>
      <c r="AP53" s="70">
        <f t="shared" si="54"/>
        <v>0</v>
      </c>
      <c r="AQ53" s="70">
        <f t="shared" si="17"/>
        <v>2173599.4819984809</v>
      </c>
      <c r="AR53" s="70">
        <f t="shared" si="18"/>
        <v>0</v>
      </c>
      <c r="AS53" s="70">
        <f t="shared" si="55"/>
        <v>0</v>
      </c>
      <c r="AT53" s="99">
        <f t="shared" si="20"/>
        <v>4858109.8403880177</v>
      </c>
      <c r="AU53" s="287">
        <v>4867914.95</v>
      </c>
      <c r="AV53" s="287">
        <f>ROUND(AU53*'1. UC Assumptions'!$C$19,2)</f>
        <v>2042090.32</v>
      </c>
      <c r="AW53" s="287">
        <f>IF((AB53-AA53-AU53)*'1. UC Assumptions'!$C$19&gt;0,(AB53-AA53-AU53)*'1. UC Assumptions'!$C$19,0)</f>
        <v>331897.31418790796</v>
      </c>
      <c r="AX53" s="287">
        <f t="shared" si="40"/>
        <v>2373987.6341879079</v>
      </c>
      <c r="AY53" s="287">
        <f>ROUND(AX53/'1. UC Assumptions'!$C$19,2)</f>
        <v>5659088.5199999996</v>
      </c>
      <c r="AZ53" s="287">
        <f t="shared" si="21"/>
        <v>4858109.8403880177</v>
      </c>
      <c r="BA53" s="287">
        <f t="shared" si="22"/>
        <v>0</v>
      </c>
      <c r="BB53" s="287">
        <f t="shared" si="23"/>
        <v>0</v>
      </c>
      <c r="BC53" s="287">
        <f t="shared" si="24"/>
        <v>800978.67961198185</v>
      </c>
      <c r="BD53" s="287">
        <f t="shared" si="25"/>
        <v>0</v>
      </c>
      <c r="BE53" s="287">
        <f t="shared" si="26"/>
        <v>0</v>
      </c>
      <c r="BF53" s="287">
        <f t="shared" si="27"/>
        <v>0</v>
      </c>
      <c r="BG53" s="287">
        <f t="shared" si="41"/>
        <v>4858109.8403880177</v>
      </c>
      <c r="BH53" s="287">
        <f t="shared" si="28"/>
        <v>4858109.8403880177</v>
      </c>
      <c r="BI53" s="287">
        <f t="shared" si="29"/>
        <v>0</v>
      </c>
      <c r="BJ53" s="287">
        <f t="shared" si="30"/>
        <v>0</v>
      </c>
      <c r="BK53" s="287">
        <f t="shared" si="31"/>
        <v>0</v>
      </c>
      <c r="BL53" s="287">
        <f t="shared" si="32"/>
        <v>0</v>
      </c>
      <c r="BM53" s="287">
        <f t="shared" si="33"/>
        <v>0</v>
      </c>
      <c r="BN53" s="287">
        <f t="shared" si="34"/>
        <v>0</v>
      </c>
      <c r="BO53" s="287">
        <f t="shared" si="35"/>
        <v>-9805.1096119824797</v>
      </c>
      <c r="BP53" s="287">
        <f t="shared" si="42"/>
        <v>-4113.24</v>
      </c>
      <c r="BQ53" s="288">
        <f>IF(BO53&gt;0,BO53/'1. UC Assumptions'!$C$29*'1. UC Assumptions'!$C$28,0)</f>
        <v>0</v>
      </c>
      <c r="BR53" s="289">
        <f>BQ53*'1. UC Assumptions'!$C$19</f>
        <v>0</v>
      </c>
      <c r="BS53" s="289">
        <f t="shared" si="36"/>
        <v>4867914.95</v>
      </c>
      <c r="BT53" s="90"/>
      <c r="BU53" s="111"/>
      <c r="BV53" s="111"/>
      <c r="BW53" s="126">
        <v>1023559.641968712</v>
      </c>
      <c r="BX53" s="126">
        <v>5659088.5237494828</v>
      </c>
      <c r="BY53" s="7">
        <f t="shared" si="52"/>
        <v>0</v>
      </c>
    </row>
    <row r="54" spans="1:77">
      <c r="A54" s="118" t="s">
        <v>137</v>
      </c>
      <c r="B54" s="118" t="s">
        <v>138</v>
      </c>
      <c r="C54" s="270" t="s">
        <v>138</v>
      </c>
      <c r="D54" s="119" t="s">
        <v>972</v>
      </c>
      <c r="E54" s="119" t="s">
        <v>977</v>
      </c>
      <c r="F54" s="120"/>
      <c r="G54" s="121" t="s">
        <v>136</v>
      </c>
      <c r="H54" s="121" t="s">
        <v>812</v>
      </c>
      <c r="I54" s="122">
        <v>12</v>
      </c>
      <c r="J54" s="217" t="str">
        <f t="shared" si="38"/>
        <v xml:space="preserve"> </v>
      </c>
      <c r="K54" s="123">
        <v>178844.44</v>
      </c>
      <c r="L54" s="123">
        <v>518957</v>
      </c>
      <c r="M54" s="93">
        <f t="shared" si="0"/>
        <v>5.3948387454316515E-2</v>
      </c>
      <c r="N54" s="232">
        <v>735446.70245129999</v>
      </c>
      <c r="O54" s="232"/>
      <c r="P54" s="123">
        <v>735446.70245129999</v>
      </c>
      <c r="Q54" s="123">
        <v>0</v>
      </c>
      <c r="R54" s="123">
        <f t="shared" si="1"/>
        <v>735446.70245129999</v>
      </c>
      <c r="S54" s="123" t="b">
        <f t="shared" si="2"/>
        <v>0</v>
      </c>
      <c r="T54" s="123">
        <f t="shared" si="3"/>
        <v>735446.70245129999</v>
      </c>
      <c r="U54" s="123">
        <v>3943</v>
      </c>
      <c r="V54" s="123">
        <v>0</v>
      </c>
      <c r="W54" s="123">
        <v>0</v>
      </c>
      <c r="X54" s="123">
        <v>0</v>
      </c>
      <c r="Y54" s="123">
        <v>0</v>
      </c>
      <c r="Z54" s="70">
        <f t="shared" si="53"/>
        <v>3943</v>
      </c>
      <c r="AA54" s="70">
        <v>0</v>
      </c>
      <c r="AB54" s="70">
        <f t="shared" si="39"/>
        <v>739389.70245129999</v>
      </c>
      <c r="AC54" s="51">
        <f>IF(D54='2. UC Pool Allocations by Type'!B$5,'2. UC Pool Allocations by Type'!J$5,IF(D54='2. UC Pool Allocations by Type'!B$6,'2. UC Pool Allocations by Type'!J$6,IF(D54='2. UC Pool Allocations by Type'!B$7,'2. UC Pool Allocations by Type'!J$7,IF(D54='2. UC Pool Allocations by Type'!B$10,'2. UC Pool Allocations by Type'!J$10,IF(D54='2. UC Pool Allocations by Type'!B$14,'2. UC Pool Allocations by Type'!J$14,IF(D54='2. UC Pool Allocations by Type'!B$15,'2. UC Pool Allocations by Type'!J$15,IF(D54='2. UC Pool Allocations by Type'!B$16,'2. UC Pool Allocations by Type'!J$16,0)))))))</f>
        <v>196885138.65513676</v>
      </c>
      <c r="AD54" s="71">
        <f t="shared" si="5"/>
        <v>0</v>
      </c>
      <c r="AE54" s="71">
        <f t="shared" si="6"/>
        <v>739389.70245129999</v>
      </c>
      <c r="AF54" s="71">
        <f t="shared" si="7"/>
        <v>0</v>
      </c>
      <c r="AG54" s="71">
        <f t="shared" si="8"/>
        <v>0</v>
      </c>
      <c r="AH54" s="71">
        <f t="shared" si="9"/>
        <v>0</v>
      </c>
      <c r="AI54" s="71">
        <f t="shared" si="10"/>
        <v>0</v>
      </c>
      <c r="AJ54" s="71">
        <f t="shared" si="11"/>
        <v>0</v>
      </c>
      <c r="AK54" s="49">
        <f t="shared" si="12"/>
        <v>453252.40652998351</v>
      </c>
      <c r="AL54" s="51">
        <f>IF($E54=$D$352,R54*'1. UC Assumptions'!$H$14,0)</f>
        <v>631352.70764280832</v>
      </c>
      <c r="AM54" s="70">
        <f t="shared" si="13"/>
        <v>178100.30111282482</v>
      </c>
      <c r="AN54" s="70">
        <f t="shared" si="14"/>
        <v>178100.30111282482</v>
      </c>
      <c r="AO54" s="70">
        <f t="shared" si="15"/>
        <v>0</v>
      </c>
      <c r="AP54" s="70">
        <f t="shared" si="54"/>
        <v>0</v>
      </c>
      <c r="AQ54" s="70">
        <f t="shared" si="17"/>
        <v>0</v>
      </c>
      <c r="AR54" s="70">
        <f t="shared" si="18"/>
        <v>0</v>
      </c>
      <c r="AS54" s="70">
        <f t="shared" si="55"/>
        <v>0</v>
      </c>
      <c r="AT54" s="99">
        <f t="shared" si="20"/>
        <v>631352.70764280832</v>
      </c>
      <c r="AU54" s="287">
        <v>631012.82000000007</v>
      </c>
      <c r="AV54" s="287">
        <f>ROUND(AU54*'1. UC Assumptions'!$C$19,2)</f>
        <v>264709.88</v>
      </c>
      <c r="AW54" s="287">
        <f>IF((AB54-AA54-AU54)*'1. UC Assumptions'!$C$19&gt;0,(AB54-AA54-AU54)*'1. UC Assumptions'!$C$19,0)</f>
        <v>45464.102188320321</v>
      </c>
      <c r="AX54" s="287">
        <f t="shared" si="40"/>
        <v>310173.98218832031</v>
      </c>
      <c r="AY54" s="287">
        <f>ROUND(AX54/'1. UC Assumptions'!$C$19,2)</f>
        <v>739389.71</v>
      </c>
      <c r="AZ54" s="287">
        <f t="shared" si="21"/>
        <v>631352.70764280832</v>
      </c>
      <c r="BA54" s="287">
        <f t="shared" si="22"/>
        <v>0</v>
      </c>
      <c r="BB54" s="287">
        <f t="shared" si="23"/>
        <v>0</v>
      </c>
      <c r="BC54" s="287">
        <f t="shared" si="24"/>
        <v>0</v>
      </c>
      <c r="BD54" s="287">
        <f t="shared" si="25"/>
        <v>0</v>
      </c>
      <c r="BE54" s="287">
        <f t="shared" si="26"/>
        <v>0</v>
      </c>
      <c r="BF54" s="287">
        <f t="shared" si="27"/>
        <v>0</v>
      </c>
      <c r="BG54" s="287">
        <f t="shared" si="41"/>
        <v>631352.70764280832</v>
      </c>
      <c r="BH54" s="287">
        <f t="shared" si="28"/>
        <v>0</v>
      </c>
      <c r="BI54" s="287">
        <f t="shared" si="29"/>
        <v>631352.70764280832</v>
      </c>
      <c r="BJ54" s="287">
        <f t="shared" si="30"/>
        <v>0</v>
      </c>
      <c r="BK54" s="287">
        <f t="shared" si="31"/>
        <v>0</v>
      </c>
      <c r="BL54" s="287">
        <f t="shared" si="32"/>
        <v>0</v>
      </c>
      <c r="BM54" s="287">
        <f t="shared" si="33"/>
        <v>0</v>
      </c>
      <c r="BN54" s="287">
        <f t="shared" si="34"/>
        <v>0</v>
      </c>
      <c r="BO54" s="287">
        <f t="shared" si="35"/>
        <v>339.88764280825853</v>
      </c>
      <c r="BP54" s="287">
        <f t="shared" si="42"/>
        <v>142.58000000000001</v>
      </c>
      <c r="BQ54" s="288">
        <f>IF(BO54&gt;0,BO54/'1. UC Assumptions'!$C$29*'1. UC Assumptions'!$C$28,0)</f>
        <v>232.28181833195785</v>
      </c>
      <c r="BR54" s="289">
        <f>BQ54*'1. UC Assumptions'!$C$19</f>
        <v>97.442222790256309</v>
      </c>
      <c r="BS54" s="289">
        <f t="shared" si="36"/>
        <v>631245.10181833198</v>
      </c>
      <c r="BT54" s="90"/>
      <c r="BU54" s="111"/>
      <c r="BV54" s="111"/>
      <c r="BW54" s="126">
        <v>179220.3</v>
      </c>
      <c r="BX54" s="126">
        <v>735446.70245129999</v>
      </c>
      <c r="BY54" s="7">
        <f t="shared" si="52"/>
        <v>0</v>
      </c>
    </row>
    <row r="55" spans="1:77">
      <c r="A55" s="118" t="s">
        <v>1140</v>
      </c>
      <c r="B55" s="118" t="s">
        <v>140</v>
      </c>
      <c r="C55" s="270" t="s">
        <v>140</v>
      </c>
      <c r="D55" s="119" t="s">
        <v>949</v>
      </c>
      <c r="E55" s="119" t="s">
        <v>977</v>
      </c>
      <c r="F55" s="120"/>
      <c r="G55" s="121" t="s">
        <v>139</v>
      </c>
      <c r="H55" s="121" t="s">
        <v>813</v>
      </c>
      <c r="I55" s="122">
        <v>7</v>
      </c>
      <c r="J55" s="217" t="str">
        <f t="shared" si="38"/>
        <v xml:space="preserve"> </v>
      </c>
      <c r="K55" s="123">
        <v>255664.8629649767</v>
      </c>
      <c r="L55" s="123">
        <v>3114742.6</v>
      </c>
      <c r="M55" s="93">
        <f t="shared" si="0"/>
        <v>6.9946498433712589E-2</v>
      </c>
      <c r="N55" s="232">
        <v>3606155.6632942297</v>
      </c>
      <c r="O55" s="232"/>
      <c r="P55" s="123">
        <v>3606155.6632942297</v>
      </c>
      <c r="Q55" s="123">
        <v>0</v>
      </c>
      <c r="R55" s="123">
        <f t="shared" si="1"/>
        <v>3606155.6632942297</v>
      </c>
      <c r="S55" s="123">
        <f t="shared" si="2"/>
        <v>3606155.6632942297</v>
      </c>
      <c r="T55" s="123" t="b">
        <f t="shared" si="3"/>
        <v>0</v>
      </c>
      <c r="U55" s="123">
        <v>0</v>
      </c>
      <c r="V55" s="123">
        <v>0</v>
      </c>
      <c r="W55" s="123">
        <v>0</v>
      </c>
      <c r="X55" s="123">
        <v>0</v>
      </c>
      <c r="Y55" s="123">
        <v>0</v>
      </c>
      <c r="Z55" s="70">
        <f t="shared" si="53"/>
        <v>0</v>
      </c>
      <c r="AA55" s="70">
        <v>0</v>
      </c>
      <c r="AB55" s="70">
        <f t="shared" si="39"/>
        <v>3606155.6632942297</v>
      </c>
      <c r="AC55" s="51">
        <f>IF(D55='2. UC Pool Allocations by Type'!B$5,'2. UC Pool Allocations by Type'!J$5,IF(D55='2. UC Pool Allocations by Type'!B$6,'2. UC Pool Allocations by Type'!J$6,IF(D55='2. UC Pool Allocations by Type'!B$7,'2. UC Pool Allocations by Type'!J$7,IF(D55='2. UC Pool Allocations by Type'!B$10,'2. UC Pool Allocations by Type'!J$10,IF(D55='2. UC Pool Allocations by Type'!B$14,'2. UC Pool Allocations by Type'!J$14,IF(D55='2. UC Pool Allocations by Type'!B$15,'2. UC Pool Allocations by Type'!J$15,IF(D55='2. UC Pool Allocations by Type'!B$16,'2. UC Pool Allocations by Type'!J$16,0)))))))</f>
        <v>2027872799.0126088</v>
      </c>
      <c r="AD55" s="71">
        <f t="shared" si="5"/>
        <v>3606155.6632942297</v>
      </c>
      <c r="AE55" s="71">
        <f t="shared" si="6"/>
        <v>0</v>
      </c>
      <c r="AF55" s="71">
        <f t="shared" si="7"/>
        <v>0</v>
      </c>
      <c r="AG55" s="71">
        <f t="shared" si="8"/>
        <v>0</v>
      </c>
      <c r="AH55" s="71">
        <f t="shared" si="9"/>
        <v>0</v>
      </c>
      <c r="AI55" s="71">
        <f t="shared" si="10"/>
        <v>0</v>
      </c>
      <c r="AJ55" s="71">
        <f t="shared" si="11"/>
        <v>0</v>
      </c>
      <c r="AK55" s="49">
        <f t="shared" si="12"/>
        <v>1710657.5010182681</v>
      </c>
      <c r="AL55" s="51">
        <f>IF($E55=$D$352,R55*'1. UC Assumptions'!$H$14,0)</f>
        <v>3095745.938643354</v>
      </c>
      <c r="AM55" s="70">
        <f t="shared" si="13"/>
        <v>1385088.4376250859</v>
      </c>
      <c r="AN55" s="70">
        <f t="shared" si="14"/>
        <v>0</v>
      </c>
      <c r="AO55" s="70">
        <f t="shared" si="15"/>
        <v>0</v>
      </c>
      <c r="AP55" s="70">
        <f t="shared" si="54"/>
        <v>0</v>
      </c>
      <c r="AQ55" s="70">
        <f t="shared" si="17"/>
        <v>1385088.4376250859</v>
      </c>
      <c r="AR55" s="70">
        <f t="shared" si="18"/>
        <v>0</v>
      </c>
      <c r="AS55" s="70">
        <f t="shared" si="55"/>
        <v>0</v>
      </c>
      <c r="AT55" s="99">
        <f t="shared" si="20"/>
        <v>3095745.938643354</v>
      </c>
      <c r="AU55" s="287">
        <v>3091611.85</v>
      </c>
      <c r="AV55" s="287">
        <f>ROUND(AU55*'1. UC Assumptions'!$C$19,2)</f>
        <v>1296931.17</v>
      </c>
      <c r="AW55" s="287">
        <f>IF((AB55-AA55-AU55)*'1. UC Assumptions'!$C$19&gt;0,(AB55-AA55-AU55)*'1. UC Assumptions'!$C$19,0)</f>
        <v>215851.1296769293</v>
      </c>
      <c r="AX55" s="287">
        <f t="shared" si="40"/>
        <v>1512782.2996769291</v>
      </c>
      <c r="AY55" s="287">
        <f>ROUND(AX55/'1. UC Assumptions'!$C$19,2)</f>
        <v>3606155.66</v>
      </c>
      <c r="AZ55" s="287">
        <f t="shared" si="21"/>
        <v>3095745.938643354</v>
      </c>
      <c r="BA55" s="287">
        <f t="shared" si="22"/>
        <v>0</v>
      </c>
      <c r="BB55" s="287">
        <f t="shared" si="23"/>
        <v>0</v>
      </c>
      <c r="BC55" s="287">
        <f t="shared" si="24"/>
        <v>510409.72135664616</v>
      </c>
      <c r="BD55" s="287">
        <f t="shared" si="25"/>
        <v>0</v>
      </c>
      <c r="BE55" s="287">
        <f t="shared" si="26"/>
        <v>0</v>
      </c>
      <c r="BF55" s="287">
        <f t="shared" si="27"/>
        <v>0</v>
      </c>
      <c r="BG55" s="287">
        <f t="shared" si="41"/>
        <v>3095745.938643354</v>
      </c>
      <c r="BH55" s="287">
        <f t="shared" si="28"/>
        <v>3095745.938643354</v>
      </c>
      <c r="BI55" s="287">
        <f t="shared" si="29"/>
        <v>0</v>
      </c>
      <c r="BJ55" s="287">
        <f t="shared" si="30"/>
        <v>0</v>
      </c>
      <c r="BK55" s="287">
        <f t="shared" si="31"/>
        <v>0</v>
      </c>
      <c r="BL55" s="287">
        <f t="shared" si="32"/>
        <v>0</v>
      </c>
      <c r="BM55" s="287">
        <f t="shared" si="33"/>
        <v>0</v>
      </c>
      <c r="BN55" s="287">
        <f t="shared" si="34"/>
        <v>0</v>
      </c>
      <c r="BO55" s="287">
        <f t="shared" si="35"/>
        <v>4134.0886433538981</v>
      </c>
      <c r="BP55" s="287">
        <f t="shared" si="42"/>
        <v>1734.25</v>
      </c>
      <c r="BQ55" s="288">
        <f>IF(BO55&gt;0,BO55/'1. UC Assumptions'!$C$29*'1. UC Assumptions'!$C$28,0)</f>
        <v>2825.2678423071156</v>
      </c>
      <c r="BR55" s="289">
        <f>BQ55*'1. UC Assumptions'!$C$19</f>
        <v>1185.1998598478349</v>
      </c>
      <c r="BS55" s="289">
        <f t="shared" si="36"/>
        <v>3094437.1178423073</v>
      </c>
      <c r="BT55" s="90"/>
      <c r="BU55" s="111"/>
      <c r="BV55" s="111"/>
      <c r="BW55" s="126">
        <v>308667.98296497669</v>
      </c>
      <c r="BX55" s="126">
        <v>3606155.6632942297</v>
      </c>
      <c r="BY55" s="7">
        <f t="shared" si="52"/>
        <v>0</v>
      </c>
    </row>
    <row r="56" spans="1:77">
      <c r="A56" s="118" t="s">
        <v>141</v>
      </c>
      <c r="B56" s="118" t="s">
        <v>142</v>
      </c>
      <c r="C56" s="270" t="s">
        <v>142</v>
      </c>
      <c r="D56" s="119" t="s">
        <v>949</v>
      </c>
      <c r="E56" s="119"/>
      <c r="F56" s="120"/>
      <c r="G56" s="121" t="s">
        <v>1141</v>
      </c>
      <c r="H56" s="121" t="s">
        <v>773</v>
      </c>
      <c r="I56" s="122">
        <v>6</v>
      </c>
      <c r="J56" s="217">
        <f t="shared" si="38"/>
        <v>1</v>
      </c>
      <c r="K56" s="123">
        <v>51726679.734219022</v>
      </c>
      <c r="L56" s="123">
        <v>76175433.379999995</v>
      </c>
      <c r="M56" s="93">
        <f t="shared" si="0"/>
        <v>8.7995368832421761E-2</v>
      </c>
      <c r="N56" s="232">
        <v>138962209.13160032</v>
      </c>
      <c r="O56" s="232"/>
      <c r="P56" s="123">
        <v>139156906.73215085</v>
      </c>
      <c r="Q56" s="123">
        <v>36116091.393981636</v>
      </c>
      <c r="R56" s="123">
        <f t="shared" si="1"/>
        <v>103040815.33816922</v>
      </c>
      <c r="S56" s="123">
        <f t="shared" si="2"/>
        <v>0</v>
      </c>
      <c r="T56" s="123" t="b">
        <f t="shared" si="3"/>
        <v>0</v>
      </c>
      <c r="U56" s="123">
        <v>0</v>
      </c>
      <c r="V56" s="123">
        <v>0</v>
      </c>
      <c r="W56" s="123">
        <v>605579.27999999991</v>
      </c>
      <c r="X56" s="123">
        <v>0</v>
      </c>
      <c r="Y56" s="123">
        <v>0</v>
      </c>
      <c r="Z56" s="70">
        <f t="shared" si="53"/>
        <v>605579.27999999991</v>
      </c>
      <c r="AA56" s="70">
        <v>0</v>
      </c>
      <c r="AB56" s="70">
        <f t="shared" si="39"/>
        <v>103646394.61816922</v>
      </c>
      <c r="AC56" s="51">
        <f>IF(D56='2. UC Pool Allocations by Type'!B$5,'2. UC Pool Allocations by Type'!J$5,IF(D56='2. UC Pool Allocations by Type'!B$6,'2. UC Pool Allocations by Type'!J$6,IF(D56='2. UC Pool Allocations by Type'!B$7,'2. UC Pool Allocations by Type'!J$7,IF(D56='2. UC Pool Allocations by Type'!B$10,'2. UC Pool Allocations by Type'!J$10,IF(D56='2. UC Pool Allocations by Type'!B$14,'2. UC Pool Allocations by Type'!J$14,IF(D56='2. UC Pool Allocations by Type'!B$15,'2. UC Pool Allocations by Type'!J$15,IF(D56='2. UC Pool Allocations by Type'!B$16,'2. UC Pool Allocations by Type'!J$16,0)))))))</f>
        <v>2027872799.0126088</v>
      </c>
      <c r="AD56" s="71">
        <f t="shared" si="5"/>
        <v>103646394.61816922</v>
      </c>
      <c r="AE56" s="71">
        <f t="shared" si="6"/>
        <v>0</v>
      </c>
      <c r="AF56" s="71">
        <f t="shared" si="7"/>
        <v>0</v>
      </c>
      <c r="AG56" s="71">
        <f t="shared" si="8"/>
        <v>0</v>
      </c>
      <c r="AH56" s="71">
        <f t="shared" si="9"/>
        <v>0</v>
      </c>
      <c r="AI56" s="71">
        <f t="shared" si="10"/>
        <v>0</v>
      </c>
      <c r="AJ56" s="71">
        <f t="shared" si="11"/>
        <v>0</v>
      </c>
      <c r="AK56" s="49">
        <f t="shared" si="12"/>
        <v>49166896.540762067</v>
      </c>
      <c r="AL56" s="51">
        <f>IF($E56=$D$352,R56*'1. UC Assumptions'!$H$14,0)</f>
        <v>0</v>
      </c>
      <c r="AM56" s="70">
        <f t="shared" si="13"/>
        <v>0</v>
      </c>
      <c r="AN56" s="70">
        <f t="shared" si="14"/>
        <v>0</v>
      </c>
      <c r="AO56" s="70">
        <f t="shared" si="15"/>
        <v>0</v>
      </c>
      <c r="AP56" s="70">
        <f t="shared" si="54"/>
        <v>0</v>
      </c>
      <c r="AQ56" s="70">
        <f t="shared" si="17"/>
        <v>0</v>
      </c>
      <c r="AR56" s="70">
        <f t="shared" si="18"/>
        <v>49166896.540762067</v>
      </c>
      <c r="AS56" s="70">
        <f t="shared" si="55"/>
        <v>-2518594.3448247705</v>
      </c>
      <c r="AT56" s="99">
        <f t="shared" si="20"/>
        <v>46648302.195937298</v>
      </c>
      <c r="AU56" s="287">
        <v>49544137.100000001</v>
      </c>
      <c r="AV56" s="287">
        <f>ROUND(AU56*'1. UC Assumptions'!$C$19,2)</f>
        <v>20783765.510000002</v>
      </c>
      <c r="AW56" s="287">
        <f>IF((AB56-AA56-AU56)*'1. UC Assumptions'!$C$19&gt;0,(AB56-AA56-AU56)*'1. UC Assumptions'!$C$19,0)</f>
        <v>22695897.028871987</v>
      </c>
      <c r="AX56" s="287">
        <f t="shared" si="40"/>
        <v>43479662.538871989</v>
      </c>
      <c r="AY56" s="287">
        <f>ROUND(AX56/'1. UC Assumptions'!$C$19,2)</f>
        <v>103646394.61</v>
      </c>
      <c r="AZ56" s="287">
        <f t="shared" si="21"/>
        <v>46648302.195937298</v>
      </c>
      <c r="BA56" s="287">
        <f t="shared" si="22"/>
        <v>0</v>
      </c>
      <c r="BB56" s="287">
        <f t="shared" si="23"/>
        <v>0</v>
      </c>
      <c r="BC56" s="287">
        <f t="shared" si="24"/>
        <v>56998092.414062701</v>
      </c>
      <c r="BD56" s="287">
        <f t="shared" si="25"/>
        <v>0</v>
      </c>
      <c r="BE56" s="287">
        <f t="shared" si="26"/>
        <v>0</v>
      </c>
      <c r="BF56" s="287">
        <f t="shared" si="27"/>
        <v>0</v>
      </c>
      <c r="BG56" s="287">
        <f t="shared" si="41"/>
        <v>46648302.195937298</v>
      </c>
      <c r="BH56" s="287">
        <f t="shared" si="28"/>
        <v>46648302.195937298</v>
      </c>
      <c r="BI56" s="287">
        <f t="shared" si="29"/>
        <v>0</v>
      </c>
      <c r="BJ56" s="287">
        <f t="shared" si="30"/>
        <v>0</v>
      </c>
      <c r="BK56" s="287">
        <f t="shared" si="31"/>
        <v>0</v>
      </c>
      <c r="BL56" s="287">
        <f t="shared" si="32"/>
        <v>0</v>
      </c>
      <c r="BM56" s="287">
        <f t="shared" si="33"/>
        <v>0</v>
      </c>
      <c r="BN56" s="287">
        <f t="shared" si="34"/>
        <v>0</v>
      </c>
      <c r="BO56" s="287">
        <f t="shared" si="35"/>
        <v>-2895834.9040627033</v>
      </c>
      <c r="BP56" s="287">
        <f t="shared" si="42"/>
        <v>-1214802.74</v>
      </c>
      <c r="BQ56" s="288">
        <f>IF(BO56&gt;0,BO56/'1. UC Assumptions'!$C$29*'1. UC Assumptions'!$C$28,0)</f>
        <v>0</v>
      </c>
      <c r="BR56" s="289">
        <f>BQ56*'1. UC Assumptions'!$C$19</f>
        <v>0</v>
      </c>
      <c r="BS56" s="289">
        <f t="shared" si="36"/>
        <v>49544137.100000001</v>
      </c>
      <c r="BT56" s="90"/>
      <c r="BU56" s="111"/>
      <c r="BV56" s="111"/>
      <c r="BW56" s="126">
        <v>55744744.724219017</v>
      </c>
      <c r="BX56" s="126">
        <v>138962209.13160032</v>
      </c>
      <c r="BY56" s="7">
        <f t="shared" si="52"/>
        <v>-194697.60055053234</v>
      </c>
    </row>
    <row r="57" spans="1:77">
      <c r="A57" s="118" t="s">
        <v>143</v>
      </c>
      <c r="B57" s="118" t="s">
        <v>144</v>
      </c>
      <c r="C57" s="270" t="s">
        <v>2124</v>
      </c>
      <c r="D57" s="119" t="s">
        <v>949</v>
      </c>
      <c r="E57" s="119"/>
      <c r="F57" s="120"/>
      <c r="G57" s="121" t="s">
        <v>1107</v>
      </c>
      <c r="H57" s="121" t="s">
        <v>792</v>
      </c>
      <c r="I57" s="122">
        <v>7</v>
      </c>
      <c r="J57" s="217">
        <f t="shared" si="38"/>
        <v>1</v>
      </c>
      <c r="K57" s="123">
        <v>16708737.877125463</v>
      </c>
      <c r="L57" s="123">
        <v>22074313.510000002</v>
      </c>
      <c r="M57" s="93">
        <f t="shared" si="0"/>
        <v>7.1917017754191681E-2</v>
      </c>
      <c r="N57" s="232">
        <v>41552127.661287606</v>
      </c>
      <c r="O57" s="232"/>
      <c r="P57" s="123">
        <v>41572212.782295093</v>
      </c>
      <c r="Q57" s="123">
        <v>12732605.94789405</v>
      </c>
      <c r="R57" s="123">
        <f t="shared" si="1"/>
        <v>28839606.834401041</v>
      </c>
      <c r="S57" s="123">
        <f t="shared" si="2"/>
        <v>0</v>
      </c>
      <c r="T57" s="123" t="b">
        <f t="shared" si="3"/>
        <v>0</v>
      </c>
      <c r="U57" s="123">
        <v>0</v>
      </c>
      <c r="V57" s="123">
        <v>0</v>
      </c>
      <c r="W57" s="123">
        <v>0</v>
      </c>
      <c r="X57" s="123">
        <v>0</v>
      </c>
      <c r="Y57" s="123">
        <v>0</v>
      </c>
      <c r="Z57" s="70">
        <f t="shared" si="53"/>
        <v>0</v>
      </c>
      <c r="AA57" s="70">
        <v>0</v>
      </c>
      <c r="AB57" s="70">
        <f t="shared" si="39"/>
        <v>28839606.834401041</v>
      </c>
      <c r="AC57" s="51">
        <f>IF(D57='2. UC Pool Allocations by Type'!B$5,'2. UC Pool Allocations by Type'!J$5,IF(D57='2. UC Pool Allocations by Type'!B$6,'2. UC Pool Allocations by Type'!J$6,IF(D57='2. UC Pool Allocations by Type'!B$7,'2. UC Pool Allocations by Type'!J$7,IF(D57='2. UC Pool Allocations by Type'!B$10,'2. UC Pool Allocations by Type'!J$10,IF(D57='2. UC Pool Allocations by Type'!B$14,'2. UC Pool Allocations by Type'!J$14,IF(D57='2. UC Pool Allocations by Type'!B$15,'2. UC Pool Allocations by Type'!J$15,IF(D57='2. UC Pool Allocations by Type'!B$16,'2. UC Pool Allocations by Type'!J$16,0)))))))</f>
        <v>2027872799.0126088</v>
      </c>
      <c r="AD57" s="71">
        <f t="shared" si="5"/>
        <v>28839606.834401041</v>
      </c>
      <c r="AE57" s="71">
        <f t="shared" si="6"/>
        <v>0</v>
      </c>
      <c r="AF57" s="71">
        <f t="shared" si="7"/>
        <v>0</v>
      </c>
      <c r="AG57" s="71">
        <f t="shared" si="8"/>
        <v>0</v>
      </c>
      <c r="AH57" s="71">
        <f t="shared" si="9"/>
        <v>0</v>
      </c>
      <c r="AI57" s="71">
        <f t="shared" si="10"/>
        <v>0</v>
      </c>
      <c r="AJ57" s="71">
        <f t="shared" si="11"/>
        <v>0</v>
      </c>
      <c r="AK57" s="49">
        <f t="shared" si="12"/>
        <v>13680687.791668572</v>
      </c>
      <c r="AL57" s="51">
        <f>IF($E57=$D$352,R57*'1. UC Assumptions'!$H$14,0)</f>
        <v>0</v>
      </c>
      <c r="AM57" s="70">
        <f t="shared" si="13"/>
        <v>0</v>
      </c>
      <c r="AN57" s="70">
        <f t="shared" si="14"/>
        <v>0</v>
      </c>
      <c r="AO57" s="70">
        <f t="shared" si="15"/>
        <v>0</v>
      </c>
      <c r="AP57" s="70">
        <f t="shared" si="54"/>
        <v>0</v>
      </c>
      <c r="AQ57" s="70">
        <f t="shared" si="17"/>
        <v>0</v>
      </c>
      <c r="AR57" s="70">
        <f t="shared" si="18"/>
        <v>13680687.791668572</v>
      </c>
      <c r="AS57" s="70">
        <f t="shared" si="55"/>
        <v>-700798.81647286273</v>
      </c>
      <c r="AT57" s="99">
        <f t="shared" si="20"/>
        <v>12979888.97519571</v>
      </c>
      <c r="AU57" s="287">
        <v>14066378.91</v>
      </c>
      <c r="AV57" s="287">
        <f>ROUND(AU57*'1. UC Assumptions'!$C$19,2)</f>
        <v>5900845.9500000002</v>
      </c>
      <c r="AW57" s="287">
        <f>IF((AB57-AA57-AU57)*'1. UC Assumptions'!$C$19&gt;0,(AB57-AA57-AU57)*'1. UC Assumptions'!$C$19,0)</f>
        <v>6197369.1142862365</v>
      </c>
      <c r="AX57" s="287">
        <f t="shared" si="40"/>
        <v>12098215.064286236</v>
      </c>
      <c r="AY57" s="287">
        <f>ROUND(AX57/'1. UC Assumptions'!$C$19,2)</f>
        <v>28839606.829999998</v>
      </c>
      <c r="AZ57" s="287">
        <f t="shared" si="21"/>
        <v>12979888.97519571</v>
      </c>
      <c r="BA57" s="287">
        <f t="shared" si="22"/>
        <v>0</v>
      </c>
      <c r="BB57" s="287">
        <f t="shared" si="23"/>
        <v>0</v>
      </c>
      <c r="BC57" s="287">
        <f t="shared" si="24"/>
        <v>15859717.854804289</v>
      </c>
      <c r="BD57" s="287">
        <f t="shared" si="25"/>
        <v>0</v>
      </c>
      <c r="BE57" s="287">
        <f t="shared" si="26"/>
        <v>0</v>
      </c>
      <c r="BF57" s="287">
        <f t="shared" si="27"/>
        <v>0</v>
      </c>
      <c r="BG57" s="287">
        <f t="shared" si="41"/>
        <v>12979888.97519571</v>
      </c>
      <c r="BH57" s="287">
        <f t="shared" si="28"/>
        <v>12979888.97519571</v>
      </c>
      <c r="BI57" s="287">
        <f t="shared" si="29"/>
        <v>0</v>
      </c>
      <c r="BJ57" s="287">
        <f t="shared" si="30"/>
        <v>0</v>
      </c>
      <c r="BK57" s="287">
        <f t="shared" si="31"/>
        <v>0</v>
      </c>
      <c r="BL57" s="287">
        <f t="shared" si="32"/>
        <v>0</v>
      </c>
      <c r="BM57" s="287">
        <f t="shared" si="33"/>
        <v>0</v>
      </c>
      <c r="BN57" s="287">
        <f t="shared" si="34"/>
        <v>0</v>
      </c>
      <c r="BO57" s="287">
        <f t="shared" si="35"/>
        <v>-1086489.9348042905</v>
      </c>
      <c r="BP57" s="287">
        <f t="shared" si="42"/>
        <v>-455782.52</v>
      </c>
      <c r="BQ57" s="288">
        <f>IF(BO57&gt;0,BO57/'1. UC Assumptions'!$C$29*'1. UC Assumptions'!$C$28,0)</f>
        <v>0</v>
      </c>
      <c r="BR57" s="289">
        <f>BQ57*'1. UC Assumptions'!$C$19</f>
        <v>0</v>
      </c>
      <c r="BS57" s="289">
        <f t="shared" si="36"/>
        <v>14066378.91</v>
      </c>
      <c r="BT57" s="90"/>
      <c r="BU57" s="111"/>
      <c r="BV57" s="111"/>
      <c r="BW57" s="126">
        <v>17372123.877125461</v>
      </c>
      <c r="BX57" s="126">
        <v>41552127.661287606</v>
      </c>
      <c r="BY57" s="7">
        <f t="shared" si="52"/>
        <v>-20085.121007487178</v>
      </c>
    </row>
    <row r="58" spans="1:77">
      <c r="A58" s="118" t="s">
        <v>146</v>
      </c>
      <c r="B58" s="118" t="s">
        <v>147</v>
      </c>
      <c r="C58" s="270" t="s">
        <v>147</v>
      </c>
      <c r="D58" s="119" t="s">
        <v>949</v>
      </c>
      <c r="E58" s="119" t="s">
        <v>977</v>
      </c>
      <c r="F58" s="120"/>
      <c r="G58" s="121" t="s">
        <v>145</v>
      </c>
      <c r="H58" s="121" t="s">
        <v>814</v>
      </c>
      <c r="I58" s="122">
        <v>2</v>
      </c>
      <c r="J58" s="217" t="str">
        <f t="shared" si="38"/>
        <v xml:space="preserve"> </v>
      </c>
      <c r="K58" s="123">
        <v>2231598.8389520589</v>
      </c>
      <c r="L58" s="123">
        <v>1854226</v>
      </c>
      <c r="M58" s="93">
        <f t="shared" si="0"/>
        <v>0.19223168402894819</v>
      </c>
      <c r="N58" s="232">
        <v>4871249.8283911189</v>
      </c>
      <c r="O58" s="232"/>
      <c r="P58" s="123">
        <v>4871249.8283911189</v>
      </c>
      <c r="Q58" s="123">
        <v>0</v>
      </c>
      <c r="R58" s="123">
        <f t="shared" si="1"/>
        <v>4871249.8283911189</v>
      </c>
      <c r="S58" s="123">
        <f t="shared" si="2"/>
        <v>4871249.8283911189</v>
      </c>
      <c r="T58" s="123" t="b">
        <f t="shared" si="3"/>
        <v>0</v>
      </c>
      <c r="U58" s="123">
        <v>42536</v>
      </c>
      <c r="V58" s="123">
        <v>0</v>
      </c>
      <c r="W58" s="123">
        <v>165987</v>
      </c>
      <c r="X58" s="123">
        <v>0</v>
      </c>
      <c r="Y58" s="123">
        <v>0</v>
      </c>
      <c r="Z58" s="70">
        <f t="shared" ref="Z58:Z116" si="56">U58+V58+W58+X58+Y58</f>
        <v>208523</v>
      </c>
      <c r="AA58" s="70">
        <v>0</v>
      </c>
      <c r="AB58" s="70">
        <f t="shared" si="39"/>
        <v>5079772.8283911189</v>
      </c>
      <c r="AC58" s="51">
        <f>IF(D58='2. UC Pool Allocations by Type'!B$5,'2. UC Pool Allocations by Type'!J$5,IF(D58='2. UC Pool Allocations by Type'!B$6,'2. UC Pool Allocations by Type'!J$6,IF(D58='2. UC Pool Allocations by Type'!B$7,'2. UC Pool Allocations by Type'!J$7,IF(D58='2. UC Pool Allocations by Type'!B$10,'2. UC Pool Allocations by Type'!J$10,IF(D58='2. UC Pool Allocations by Type'!B$14,'2. UC Pool Allocations by Type'!J$14,IF(D58='2. UC Pool Allocations by Type'!B$15,'2. UC Pool Allocations by Type'!J$15,IF(D58='2. UC Pool Allocations by Type'!B$16,'2. UC Pool Allocations by Type'!J$16,0)))))))</f>
        <v>2027872799.0126088</v>
      </c>
      <c r="AD58" s="71">
        <f t="shared" si="5"/>
        <v>5079772.8283911189</v>
      </c>
      <c r="AE58" s="71">
        <f t="shared" si="6"/>
        <v>0</v>
      </c>
      <c r="AF58" s="71">
        <f t="shared" si="7"/>
        <v>0</v>
      </c>
      <c r="AG58" s="71">
        <f t="shared" si="8"/>
        <v>0</v>
      </c>
      <c r="AH58" s="71">
        <f t="shared" si="9"/>
        <v>0</v>
      </c>
      <c r="AI58" s="71">
        <f t="shared" si="10"/>
        <v>0</v>
      </c>
      <c r="AJ58" s="71">
        <f t="shared" si="11"/>
        <v>0</v>
      </c>
      <c r="AK58" s="49">
        <f t="shared" si="12"/>
        <v>2409699.4982235311</v>
      </c>
      <c r="AL58" s="51">
        <f>IF($E58=$D$352,R58*'1. UC Assumptions'!$H$14,0)</f>
        <v>4181780.6219111453</v>
      </c>
      <c r="AM58" s="70">
        <f t="shared" si="13"/>
        <v>1772081.1236876142</v>
      </c>
      <c r="AN58" s="70">
        <f t="shared" si="14"/>
        <v>0</v>
      </c>
      <c r="AO58" s="70">
        <f t="shared" si="15"/>
        <v>0</v>
      </c>
      <c r="AP58" s="70">
        <f t="shared" si="54"/>
        <v>0</v>
      </c>
      <c r="AQ58" s="70">
        <f t="shared" si="17"/>
        <v>1772081.1236876142</v>
      </c>
      <c r="AR58" s="70">
        <f t="shared" si="18"/>
        <v>0</v>
      </c>
      <c r="AS58" s="70">
        <f t="shared" si="55"/>
        <v>0</v>
      </c>
      <c r="AT58" s="99">
        <f t="shared" si="20"/>
        <v>4181780.6219111453</v>
      </c>
      <c r="AU58" s="287">
        <v>3766024.4299999997</v>
      </c>
      <c r="AV58" s="287">
        <f>ROUND(AU58*'1. UC Assumptions'!$C$19,2)</f>
        <v>1579847.25</v>
      </c>
      <c r="AW58" s="287">
        <f>IF((AB58-AA58-AU58)*'1. UC Assumptions'!$C$19&gt;0,(AB58-AA58-AU58)*'1. UC Assumptions'!$C$19,0)</f>
        <v>551117.45312507451</v>
      </c>
      <c r="AX58" s="287">
        <f t="shared" si="40"/>
        <v>2130964.7031250745</v>
      </c>
      <c r="AY58" s="287">
        <f>ROUND(AX58/'1. UC Assumptions'!$C$19,2)</f>
        <v>5079772.83</v>
      </c>
      <c r="AZ58" s="287">
        <f t="shared" si="21"/>
        <v>4181780.6219111453</v>
      </c>
      <c r="BA58" s="287">
        <f t="shared" si="22"/>
        <v>0</v>
      </c>
      <c r="BB58" s="287">
        <f t="shared" si="23"/>
        <v>0</v>
      </c>
      <c r="BC58" s="287">
        <f t="shared" si="24"/>
        <v>897992.20808885479</v>
      </c>
      <c r="BD58" s="287">
        <f t="shared" si="25"/>
        <v>0</v>
      </c>
      <c r="BE58" s="287">
        <f t="shared" si="26"/>
        <v>0</v>
      </c>
      <c r="BF58" s="287">
        <f t="shared" si="27"/>
        <v>0</v>
      </c>
      <c r="BG58" s="287">
        <f t="shared" si="41"/>
        <v>4181780.6219111453</v>
      </c>
      <c r="BH58" s="287">
        <f t="shared" si="28"/>
        <v>4181780.6219111453</v>
      </c>
      <c r="BI58" s="287">
        <f t="shared" si="29"/>
        <v>0</v>
      </c>
      <c r="BJ58" s="287">
        <f t="shared" si="30"/>
        <v>0</v>
      </c>
      <c r="BK58" s="287">
        <f t="shared" si="31"/>
        <v>0</v>
      </c>
      <c r="BL58" s="287">
        <f t="shared" si="32"/>
        <v>0</v>
      </c>
      <c r="BM58" s="287">
        <f t="shared" si="33"/>
        <v>0</v>
      </c>
      <c r="BN58" s="287">
        <f t="shared" si="34"/>
        <v>0</v>
      </c>
      <c r="BO58" s="287">
        <f t="shared" si="35"/>
        <v>415756.19191114558</v>
      </c>
      <c r="BP58" s="287">
        <f t="shared" si="42"/>
        <v>174409.72</v>
      </c>
      <c r="BQ58" s="288">
        <f>IF(BO58&gt;0,BO58/'1. UC Assumptions'!$C$29*'1. UC Assumptions'!$C$28,0)</f>
        <v>284130.96587442281</v>
      </c>
      <c r="BR58" s="289">
        <f>BQ58*'1. UC Assumptions'!$C$19</f>
        <v>119192.94018432037</v>
      </c>
      <c r="BS58" s="289">
        <f t="shared" si="36"/>
        <v>4050155.3958744225</v>
      </c>
      <c r="BT58" s="90"/>
      <c r="BU58" s="111"/>
      <c r="BV58" s="111"/>
      <c r="BW58" s="126">
        <v>2770168.9989520591</v>
      </c>
      <c r="BX58" s="126">
        <v>4871249.8283911189</v>
      </c>
      <c r="BY58" s="7">
        <f t="shared" si="52"/>
        <v>0</v>
      </c>
    </row>
    <row r="59" spans="1:77">
      <c r="A59" s="118" t="s">
        <v>149</v>
      </c>
      <c r="B59" s="118" t="s">
        <v>150</v>
      </c>
      <c r="C59" s="270" t="s">
        <v>150</v>
      </c>
      <c r="D59" s="119" t="s">
        <v>972</v>
      </c>
      <c r="E59" s="120" t="s">
        <v>977</v>
      </c>
      <c r="F59" s="120"/>
      <c r="G59" s="121" t="s">
        <v>148</v>
      </c>
      <c r="H59" s="121" t="s">
        <v>815</v>
      </c>
      <c r="I59" s="122">
        <v>14</v>
      </c>
      <c r="J59" s="217" t="str">
        <f t="shared" si="38"/>
        <v xml:space="preserve"> </v>
      </c>
      <c r="K59" s="123">
        <v>186636.09969999996</v>
      </c>
      <c r="L59" s="123">
        <v>375410</v>
      </c>
      <c r="M59" s="93">
        <f t="shared" si="0"/>
        <v>5.3380999999999901E-2</v>
      </c>
      <c r="N59" s="232">
        <v>592048.68254808558</v>
      </c>
      <c r="O59" s="232"/>
      <c r="P59" s="123">
        <v>592048.68254808558</v>
      </c>
      <c r="Q59" s="123">
        <v>0</v>
      </c>
      <c r="R59" s="123">
        <f t="shared" si="1"/>
        <v>592048.68254808558</v>
      </c>
      <c r="S59" s="123" t="b">
        <f t="shared" si="2"/>
        <v>0</v>
      </c>
      <c r="T59" s="123">
        <f t="shared" si="3"/>
        <v>592048.68254808558</v>
      </c>
      <c r="U59" s="123">
        <v>279525</v>
      </c>
      <c r="V59" s="123">
        <v>0</v>
      </c>
      <c r="W59" s="123">
        <v>0</v>
      </c>
      <c r="X59" s="123">
        <v>0</v>
      </c>
      <c r="Y59" s="123">
        <v>0</v>
      </c>
      <c r="Z59" s="70">
        <f t="shared" si="56"/>
        <v>279525</v>
      </c>
      <c r="AA59" s="70">
        <v>0</v>
      </c>
      <c r="AB59" s="70">
        <f t="shared" si="39"/>
        <v>871573.68254808558</v>
      </c>
      <c r="AC59" s="51">
        <f>IF(D59='2. UC Pool Allocations by Type'!B$5,'2. UC Pool Allocations by Type'!J$5,IF(D59='2. UC Pool Allocations by Type'!B$6,'2. UC Pool Allocations by Type'!J$6,IF(D59='2. UC Pool Allocations by Type'!B$7,'2. UC Pool Allocations by Type'!J$7,IF(D59='2. UC Pool Allocations by Type'!B$10,'2. UC Pool Allocations by Type'!J$10,IF(D59='2. UC Pool Allocations by Type'!B$14,'2. UC Pool Allocations by Type'!J$14,IF(D59='2. UC Pool Allocations by Type'!B$15,'2. UC Pool Allocations by Type'!J$15,IF(D59='2. UC Pool Allocations by Type'!B$16,'2. UC Pool Allocations by Type'!J$16,0)))))))</f>
        <v>196885138.65513676</v>
      </c>
      <c r="AD59" s="71">
        <f t="shared" si="5"/>
        <v>0</v>
      </c>
      <c r="AE59" s="71">
        <f t="shared" si="6"/>
        <v>871573.68254808558</v>
      </c>
      <c r="AF59" s="71">
        <f t="shared" si="7"/>
        <v>0</v>
      </c>
      <c r="AG59" s="71">
        <f t="shared" si="8"/>
        <v>0</v>
      </c>
      <c r="AH59" s="71">
        <f t="shared" si="9"/>
        <v>0</v>
      </c>
      <c r="AI59" s="71">
        <f t="shared" si="10"/>
        <v>0</v>
      </c>
      <c r="AJ59" s="71">
        <f t="shared" si="11"/>
        <v>0</v>
      </c>
      <c r="AK59" s="49">
        <f t="shared" si="12"/>
        <v>534282.35174689803</v>
      </c>
      <c r="AL59" s="51">
        <f>IF($E59=$D$352,R59*'1. UC Assumptions'!$H$14,0)</f>
        <v>508251.02286435658</v>
      </c>
      <c r="AM59" s="70">
        <f t="shared" si="13"/>
        <v>0</v>
      </c>
      <c r="AN59" s="70">
        <f t="shared" si="14"/>
        <v>0</v>
      </c>
      <c r="AO59" s="70">
        <f t="shared" si="15"/>
        <v>0</v>
      </c>
      <c r="AP59" s="70">
        <f t="shared" si="54"/>
        <v>0</v>
      </c>
      <c r="AQ59" s="70">
        <f t="shared" si="17"/>
        <v>0</v>
      </c>
      <c r="AR59" s="70">
        <f t="shared" si="18"/>
        <v>0</v>
      </c>
      <c r="AS59" s="70">
        <f t="shared" si="55"/>
        <v>0</v>
      </c>
      <c r="AT59" s="99">
        <f t="shared" si="20"/>
        <v>534282.35174689803</v>
      </c>
      <c r="AU59" s="287">
        <v>533592.75</v>
      </c>
      <c r="AV59" s="287">
        <f>ROUND(AU59*'1. UC Assumptions'!$C$19,2)</f>
        <v>223842.16</v>
      </c>
      <c r="AW59" s="287">
        <f>IF((AB59-AA59-AU59)*'1. UC Assumptions'!$C$19&gt;0,(AB59-AA59-AU59)*'1. UC Assumptions'!$C$19,0)</f>
        <v>141783.00120392189</v>
      </c>
      <c r="AX59" s="287">
        <f t="shared" si="40"/>
        <v>365625.16120392189</v>
      </c>
      <c r="AY59" s="287">
        <f>ROUND(AX59/'1. UC Assumptions'!$C$19,2)</f>
        <v>871573.69</v>
      </c>
      <c r="AZ59" s="287">
        <f t="shared" si="21"/>
        <v>534282.35174689803</v>
      </c>
      <c r="BA59" s="287">
        <f t="shared" si="22"/>
        <v>0</v>
      </c>
      <c r="BB59" s="287">
        <f t="shared" si="23"/>
        <v>0</v>
      </c>
      <c r="BC59" s="287">
        <f t="shared" si="24"/>
        <v>0</v>
      </c>
      <c r="BD59" s="287">
        <f t="shared" si="25"/>
        <v>0</v>
      </c>
      <c r="BE59" s="287">
        <f t="shared" si="26"/>
        <v>0</v>
      </c>
      <c r="BF59" s="287">
        <f t="shared" si="27"/>
        <v>0</v>
      </c>
      <c r="BG59" s="287">
        <f t="shared" si="41"/>
        <v>534282.35174689803</v>
      </c>
      <c r="BH59" s="287">
        <f t="shared" si="28"/>
        <v>0</v>
      </c>
      <c r="BI59" s="287">
        <f t="shared" si="29"/>
        <v>534282.35174689803</v>
      </c>
      <c r="BJ59" s="287">
        <f t="shared" si="30"/>
        <v>0</v>
      </c>
      <c r="BK59" s="287">
        <f t="shared" si="31"/>
        <v>0</v>
      </c>
      <c r="BL59" s="287">
        <f t="shared" si="32"/>
        <v>0</v>
      </c>
      <c r="BM59" s="287">
        <f t="shared" si="33"/>
        <v>0</v>
      </c>
      <c r="BN59" s="287">
        <f t="shared" si="34"/>
        <v>0</v>
      </c>
      <c r="BO59" s="287">
        <f t="shared" si="35"/>
        <v>689.60174689802807</v>
      </c>
      <c r="BP59" s="287">
        <f t="shared" si="42"/>
        <v>289.27999999999997</v>
      </c>
      <c r="BQ59" s="288">
        <f>IF(BO59&gt;0,BO59/'1. UC Assumptions'!$C$29*'1. UC Assumptions'!$C$28,0)</f>
        <v>471.27911556564675</v>
      </c>
      <c r="BR59" s="289">
        <f>BQ59*'1. UC Assumptions'!$C$19</f>
        <v>197.7015889797888</v>
      </c>
      <c r="BS59" s="289">
        <f t="shared" si="36"/>
        <v>534064.0291155657</v>
      </c>
      <c r="BT59" s="90"/>
      <c r="BU59" s="111"/>
      <c r="BV59" s="111"/>
      <c r="BW59" s="126">
        <v>186636.09969999996</v>
      </c>
      <c r="BX59" s="126">
        <v>592048.68254808558</v>
      </c>
      <c r="BY59" s="7">
        <f t="shared" si="52"/>
        <v>0</v>
      </c>
    </row>
    <row r="60" spans="1:77">
      <c r="A60" s="118" t="s">
        <v>151</v>
      </c>
      <c r="B60" s="118" t="s">
        <v>152</v>
      </c>
      <c r="C60" s="270" t="s">
        <v>152</v>
      </c>
      <c r="D60" s="119" t="s">
        <v>949</v>
      </c>
      <c r="E60" s="119" t="s">
        <v>977</v>
      </c>
      <c r="F60" s="120"/>
      <c r="G60" s="121" t="s">
        <v>1142</v>
      </c>
      <c r="H60" s="121" t="s">
        <v>816</v>
      </c>
      <c r="I60" s="122">
        <v>10</v>
      </c>
      <c r="J60" s="217" t="str">
        <f t="shared" si="38"/>
        <v xml:space="preserve"> </v>
      </c>
      <c r="K60" s="123">
        <v>1435191.107048363</v>
      </c>
      <c r="L60" s="123">
        <v>2904220</v>
      </c>
      <c r="M60" s="93">
        <f t="shared" si="0"/>
        <v>0.13851699396994466</v>
      </c>
      <c r="N60" s="232">
        <v>4940493.2891964912</v>
      </c>
      <c r="O60" s="232"/>
      <c r="P60" s="123">
        <v>4940493.2891964912</v>
      </c>
      <c r="Q60" s="123">
        <v>0</v>
      </c>
      <c r="R60" s="123">
        <f t="shared" si="1"/>
        <v>4940493.2891964912</v>
      </c>
      <c r="S60" s="123">
        <f t="shared" si="2"/>
        <v>4940493.2891964912</v>
      </c>
      <c r="T60" s="123" t="b">
        <f t="shared" si="3"/>
        <v>0</v>
      </c>
      <c r="U60" s="123">
        <v>496652</v>
      </c>
      <c r="V60" s="123">
        <v>0</v>
      </c>
      <c r="W60" s="123">
        <v>1894233</v>
      </c>
      <c r="X60" s="123">
        <v>0</v>
      </c>
      <c r="Y60" s="123">
        <v>0</v>
      </c>
      <c r="Z60" s="70">
        <f t="shared" si="56"/>
        <v>2390885</v>
      </c>
      <c r="AA60" s="70">
        <v>0</v>
      </c>
      <c r="AB60" s="70">
        <f t="shared" si="39"/>
        <v>7331378.2891964912</v>
      </c>
      <c r="AC60" s="51">
        <f>IF(D60='2. UC Pool Allocations by Type'!B$5,'2. UC Pool Allocations by Type'!J$5,IF(D60='2. UC Pool Allocations by Type'!B$6,'2. UC Pool Allocations by Type'!J$6,IF(D60='2. UC Pool Allocations by Type'!B$7,'2. UC Pool Allocations by Type'!J$7,IF(D60='2. UC Pool Allocations by Type'!B$10,'2. UC Pool Allocations by Type'!J$10,IF(D60='2. UC Pool Allocations by Type'!B$14,'2. UC Pool Allocations by Type'!J$14,IF(D60='2. UC Pool Allocations by Type'!B$15,'2. UC Pool Allocations by Type'!J$15,IF(D60='2. UC Pool Allocations by Type'!B$16,'2. UC Pool Allocations by Type'!J$16,0)))))))</f>
        <v>2027872799.0126088</v>
      </c>
      <c r="AD60" s="71">
        <f t="shared" si="5"/>
        <v>7331378.2891964912</v>
      </c>
      <c r="AE60" s="71">
        <f t="shared" si="6"/>
        <v>0</v>
      </c>
      <c r="AF60" s="71">
        <f t="shared" si="7"/>
        <v>0</v>
      </c>
      <c r="AG60" s="71">
        <f t="shared" si="8"/>
        <v>0</v>
      </c>
      <c r="AH60" s="71">
        <f t="shared" si="9"/>
        <v>0</v>
      </c>
      <c r="AI60" s="71">
        <f t="shared" si="10"/>
        <v>0</v>
      </c>
      <c r="AJ60" s="71">
        <f t="shared" si="11"/>
        <v>0</v>
      </c>
      <c r="AK60" s="49">
        <f t="shared" si="12"/>
        <v>3477796.9766728794</v>
      </c>
      <c r="AL60" s="51">
        <f>IF($E60=$D$352,R60*'1. UC Assumptions'!$H$14,0)</f>
        <v>4241223.4698025268</v>
      </c>
      <c r="AM60" s="70">
        <f t="shared" si="13"/>
        <v>763426.49312964734</v>
      </c>
      <c r="AN60" s="70">
        <f t="shared" si="14"/>
        <v>0</v>
      </c>
      <c r="AO60" s="70">
        <f t="shared" si="15"/>
        <v>0</v>
      </c>
      <c r="AP60" s="70">
        <f t="shared" si="54"/>
        <v>0</v>
      </c>
      <c r="AQ60" s="70">
        <f t="shared" si="17"/>
        <v>763426.49312964734</v>
      </c>
      <c r="AR60" s="70">
        <f t="shared" si="18"/>
        <v>0</v>
      </c>
      <c r="AS60" s="70">
        <f t="shared" si="55"/>
        <v>0</v>
      </c>
      <c r="AT60" s="99">
        <f t="shared" si="20"/>
        <v>4241223.4698025268</v>
      </c>
      <c r="AU60" s="287">
        <v>4188838.1299999994</v>
      </c>
      <c r="AV60" s="287">
        <f>ROUND(AU60*'1. UC Assumptions'!$C$19,2)</f>
        <v>1757217.6</v>
      </c>
      <c r="AW60" s="287">
        <f>IF((AB60-AA60-AU60)*'1. UC Assumptions'!$C$19&gt;0,(AB60-AA60-AU60)*'1. UC Assumptions'!$C$19,0)</f>
        <v>1318295.5967829283</v>
      </c>
      <c r="AX60" s="287">
        <f t="shared" ref="AX60:AX118" si="57">AW60+AV60</f>
        <v>3075513.1967829284</v>
      </c>
      <c r="AY60" s="287">
        <f>ROUND(AX60/'1. UC Assumptions'!$C$19,2)</f>
        <v>7331378.2999999998</v>
      </c>
      <c r="AZ60" s="287">
        <f t="shared" si="21"/>
        <v>4241223.4698025268</v>
      </c>
      <c r="BA60" s="287">
        <f t="shared" si="22"/>
        <v>0</v>
      </c>
      <c r="BB60" s="287">
        <f t="shared" si="23"/>
        <v>0</v>
      </c>
      <c r="BC60" s="287">
        <f t="shared" si="24"/>
        <v>3090154.8301974731</v>
      </c>
      <c r="BD60" s="287">
        <f t="shared" si="25"/>
        <v>0</v>
      </c>
      <c r="BE60" s="287">
        <f t="shared" si="26"/>
        <v>0</v>
      </c>
      <c r="BF60" s="287">
        <f t="shared" si="27"/>
        <v>0</v>
      </c>
      <c r="BG60" s="287">
        <f t="shared" ref="BG60:BG118" si="58">AZ60+BE60+BF60</f>
        <v>4241223.4698025268</v>
      </c>
      <c r="BH60" s="287">
        <f t="shared" si="28"/>
        <v>4241223.4698025268</v>
      </c>
      <c r="BI60" s="287">
        <f t="shared" si="29"/>
        <v>0</v>
      </c>
      <c r="BJ60" s="287">
        <f t="shared" si="30"/>
        <v>0</v>
      </c>
      <c r="BK60" s="287">
        <f t="shared" si="31"/>
        <v>0</v>
      </c>
      <c r="BL60" s="287">
        <f t="shared" si="32"/>
        <v>0</v>
      </c>
      <c r="BM60" s="287">
        <f t="shared" si="33"/>
        <v>0</v>
      </c>
      <c r="BN60" s="287">
        <f t="shared" si="34"/>
        <v>0</v>
      </c>
      <c r="BO60" s="287">
        <f t="shared" si="35"/>
        <v>52385.339802527335</v>
      </c>
      <c r="BP60" s="287">
        <f t="shared" si="42"/>
        <v>21975.65</v>
      </c>
      <c r="BQ60" s="288">
        <f>IF(BO60&gt;0,BO60/'1. UC Assumptions'!$C$29*'1. UC Assumptions'!$C$28,0)</f>
        <v>35800.54244611942</v>
      </c>
      <c r="BR60" s="289">
        <f>BQ60*'1. UC Assumptions'!$C$19</f>
        <v>15018.327556147096</v>
      </c>
      <c r="BS60" s="289">
        <f t="shared" si="36"/>
        <v>4224638.6724461187</v>
      </c>
      <c r="BT60" s="90"/>
      <c r="BU60" s="111"/>
      <c r="BV60" s="111"/>
      <c r="BW60" s="126">
        <v>1785909.4870483628</v>
      </c>
      <c r="BX60" s="126">
        <v>4940493.2891964912</v>
      </c>
      <c r="BY60" s="7">
        <f t="shared" si="52"/>
        <v>0</v>
      </c>
    </row>
    <row r="61" spans="1:77">
      <c r="A61" s="118" t="s">
        <v>153</v>
      </c>
      <c r="B61" s="118" t="s">
        <v>154</v>
      </c>
      <c r="C61" s="270" t="s">
        <v>154</v>
      </c>
      <c r="D61" s="119" t="s">
        <v>972</v>
      </c>
      <c r="E61" s="119" t="s">
        <v>977</v>
      </c>
      <c r="F61" s="120"/>
      <c r="G61" s="121" t="s">
        <v>1063</v>
      </c>
      <c r="H61" s="121" t="s">
        <v>817</v>
      </c>
      <c r="I61" s="122">
        <v>12</v>
      </c>
      <c r="J61" s="217" t="str">
        <f t="shared" si="38"/>
        <v xml:space="preserve"> </v>
      </c>
      <c r="K61" s="123">
        <v>169015.41214999996</v>
      </c>
      <c r="L61" s="123">
        <v>325261</v>
      </c>
      <c r="M61" s="93">
        <f t="shared" si="0"/>
        <v>6.1623316482813717E-2</v>
      </c>
      <c r="N61" s="232">
        <v>524735.36392590916</v>
      </c>
      <c r="O61" s="232"/>
      <c r="P61" s="123">
        <v>524735.36392590916</v>
      </c>
      <c r="Q61" s="123">
        <v>0</v>
      </c>
      <c r="R61" s="123">
        <f t="shared" si="1"/>
        <v>524735.36392590916</v>
      </c>
      <c r="S61" s="123" t="b">
        <f t="shared" si="2"/>
        <v>0</v>
      </c>
      <c r="T61" s="123">
        <f t="shared" si="3"/>
        <v>524735.36392590916</v>
      </c>
      <c r="U61" s="123">
        <v>37816</v>
      </c>
      <c r="V61" s="123">
        <v>0</v>
      </c>
      <c r="W61" s="123">
        <v>0</v>
      </c>
      <c r="X61" s="123">
        <v>0</v>
      </c>
      <c r="Y61" s="123">
        <v>0</v>
      </c>
      <c r="Z61" s="70">
        <f t="shared" si="56"/>
        <v>37816</v>
      </c>
      <c r="AA61" s="70">
        <v>0</v>
      </c>
      <c r="AB61" s="70">
        <f t="shared" si="39"/>
        <v>562551.36392590916</v>
      </c>
      <c r="AC61" s="51">
        <f>IF(D61='2. UC Pool Allocations by Type'!B$5,'2. UC Pool Allocations by Type'!J$5,IF(D61='2. UC Pool Allocations by Type'!B$6,'2. UC Pool Allocations by Type'!J$6,IF(D61='2. UC Pool Allocations by Type'!B$7,'2. UC Pool Allocations by Type'!J$7,IF(D61='2. UC Pool Allocations by Type'!B$10,'2. UC Pool Allocations by Type'!J$10,IF(D61='2. UC Pool Allocations by Type'!B$14,'2. UC Pool Allocations by Type'!J$14,IF(D61='2. UC Pool Allocations by Type'!B$15,'2. UC Pool Allocations by Type'!J$15,IF(D61='2. UC Pool Allocations by Type'!B$16,'2. UC Pool Allocations by Type'!J$16,0)))))))</f>
        <v>196885138.65513676</v>
      </c>
      <c r="AD61" s="71">
        <f t="shared" si="5"/>
        <v>0</v>
      </c>
      <c r="AE61" s="71">
        <f t="shared" si="6"/>
        <v>562551.36392590916</v>
      </c>
      <c r="AF61" s="71">
        <f t="shared" si="7"/>
        <v>0</v>
      </c>
      <c r="AG61" s="71">
        <f t="shared" si="8"/>
        <v>0</v>
      </c>
      <c r="AH61" s="71">
        <f t="shared" si="9"/>
        <v>0</v>
      </c>
      <c r="AI61" s="71">
        <f t="shared" si="10"/>
        <v>0</v>
      </c>
      <c r="AJ61" s="71">
        <f t="shared" si="11"/>
        <v>0</v>
      </c>
      <c r="AK61" s="49">
        <f t="shared" si="12"/>
        <v>344848.94589526294</v>
      </c>
      <c r="AL61" s="51">
        <f>IF($E61=$D$352,R61*'1. UC Assumptions'!$H$14,0)</f>
        <v>450465.12780101126</v>
      </c>
      <c r="AM61" s="70">
        <f t="shared" ref="AM61:AM121" si="59">IF(AL61=0,0,IF(AK61&gt;AL61,0,AL61-AK61))</f>
        <v>105616.18190574832</v>
      </c>
      <c r="AN61" s="70">
        <f t="shared" si="14"/>
        <v>105616.18190574832</v>
      </c>
      <c r="AO61" s="70">
        <f t="shared" si="15"/>
        <v>0</v>
      </c>
      <c r="AP61" s="70">
        <f t="shared" si="54"/>
        <v>0</v>
      </c>
      <c r="AQ61" s="70">
        <f t="shared" si="17"/>
        <v>0</v>
      </c>
      <c r="AR61" s="70">
        <f t="shared" si="18"/>
        <v>0</v>
      </c>
      <c r="AS61" s="70">
        <f t="shared" si="55"/>
        <v>0</v>
      </c>
      <c r="AT61" s="99">
        <f t="shared" si="20"/>
        <v>450465.12780101126</v>
      </c>
      <c r="AU61" s="287">
        <v>446967.77</v>
      </c>
      <c r="AV61" s="287">
        <f>ROUND(AU61*'1. UC Assumptions'!$C$19,2)</f>
        <v>187502.98</v>
      </c>
      <c r="AW61" s="287">
        <f>IF((AB61-AA61-AU61)*'1. UC Assumptions'!$C$19&gt;0,(AB61-AA61-AU61)*'1. UC Assumptions'!$C$19,0)</f>
        <v>48487.317651918886</v>
      </c>
      <c r="AX61" s="287">
        <f t="shared" si="57"/>
        <v>235990.2976519189</v>
      </c>
      <c r="AY61" s="287">
        <f>ROUND(AX61/'1. UC Assumptions'!$C$19,2)</f>
        <v>562551.37</v>
      </c>
      <c r="AZ61" s="287">
        <f t="shared" si="21"/>
        <v>450465.12780101126</v>
      </c>
      <c r="BA61" s="287">
        <f t="shared" si="22"/>
        <v>0</v>
      </c>
      <c r="BB61" s="287">
        <f t="shared" si="23"/>
        <v>0</v>
      </c>
      <c r="BC61" s="287">
        <f t="shared" si="24"/>
        <v>0</v>
      </c>
      <c r="BD61" s="287">
        <f t="shared" si="25"/>
        <v>0</v>
      </c>
      <c r="BE61" s="287">
        <f t="shared" si="26"/>
        <v>0</v>
      </c>
      <c r="BF61" s="287">
        <f t="shared" si="27"/>
        <v>0</v>
      </c>
      <c r="BG61" s="287">
        <f t="shared" si="58"/>
        <v>450465.12780101126</v>
      </c>
      <c r="BH61" s="287">
        <f t="shared" si="28"/>
        <v>0</v>
      </c>
      <c r="BI61" s="287">
        <f t="shared" si="29"/>
        <v>450465.12780101126</v>
      </c>
      <c r="BJ61" s="287">
        <f t="shared" si="30"/>
        <v>0</v>
      </c>
      <c r="BK61" s="287">
        <f t="shared" si="31"/>
        <v>0</v>
      </c>
      <c r="BL61" s="287">
        <f t="shared" si="32"/>
        <v>0</v>
      </c>
      <c r="BM61" s="287">
        <f t="shared" si="33"/>
        <v>0</v>
      </c>
      <c r="BN61" s="287">
        <f t="shared" si="34"/>
        <v>0</v>
      </c>
      <c r="BO61" s="287">
        <f t="shared" si="35"/>
        <v>3497.3578010112396</v>
      </c>
      <c r="BP61" s="287">
        <f t="shared" si="42"/>
        <v>1467.14</v>
      </c>
      <c r="BQ61" s="288">
        <f>IF(BO61&gt;0,BO61/'1. UC Assumptions'!$C$29*'1. UC Assumptions'!$C$28,0)</f>
        <v>2390.1211078586743</v>
      </c>
      <c r="BR61" s="289">
        <f>BQ61*'1. UC Assumptions'!$C$19</f>
        <v>1002.6558047467139</v>
      </c>
      <c r="BS61" s="289">
        <f t="shared" si="36"/>
        <v>449357.89110785868</v>
      </c>
      <c r="BT61" s="90"/>
      <c r="BU61" s="111"/>
      <c r="BV61" s="111"/>
      <c r="BW61" s="126">
        <v>172882.94214999999</v>
      </c>
      <c r="BX61" s="126">
        <v>524735.36392590916</v>
      </c>
      <c r="BY61" s="7">
        <f t="shared" si="52"/>
        <v>0</v>
      </c>
    </row>
    <row r="62" spans="1:77">
      <c r="A62" s="118" t="s">
        <v>155</v>
      </c>
      <c r="B62" s="118" t="s">
        <v>156</v>
      </c>
      <c r="C62" s="270" t="s">
        <v>156</v>
      </c>
      <c r="D62" s="119" t="s">
        <v>949</v>
      </c>
      <c r="E62" s="119"/>
      <c r="F62" s="120"/>
      <c r="G62" s="121" t="s">
        <v>1143</v>
      </c>
      <c r="H62" s="121" t="s">
        <v>818</v>
      </c>
      <c r="I62" s="122">
        <v>20</v>
      </c>
      <c r="J62" s="217">
        <f t="shared" ref="J62:J122" si="60">IF(Q62&gt;0,1," ")</f>
        <v>1</v>
      </c>
      <c r="K62" s="123">
        <v>7030228.1403099978</v>
      </c>
      <c r="L62" s="123">
        <v>5288295.6500000004</v>
      </c>
      <c r="M62" s="93">
        <f t="shared" ref="M62:M122" si="61">P62/(K62+L62)-1</f>
        <v>0.12663871026767404</v>
      </c>
      <c r="N62" s="232">
        <v>13877727.039907075</v>
      </c>
      <c r="O62" s="232"/>
      <c r="P62" s="123">
        <v>13878525.755516516</v>
      </c>
      <c r="Q62" s="123">
        <v>4447676.0321799349</v>
      </c>
      <c r="R62" s="123">
        <f t="shared" si="1"/>
        <v>9430849.7233365811</v>
      </c>
      <c r="S62" s="123">
        <f t="shared" si="2"/>
        <v>0</v>
      </c>
      <c r="T62" s="123" t="b">
        <f t="shared" si="3"/>
        <v>0</v>
      </c>
      <c r="U62" s="123">
        <v>562343</v>
      </c>
      <c r="V62" s="123">
        <v>0</v>
      </c>
      <c r="W62" s="123">
        <v>201674.21614464052</v>
      </c>
      <c r="X62" s="123">
        <v>0</v>
      </c>
      <c r="Y62" s="123">
        <v>201456.53859968</v>
      </c>
      <c r="Z62" s="70">
        <f t="shared" si="56"/>
        <v>965473.75474432041</v>
      </c>
      <c r="AA62" s="70">
        <v>0</v>
      </c>
      <c r="AB62" s="70">
        <f t="shared" si="39"/>
        <v>10396323.478080902</v>
      </c>
      <c r="AC62" s="51">
        <f>IF(D62='2. UC Pool Allocations by Type'!B$5,'2. UC Pool Allocations by Type'!J$5,IF(D62='2. UC Pool Allocations by Type'!B$6,'2. UC Pool Allocations by Type'!J$6,IF(D62='2. UC Pool Allocations by Type'!B$7,'2. UC Pool Allocations by Type'!J$7,IF(D62='2. UC Pool Allocations by Type'!B$10,'2. UC Pool Allocations by Type'!J$10,IF(D62='2. UC Pool Allocations by Type'!B$14,'2. UC Pool Allocations by Type'!J$14,IF(D62='2. UC Pool Allocations by Type'!B$15,'2. UC Pool Allocations by Type'!J$15,IF(D62='2. UC Pool Allocations by Type'!B$16,'2. UC Pool Allocations by Type'!J$16,0)))))))</f>
        <v>2027872799.0126088</v>
      </c>
      <c r="AD62" s="71">
        <f t="shared" si="5"/>
        <v>10396323.478080902</v>
      </c>
      <c r="AE62" s="71">
        <f t="shared" si="6"/>
        <v>0</v>
      </c>
      <c r="AF62" s="71">
        <f t="shared" si="7"/>
        <v>0</v>
      </c>
      <c r="AG62" s="71">
        <f t="shared" si="8"/>
        <v>0</v>
      </c>
      <c r="AH62" s="71">
        <f t="shared" si="9"/>
        <v>0</v>
      </c>
      <c r="AI62" s="71">
        <f t="shared" si="10"/>
        <v>0</v>
      </c>
      <c r="AJ62" s="71">
        <f t="shared" si="11"/>
        <v>0</v>
      </c>
      <c r="AK62" s="49">
        <f t="shared" si="12"/>
        <v>4931719.6486590952</v>
      </c>
      <c r="AL62" s="51">
        <f>IF($E62=$D$352,R62*'1. UC Assumptions'!$H$14,0)</f>
        <v>0</v>
      </c>
      <c r="AM62" s="70">
        <f t="shared" si="59"/>
        <v>0</v>
      </c>
      <c r="AN62" s="70">
        <f t="shared" si="14"/>
        <v>0</v>
      </c>
      <c r="AO62" s="70">
        <f t="shared" si="15"/>
        <v>0</v>
      </c>
      <c r="AP62" s="70">
        <f t="shared" si="54"/>
        <v>0</v>
      </c>
      <c r="AQ62" s="70">
        <f t="shared" si="17"/>
        <v>0</v>
      </c>
      <c r="AR62" s="70">
        <f t="shared" si="18"/>
        <v>4931719.6486590952</v>
      </c>
      <c r="AS62" s="70">
        <f t="shared" si="55"/>
        <v>-252629.35209010614</v>
      </c>
      <c r="AT62" s="99">
        <f t="shared" ref="AT62:AT122" si="62">AK62+AM62+AP62+AS62</f>
        <v>4679090.2965689888</v>
      </c>
      <c r="AU62" s="287">
        <v>4749946.3900000006</v>
      </c>
      <c r="AV62" s="287">
        <f>ROUND(AU62*'1. UC Assumptions'!$C$19,2)</f>
        <v>1992602.51</v>
      </c>
      <c r="AW62" s="287">
        <f>IF((AB62-AA62-AU62)*'1. UC Assumptions'!$C$19&gt;0,(AB62-AA62-AU62)*'1. UC Assumptions'!$C$19,0)</f>
        <v>2368655.1884499383</v>
      </c>
      <c r="AX62" s="287">
        <f t="shared" si="57"/>
        <v>4361257.6984499386</v>
      </c>
      <c r="AY62" s="287">
        <f>ROUND(AX62/'1. UC Assumptions'!$C$19,2)</f>
        <v>10396323.48</v>
      </c>
      <c r="AZ62" s="287">
        <f t="shared" si="21"/>
        <v>4679090.2965689888</v>
      </c>
      <c r="BA62" s="287">
        <f t="shared" si="22"/>
        <v>0</v>
      </c>
      <c r="BB62" s="287">
        <f t="shared" si="23"/>
        <v>0</v>
      </c>
      <c r="BC62" s="287">
        <f t="shared" si="24"/>
        <v>5717233.1834310116</v>
      </c>
      <c r="BD62" s="287">
        <f t="shared" si="25"/>
        <v>0</v>
      </c>
      <c r="BE62" s="287">
        <f t="shared" si="26"/>
        <v>0</v>
      </c>
      <c r="BF62" s="287">
        <f t="shared" si="27"/>
        <v>0</v>
      </c>
      <c r="BG62" s="287">
        <f t="shared" si="58"/>
        <v>4679090.2965689888</v>
      </c>
      <c r="BH62" s="287">
        <f t="shared" si="28"/>
        <v>4679090.2965689888</v>
      </c>
      <c r="BI62" s="287">
        <f t="shared" si="29"/>
        <v>0</v>
      </c>
      <c r="BJ62" s="287">
        <f t="shared" si="30"/>
        <v>0</v>
      </c>
      <c r="BK62" s="287">
        <f t="shared" si="31"/>
        <v>0</v>
      </c>
      <c r="BL62" s="287">
        <f t="shared" si="32"/>
        <v>0</v>
      </c>
      <c r="BM62" s="287">
        <f t="shared" si="33"/>
        <v>0</v>
      </c>
      <c r="BN62" s="287">
        <f t="shared" si="34"/>
        <v>0</v>
      </c>
      <c r="BO62" s="287">
        <f t="shared" si="35"/>
        <v>-70856.093431011774</v>
      </c>
      <c r="BP62" s="287">
        <f t="shared" si="42"/>
        <v>-29724.13</v>
      </c>
      <c r="BQ62" s="288">
        <f>IF(BO62&gt;0,BO62/'1. UC Assumptions'!$C$29*'1. UC Assumptions'!$C$28,0)</f>
        <v>0</v>
      </c>
      <c r="BR62" s="289">
        <f>BQ62*'1. UC Assumptions'!$C$19</f>
        <v>0</v>
      </c>
      <c r="BS62" s="289">
        <f t="shared" si="36"/>
        <v>4749946.3900000006</v>
      </c>
      <c r="BT62" s="90"/>
      <c r="BU62" s="111"/>
      <c r="BV62" s="111"/>
      <c r="BW62" s="126">
        <v>7886165.4803099977</v>
      </c>
      <c r="BX62" s="126">
        <v>13877727.039907075</v>
      </c>
      <c r="BY62" s="7">
        <f t="shared" si="52"/>
        <v>-798.71560944058001</v>
      </c>
    </row>
    <row r="63" spans="1:77">
      <c r="A63" s="118" t="s">
        <v>158</v>
      </c>
      <c r="B63" s="118" t="s">
        <v>159</v>
      </c>
      <c r="C63" s="270" t="s">
        <v>159</v>
      </c>
      <c r="D63" s="119" t="s">
        <v>949</v>
      </c>
      <c r="E63" s="119"/>
      <c r="F63" s="120"/>
      <c r="G63" s="121" t="s">
        <v>157</v>
      </c>
      <c r="H63" s="121" t="s">
        <v>771</v>
      </c>
      <c r="I63" s="122">
        <v>3</v>
      </c>
      <c r="J63" s="217" t="str">
        <f t="shared" si="60"/>
        <v xml:space="preserve"> </v>
      </c>
      <c r="K63" s="123">
        <v>6644879.8920099996</v>
      </c>
      <c r="L63" s="123">
        <v>12649423.060000001</v>
      </c>
      <c r="M63" s="93">
        <f t="shared" si="61"/>
        <v>7.7143894390274692E-2</v>
      </c>
      <c r="N63" s="232">
        <v>20782740.621273823</v>
      </c>
      <c r="O63" s="232"/>
      <c r="P63" s="123">
        <v>20782740.621273823</v>
      </c>
      <c r="Q63" s="123">
        <v>0</v>
      </c>
      <c r="R63" s="123">
        <f t="shared" si="1"/>
        <v>20782740.621273823</v>
      </c>
      <c r="S63" s="123">
        <f t="shared" si="2"/>
        <v>0</v>
      </c>
      <c r="T63" s="123" t="b">
        <f t="shared" si="3"/>
        <v>0</v>
      </c>
      <c r="U63" s="123">
        <v>0</v>
      </c>
      <c r="V63" s="123">
        <v>0</v>
      </c>
      <c r="W63" s="123">
        <v>0</v>
      </c>
      <c r="X63" s="123">
        <v>0</v>
      </c>
      <c r="Y63" s="123">
        <v>0</v>
      </c>
      <c r="Z63" s="70">
        <f t="shared" si="56"/>
        <v>0</v>
      </c>
      <c r="AA63" s="70">
        <v>0</v>
      </c>
      <c r="AB63" s="70">
        <f t="shared" ref="AB63:AB123" si="63">R63+Z63+AA63</f>
        <v>20782740.621273823</v>
      </c>
      <c r="AC63" s="51">
        <f>IF(D63='2. UC Pool Allocations by Type'!B$5,'2. UC Pool Allocations by Type'!J$5,IF(D63='2. UC Pool Allocations by Type'!B$6,'2. UC Pool Allocations by Type'!J$6,IF(D63='2. UC Pool Allocations by Type'!B$7,'2. UC Pool Allocations by Type'!J$7,IF(D63='2. UC Pool Allocations by Type'!B$10,'2. UC Pool Allocations by Type'!J$10,IF(D63='2. UC Pool Allocations by Type'!B$14,'2. UC Pool Allocations by Type'!J$14,IF(D63='2. UC Pool Allocations by Type'!B$15,'2. UC Pool Allocations by Type'!J$15,IF(D63='2. UC Pool Allocations by Type'!B$16,'2. UC Pool Allocations by Type'!J$16,0)))))))</f>
        <v>2027872799.0126088</v>
      </c>
      <c r="AD63" s="71">
        <f t="shared" si="5"/>
        <v>20782740.621273823</v>
      </c>
      <c r="AE63" s="71">
        <f t="shared" si="6"/>
        <v>0</v>
      </c>
      <c r="AF63" s="71">
        <f t="shared" si="7"/>
        <v>0</v>
      </c>
      <c r="AG63" s="71">
        <f t="shared" si="8"/>
        <v>0</v>
      </c>
      <c r="AH63" s="71">
        <f t="shared" si="9"/>
        <v>0</v>
      </c>
      <c r="AI63" s="71">
        <f t="shared" si="10"/>
        <v>0</v>
      </c>
      <c r="AJ63" s="71">
        <f t="shared" si="11"/>
        <v>0</v>
      </c>
      <c r="AK63" s="49">
        <f t="shared" si="12"/>
        <v>9858740.0142960474</v>
      </c>
      <c r="AL63" s="51">
        <f>IF($E63=$D$352,R63*'1. UC Assumptions'!$H$14,0)</f>
        <v>0</v>
      </c>
      <c r="AM63" s="70">
        <f t="shared" si="59"/>
        <v>0</v>
      </c>
      <c r="AN63" s="70">
        <f t="shared" si="14"/>
        <v>0</v>
      </c>
      <c r="AO63" s="70">
        <f t="shared" si="15"/>
        <v>0</v>
      </c>
      <c r="AP63" s="70">
        <f t="shared" si="54"/>
        <v>0</v>
      </c>
      <c r="AQ63" s="70">
        <f t="shared" si="17"/>
        <v>0</v>
      </c>
      <c r="AR63" s="70">
        <f t="shared" si="18"/>
        <v>9858740.0142960474</v>
      </c>
      <c r="AS63" s="70">
        <f t="shared" si="55"/>
        <v>-505017.98148919421</v>
      </c>
      <c r="AT63" s="99">
        <f t="shared" si="62"/>
        <v>9353722.0328068528</v>
      </c>
      <c r="AU63" s="287">
        <v>10078580.140000001</v>
      </c>
      <c r="AV63" s="287">
        <f>ROUND(AU63*'1. UC Assumptions'!$C$19,2)</f>
        <v>4227964.37</v>
      </c>
      <c r="AW63" s="287">
        <f>IF((AB63-AA63-AU63)*'1. UC Assumptions'!$C$19&gt;0,(AB63-AA63-AU63)*'1. UC Assumptions'!$C$19,0)</f>
        <v>4490395.3218943682</v>
      </c>
      <c r="AX63" s="287">
        <f t="shared" si="57"/>
        <v>8718359.6918943673</v>
      </c>
      <c r="AY63" s="287">
        <f>ROUND(AX63/'1. UC Assumptions'!$C$19,2)</f>
        <v>20782740.620000001</v>
      </c>
      <c r="AZ63" s="287">
        <f t="shared" si="21"/>
        <v>9353722.0328068528</v>
      </c>
      <c r="BA63" s="287">
        <f t="shared" si="22"/>
        <v>0</v>
      </c>
      <c r="BB63" s="287">
        <f t="shared" si="23"/>
        <v>0</v>
      </c>
      <c r="BC63" s="287">
        <f t="shared" si="24"/>
        <v>11429018.587193148</v>
      </c>
      <c r="BD63" s="287">
        <f t="shared" si="25"/>
        <v>0</v>
      </c>
      <c r="BE63" s="287">
        <f t="shared" si="26"/>
        <v>0</v>
      </c>
      <c r="BF63" s="287">
        <f t="shared" si="27"/>
        <v>0</v>
      </c>
      <c r="BG63" s="287">
        <f t="shared" si="58"/>
        <v>9353722.0328068528</v>
      </c>
      <c r="BH63" s="287">
        <f t="shared" si="28"/>
        <v>9353722.0328068528</v>
      </c>
      <c r="BI63" s="287">
        <f t="shared" si="29"/>
        <v>0</v>
      </c>
      <c r="BJ63" s="287">
        <f t="shared" si="30"/>
        <v>0</v>
      </c>
      <c r="BK63" s="287">
        <f t="shared" si="31"/>
        <v>0</v>
      </c>
      <c r="BL63" s="287">
        <f t="shared" si="32"/>
        <v>0</v>
      </c>
      <c r="BM63" s="287">
        <f t="shared" si="33"/>
        <v>0</v>
      </c>
      <c r="BN63" s="287">
        <f t="shared" si="34"/>
        <v>0</v>
      </c>
      <c r="BO63" s="287">
        <f t="shared" si="35"/>
        <v>-724858.10719314776</v>
      </c>
      <c r="BP63" s="287">
        <f t="shared" ref="BP63:BP123" si="64">ROUNDDOWN(BO63*0.4195,2)</f>
        <v>-304077.96999999997</v>
      </c>
      <c r="BQ63" s="288">
        <f>IF(BO63&gt;0,BO63/'1. UC Assumptions'!$C$29*'1. UC Assumptions'!$C$28,0)</f>
        <v>0</v>
      </c>
      <c r="BR63" s="289">
        <f>BQ63*'1. UC Assumptions'!$C$19</f>
        <v>0</v>
      </c>
      <c r="BS63" s="289">
        <f t="shared" si="36"/>
        <v>10078580.140000001</v>
      </c>
      <c r="BT63" s="90"/>
      <c r="BU63" s="111"/>
      <c r="BV63" s="111"/>
      <c r="BW63" s="126">
        <v>7080134.0720099993</v>
      </c>
      <c r="BX63" s="126">
        <v>20782740.621273823</v>
      </c>
      <c r="BY63" s="7">
        <f t="shared" si="52"/>
        <v>0</v>
      </c>
    </row>
    <row r="64" spans="1:77">
      <c r="A64" s="118" t="s">
        <v>160</v>
      </c>
      <c r="B64" s="118" t="s">
        <v>161</v>
      </c>
      <c r="C64" s="270" t="s">
        <v>2149</v>
      </c>
      <c r="D64" s="119" t="s">
        <v>949</v>
      </c>
      <c r="E64" s="119" t="s">
        <v>977</v>
      </c>
      <c r="F64" s="120"/>
      <c r="G64" s="121" t="s">
        <v>1144</v>
      </c>
      <c r="H64" s="121" t="s">
        <v>819</v>
      </c>
      <c r="I64" s="122">
        <v>1</v>
      </c>
      <c r="J64" s="217" t="str">
        <f t="shared" si="60"/>
        <v xml:space="preserve"> </v>
      </c>
      <c r="K64" s="123">
        <v>675293.53703758377</v>
      </c>
      <c r="L64" s="123">
        <v>1155245.52</v>
      </c>
      <c r="M64" s="93">
        <f t="shared" si="61"/>
        <v>7.337072944825751E-2</v>
      </c>
      <c r="N64" s="232">
        <v>1964847.0429359567</v>
      </c>
      <c r="O64" s="232"/>
      <c r="P64" s="123">
        <v>1964847.0429359567</v>
      </c>
      <c r="Q64" s="123">
        <v>0</v>
      </c>
      <c r="R64" s="123">
        <f t="shared" si="1"/>
        <v>1964847.0429359567</v>
      </c>
      <c r="S64" s="123">
        <f t="shared" si="2"/>
        <v>1964847.0429359567</v>
      </c>
      <c r="T64" s="123" t="b">
        <f t="shared" si="3"/>
        <v>0</v>
      </c>
      <c r="U64" s="123">
        <v>59438</v>
      </c>
      <c r="V64" s="123">
        <v>0</v>
      </c>
      <c r="W64" s="123">
        <v>0</v>
      </c>
      <c r="X64" s="123">
        <v>0</v>
      </c>
      <c r="Y64" s="123">
        <v>0</v>
      </c>
      <c r="Z64" s="70">
        <f t="shared" si="56"/>
        <v>59438</v>
      </c>
      <c r="AA64" s="70">
        <v>0</v>
      </c>
      <c r="AB64" s="70">
        <f t="shared" si="63"/>
        <v>2024285.0429359567</v>
      </c>
      <c r="AC64" s="51">
        <f>IF(D64='2. UC Pool Allocations by Type'!B$5,'2. UC Pool Allocations by Type'!J$5,IF(D64='2. UC Pool Allocations by Type'!B$6,'2. UC Pool Allocations by Type'!J$6,IF(D64='2. UC Pool Allocations by Type'!B$7,'2. UC Pool Allocations by Type'!J$7,IF(D64='2. UC Pool Allocations by Type'!B$10,'2. UC Pool Allocations by Type'!J$10,IF(D64='2. UC Pool Allocations by Type'!B$14,'2. UC Pool Allocations by Type'!J$14,IF(D64='2. UC Pool Allocations by Type'!B$15,'2. UC Pool Allocations by Type'!J$15,IF(D64='2. UC Pool Allocations by Type'!B$16,'2. UC Pool Allocations by Type'!J$16,0)))))))</f>
        <v>2027872799.0126088</v>
      </c>
      <c r="AD64" s="71">
        <f t="shared" si="5"/>
        <v>2024285.0429359567</v>
      </c>
      <c r="AE64" s="71">
        <f t="shared" si="6"/>
        <v>0</v>
      </c>
      <c r="AF64" s="71">
        <f t="shared" si="7"/>
        <v>0</v>
      </c>
      <c r="AG64" s="71">
        <f t="shared" si="8"/>
        <v>0</v>
      </c>
      <c r="AH64" s="71">
        <f t="shared" si="9"/>
        <v>0</v>
      </c>
      <c r="AI64" s="71">
        <f t="shared" si="10"/>
        <v>0</v>
      </c>
      <c r="AJ64" s="71">
        <f t="shared" si="11"/>
        <v>0</v>
      </c>
      <c r="AK64" s="49">
        <f t="shared" si="12"/>
        <v>960263.14896627446</v>
      </c>
      <c r="AL64" s="51">
        <f>IF($E64=$D$352,R64*'1. UC Assumptions'!$H$14,0)</f>
        <v>1686745.6153204059</v>
      </c>
      <c r="AM64" s="70">
        <f t="shared" si="59"/>
        <v>726482.46635413147</v>
      </c>
      <c r="AN64" s="70">
        <f t="shared" si="14"/>
        <v>0</v>
      </c>
      <c r="AO64" s="70">
        <f t="shared" si="15"/>
        <v>0</v>
      </c>
      <c r="AP64" s="70">
        <f t="shared" si="54"/>
        <v>0</v>
      </c>
      <c r="AQ64" s="70">
        <f t="shared" si="17"/>
        <v>726482.46635413147</v>
      </c>
      <c r="AR64" s="70">
        <f t="shared" si="18"/>
        <v>0</v>
      </c>
      <c r="AS64" s="70">
        <f t="shared" si="55"/>
        <v>0</v>
      </c>
      <c r="AT64" s="99">
        <f t="shared" si="62"/>
        <v>1686745.6153204059</v>
      </c>
      <c r="AU64" s="287">
        <v>1684299.6199999999</v>
      </c>
      <c r="AV64" s="287">
        <f>ROUND(AU64*'1. UC Assumptions'!$C$19,2)</f>
        <v>706563.69</v>
      </c>
      <c r="AW64" s="287">
        <f>IF((AB64-AA64-AU64)*'1. UC Assumptions'!$C$19&gt;0,(AB64-AA64-AU64)*'1. UC Assumptions'!$C$19,0)</f>
        <v>142623.8849216339</v>
      </c>
      <c r="AX64" s="287">
        <f t="shared" si="57"/>
        <v>849187.57492163382</v>
      </c>
      <c r="AY64" s="287">
        <f>ROUND(AX64/'1. UC Assumptions'!$C$19,2)</f>
        <v>2024285.04</v>
      </c>
      <c r="AZ64" s="287">
        <f t="shared" si="21"/>
        <v>1686745.6153204059</v>
      </c>
      <c r="BA64" s="287">
        <f t="shared" si="22"/>
        <v>0</v>
      </c>
      <c r="BB64" s="287">
        <f t="shared" si="23"/>
        <v>0</v>
      </c>
      <c r="BC64" s="287">
        <f t="shared" si="24"/>
        <v>337539.42467959411</v>
      </c>
      <c r="BD64" s="287">
        <f t="shared" si="25"/>
        <v>0</v>
      </c>
      <c r="BE64" s="287">
        <f t="shared" si="26"/>
        <v>0</v>
      </c>
      <c r="BF64" s="287">
        <f t="shared" si="27"/>
        <v>0</v>
      </c>
      <c r="BG64" s="287">
        <f t="shared" si="58"/>
        <v>1686745.6153204059</v>
      </c>
      <c r="BH64" s="287">
        <f t="shared" si="28"/>
        <v>1686745.6153204059</v>
      </c>
      <c r="BI64" s="287">
        <f t="shared" si="29"/>
        <v>0</v>
      </c>
      <c r="BJ64" s="287">
        <f t="shared" si="30"/>
        <v>0</v>
      </c>
      <c r="BK64" s="287">
        <f t="shared" si="31"/>
        <v>0</v>
      </c>
      <c r="BL64" s="287">
        <f t="shared" si="32"/>
        <v>0</v>
      </c>
      <c r="BM64" s="287">
        <f t="shared" si="33"/>
        <v>0</v>
      </c>
      <c r="BN64" s="287">
        <f t="shared" si="34"/>
        <v>0</v>
      </c>
      <c r="BO64" s="287">
        <f t="shared" si="35"/>
        <v>2445.9953204060439</v>
      </c>
      <c r="BP64" s="287">
        <f t="shared" si="64"/>
        <v>1026.0899999999999</v>
      </c>
      <c r="BQ64" s="288">
        <f>IF(BO64&gt;0,BO64/'1. UC Assumptions'!$C$29*'1. UC Assumptions'!$C$28,0)</f>
        <v>1671.6119361123494</v>
      </c>
      <c r="BR64" s="289">
        <f>BQ64*'1. UC Assumptions'!$C$19</f>
        <v>701.2412071991306</v>
      </c>
      <c r="BS64" s="289">
        <f t="shared" si="36"/>
        <v>1685971.2319361123</v>
      </c>
      <c r="BT64" s="90"/>
      <c r="BU64" s="111"/>
      <c r="BV64" s="111"/>
      <c r="BW64" s="126">
        <v>710031.18703758367</v>
      </c>
      <c r="BX64" s="126">
        <v>1964847.0429359567</v>
      </c>
      <c r="BY64" s="7">
        <f t="shared" si="52"/>
        <v>0</v>
      </c>
    </row>
    <row r="65" spans="1:77">
      <c r="A65" s="118" t="s">
        <v>162</v>
      </c>
      <c r="B65" s="118" t="s">
        <v>163</v>
      </c>
      <c r="C65" s="270" t="s">
        <v>163</v>
      </c>
      <c r="D65" s="119" t="s">
        <v>949</v>
      </c>
      <c r="E65" s="119"/>
      <c r="F65" s="120"/>
      <c r="G65" s="121" t="s">
        <v>1145</v>
      </c>
      <c r="H65" s="121" t="s">
        <v>782</v>
      </c>
      <c r="I65" s="122">
        <v>9</v>
      </c>
      <c r="J65" s="217" t="str">
        <f t="shared" si="60"/>
        <v xml:space="preserve"> </v>
      </c>
      <c r="K65" s="123">
        <v>6373728.5552599998</v>
      </c>
      <c r="L65" s="123">
        <v>11548938.32</v>
      </c>
      <c r="M65" s="93">
        <f t="shared" si="61"/>
        <v>0.14099900519297837</v>
      </c>
      <c r="N65" s="232">
        <v>20449745.075076804</v>
      </c>
      <c r="O65" s="232"/>
      <c r="P65" s="123">
        <v>20449745.075076804</v>
      </c>
      <c r="Q65" s="123">
        <v>0</v>
      </c>
      <c r="R65" s="123">
        <f t="shared" si="1"/>
        <v>20449745.075076804</v>
      </c>
      <c r="S65" s="123">
        <f t="shared" si="2"/>
        <v>0</v>
      </c>
      <c r="T65" s="123" t="b">
        <f t="shared" si="3"/>
        <v>0</v>
      </c>
      <c r="U65" s="123">
        <v>0</v>
      </c>
      <c r="V65" s="123">
        <v>0</v>
      </c>
      <c r="W65" s="123">
        <v>0</v>
      </c>
      <c r="X65" s="123">
        <v>0</v>
      </c>
      <c r="Y65" s="123">
        <v>0</v>
      </c>
      <c r="Z65" s="70">
        <f t="shared" si="56"/>
        <v>0</v>
      </c>
      <c r="AA65" s="70">
        <v>0</v>
      </c>
      <c r="AB65" s="70">
        <f t="shared" si="63"/>
        <v>20449745.075076804</v>
      </c>
      <c r="AC65" s="51">
        <f>IF(D65='2. UC Pool Allocations by Type'!B$5,'2. UC Pool Allocations by Type'!J$5,IF(D65='2. UC Pool Allocations by Type'!B$6,'2. UC Pool Allocations by Type'!J$6,IF(D65='2. UC Pool Allocations by Type'!B$7,'2. UC Pool Allocations by Type'!J$7,IF(D65='2. UC Pool Allocations by Type'!B$10,'2. UC Pool Allocations by Type'!J$10,IF(D65='2. UC Pool Allocations by Type'!B$14,'2. UC Pool Allocations by Type'!J$14,IF(D65='2. UC Pool Allocations by Type'!B$15,'2. UC Pool Allocations by Type'!J$15,IF(D65='2. UC Pool Allocations by Type'!B$16,'2. UC Pool Allocations by Type'!J$16,0)))))))</f>
        <v>2027872799.0126088</v>
      </c>
      <c r="AD65" s="71">
        <f t="shared" si="5"/>
        <v>20449745.075076804</v>
      </c>
      <c r="AE65" s="71">
        <f t="shared" si="6"/>
        <v>0</v>
      </c>
      <c r="AF65" s="71">
        <f t="shared" si="7"/>
        <v>0</v>
      </c>
      <c r="AG65" s="71">
        <f t="shared" si="8"/>
        <v>0</v>
      </c>
      <c r="AH65" s="71">
        <f t="shared" si="9"/>
        <v>0</v>
      </c>
      <c r="AI65" s="71">
        <f t="shared" si="10"/>
        <v>0</v>
      </c>
      <c r="AJ65" s="71">
        <f t="shared" si="11"/>
        <v>0</v>
      </c>
      <c r="AK65" s="49">
        <f t="shared" si="12"/>
        <v>9700776.414802609</v>
      </c>
      <c r="AL65" s="51">
        <f>IF($E65=$D$352,R65*'1. UC Assumptions'!$H$14,0)</f>
        <v>0</v>
      </c>
      <c r="AM65" s="70">
        <f t="shared" si="59"/>
        <v>0</v>
      </c>
      <c r="AN65" s="70">
        <f t="shared" si="14"/>
        <v>0</v>
      </c>
      <c r="AO65" s="70">
        <f t="shared" si="15"/>
        <v>0</v>
      </c>
      <c r="AP65" s="70">
        <f t="shared" si="54"/>
        <v>0</v>
      </c>
      <c r="AQ65" s="70">
        <f t="shared" si="17"/>
        <v>0</v>
      </c>
      <c r="AR65" s="70">
        <f t="shared" si="18"/>
        <v>9700776.414802609</v>
      </c>
      <c r="AS65" s="70">
        <f t="shared" si="55"/>
        <v>-496926.23162569612</v>
      </c>
      <c r="AT65" s="99">
        <f t="shared" si="62"/>
        <v>9203850.1831769124</v>
      </c>
      <c r="AU65" s="287">
        <v>9362091.75</v>
      </c>
      <c r="AV65" s="287">
        <f>ROUND(AU65*'1. UC Assumptions'!$C$19,2)</f>
        <v>3927397.49</v>
      </c>
      <c r="AW65" s="287">
        <f>IF((AB65-AA65-AU65)*'1. UC Assumptions'!$C$19&gt;0,(AB65-AA65-AU65)*'1. UC Assumptions'!$C$19,0)</f>
        <v>4651270.5698697185</v>
      </c>
      <c r="AX65" s="287">
        <f t="shared" si="57"/>
        <v>8578668.0598697178</v>
      </c>
      <c r="AY65" s="287">
        <f>ROUND(AX65/'1. UC Assumptions'!$C$19,2)</f>
        <v>20449745.079999998</v>
      </c>
      <c r="AZ65" s="287">
        <f t="shared" si="21"/>
        <v>9203850.1831769124</v>
      </c>
      <c r="BA65" s="287">
        <f t="shared" si="22"/>
        <v>0</v>
      </c>
      <c r="BB65" s="287">
        <f t="shared" si="23"/>
        <v>0</v>
      </c>
      <c r="BC65" s="287">
        <f t="shared" si="24"/>
        <v>11245894.896823086</v>
      </c>
      <c r="BD65" s="287">
        <f t="shared" si="25"/>
        <v>0</v>
      </c>
      <c r="BE65" s="287">
        <f t="shared" si="26"/>
        <v>0</v>
      </c>
      <c r="BF65" s="287">
        <f t="shared" si="27"/>
        <v>0</v>
      </c>
      <c r="BG65" s="287">
        <f t="shared" si="58"/>
        <v>9203850.1831769124</v>
      </c>
      <c r="BH65" s="287">
        <f t="shared" si="28"/>
        <v>9203850.1831769124</v>
      </c>
      <c r="BI65" s="287">
        <f t="shared" si="29"/>
        <v>0</v>
      </c>
      <c r="BJ65" s="287">
        <f t="shared" si="30"/>
        <v>0</v>
      </c>
      <c r="BK65" s="287">
        <f t="shared" si="31"/>
        <v>0</v>
      </c>
      <c r="BL65" s="287">
        <f t="shared" si="32"/>
        <v>0</v>
      </c>
      <c r="BM65" s="287">
        <f t="shared" si="33"/>
        <v>0</v>
      </c>
      <c r="BN65" s="287">
        <f t="shared" si="34"/>
        <v>0</v>
      </c>
      <c r="BO65" s="287">
        <f t="shared" si="35"/>
        <v>-158241.56682308763</v>
      </c>
      <c r="BP65" s="287">
        <f t="shared" si="64"/>
        <v>-66382.33</v>
      </c>
      <c r="BQ65" s="288">
        <f>IF(BO65&gt;0,BO65/'1. UC Assumptions'!$C$29*'1. UC Assumptions'!$C$28,0)</f>
        <v>0</v>
      </c>
      <c r="BR65" s="289">
        <f>BQ65*'1. UC Assumptions'!$C$19</f>
        <v>0</v>
      </c>
      <c r="BS65" s="289">
        <f t="shared" si="36"/>
        <v>9362091.75</v>
      </c>
      <c r="BT65" s="90"/>
      <c r="BU65" s="111"/>
      <c r="BV65" s="111"/>
      <c r="BW65" s="126">
        <v>7864498.1052599987</v>
      </c>
      <c r="BX65" s="126">
        <v>20449745.075076804</v>
      </c>
      <c r="BY65" s="7">
        <f t="shared" si="52"/>
        <v>0</v>
      </c>
    </row>
    <row r="66" spans="1:77" s="107" customFormat="1">
      <c r="A66" s="131" t="s">
        <v>164</v>
      </c>
      <c r="B66" s="131" t="s">
        <v>165</v>
      </c>
      <c r="C66" s="270" t="s">
        <v>165</v>
      </c>
      <c r="D66" s="132" t="s">
        <v>949</v>
      </c>
      <c r="E66" s="132"/>
      <c r="F66" s="133"/>
      <c r="G66" s="121" t="s">
        <v>1146</v>
      </c>
      <c r="H66" s="134" t="s">
        <v>779</v>
      </c>
      <c r="I66" s="135">
        <v>10</v>
      </c>
      <c r="J66" s="217" t="str">
        <f t="shared" si="60"/>
        <v xml:space="preserve"> </v>
      </c>
      <c r="K66" s="136">
        <v>6716632.0679200999</v>
      </c>
      <c r="L66" s="136">
        <v>6575831.8700000001</v>
      </c>
      <c r="M66" s="105">
        <f t="shared" si="61"/>
        <v>0.11950205809560566</v>
      </c>
      <c r="N66" s="276">
        <v>14880940.735663172</v>
      </c>
      <c r="O66" s="232"/>
      <c r="P66" s="123">
        <v>14880940.735663172</v>
      </c>
      <c r="Q66" s="123">
        <v>0</v>
      </c>
      <c r="R66" s="123">
        <f t="shared" si="1"/>
        <v>14880940.735663172</v>
      </c>
      <c r="S66" s="123">
        <f t="shared" si="2"/>
        <v>0</v>
      </c>
      <c r="T66" s="123" t="b">
        <f t="shared" si="3"/>
        <v>0</v>
      </c>
      <c r="U66" s="136">
        <v>0</v>
      </c>
      <c r="V66" s="136">
        <v>0</v>
      </c>
      <c r="W66" s="136">
        <v>0</v>
      </c>
      <c r="X66" s="136">
        <v>0</v>
      </c>
      <c r="Y66" s="136">
        <v>0</v>
      </c>
      <c r="Z66" s="104">
        <f t="shared" si="56"/>
        <v>0</v>
      </c>
      <c r="AA66" s="70">
        <v>0</v>
      </c>
      <c r="AB66" s="70">
        <f t="shared" si="63"/>
        <v>14880940.735663172</v>
      </c>
      <c r="AC66" s="106">
        <f>IF(D66='2. UC Pool Allocations by Type'!B$5,'2. UC Pool Allocations by Type'!J$5,IF(D66='2. UC Pool Allocations by Type'!B$6,'2. UC Pool Allocations by Type'!J$6,IF(D66='2. UC Pool Allocations by Type'!B$7,'2. UC Pool Allocations by Type'!J$7,IF(D66='2. UC Pool Allocations by Type'!B$10,'2. UC Pool Allocations by Type'!J$10,IF(D66='2. UC Pool Allocations by Type'!B$14,'2. UC Pool Allocations by Type'!J$14,IF(D66='2. UC Pool Allocations by Type'!B$15,'2. UC Pool Allocations by Type'!J$15,IF(D66='2. UC Pool Allocations by Type'!B$16,'2. UC Pool Allocations by Type'!J$16,0)))))))</f>
        <v>2027872799.0126088</v>
      </c>
      <c r="AD66" s="71">
        <f t="shared" si="5"/>
        <v>14880940.735663172</v>
      </c>
      <c r="AE66" s="71">
        <f t="shared" si="6"/>
        <v>0</v>
      </c>
      <c r="AF66" s="71">
        <f t="shared" si="7"/>
        <v>0</v>
      </c>
      <c r="AG66" s="71">
        <f t="shared" si="8"/>
        <v>0</v>
      </c>
      <c r="AH66" s="71">
        <f t="shared" si="9"/>
        <v>0</v>
      </c>
      <c r="AI66" s="71">
        <f t="shared" si="10"/>
        <v>0</v>
      </c>
      <c r="AJ66" s="71">
        <f t="shared" si="11"/>
        <v>0</v>
      </c>
      <c r="AK66" s="49">
        <f t="shared" si="12"/>
        <v>7059094.3011085186</v>
      </c>
      <c r="AL66" s="51">
        <f>IF($E66=$D$352,R66*'1. UC Assumptions'!$H$14,0)</f>
        <v>0</v>
      </c>
      <c r="AM66" s="104">
        <f t="shared" si="59"/>
        <v>0</v>
      </c>
      <c r="AN66" s="70">
        <f t="shared" si="14"/>
        <v>0</v>
      </c>
      <c r="AO66" s="70">
        <f t="shared" si="15"/>
        <v>0</v>
      </c>
      <c r="AP66" s="104">
        <f t="shared" si="54"/>
        <v>0</v>
      </c>
      <c r="AQ66" s="70">
        <f t="shared" si="17"/>
        <v>0</v>
      </c>
      <c r="AR66" s="70">
        <f t="shared" si="18"/>
        <v>7059094.3011085186</v>
      </c>
      <c r="AS66" s="104">
        <f t="shared" si="55"/>
        <v>-361604.98703872669</v>
      </c>
      <c r="AT66" s="99">
        <f t="shared" si="62"/>
        <v>6697489.3140697917</v>
      </c>
      <c r="AU66" s="287">
        <v>6943456.9900000002</v>
      </c>
      <c r="AV66" s="287">
        <f>ROUND(AU66*'1. UC Assumptions'!$C$19,2)</f>
        <v>2912780.21</v>
      </c>
      <c r="AW66" s="287">
        <f>IF((AB66-AA66-AU66)*'1. UC Assumptions'!$C$19&gt;0,(AB66-AA66-AU66)*'1. UC Assumptions'!$C$19,0)</f>
        <v>3329774.4313057004</v>
      </c>
      <c r="AX66" s="287">
        <f t="shared" si="57"/>
        <v>6242554.6413056999</v>
      </c>
      <c r="AY66" s="287">
        <f>ROUND(AX66/'1. UC Assumptions'!$C$19,2)</f>
        <v>14880940.74</v>
      </c>
      <c r="AZ66" s="287">
        <f t="shared" si="21"/>
        <v>6697489.3140697917</v>
      </c>
      <c r="BA66" s="287">
        <f t="shared" si="22"/>
        <v>0</v>
      </c>
      <c r="BB66" s="287">
        <f t="shared" si="23"/>
        <v>0</v>
      </c>
      <c r="BC66" s="287">
        <f t="shared" si="24"/>
        <v>8183451.4259302085</v>
      </c>
      <c r="BD66" s="287">
        <f t="shared" si="25"/>
        <v>0</v>
      </c>
      <c r="BE66" s="287">
        <f t="shared" si="26"/>
        <v>0</v>
      </c>
      <c r="BF66" s="287">
        <f t="shared" si="27"/>
        <v>0</v>
      </c>
      <c r="BG66" s="287">
        <f t="shared" si="58"/>
        <v>6697489.3140697917</v>
      </c>
      <c r="BH66" s="287">
        <f t="shared" si="28"/>
        <v>6697489.3140697917</v>
      </c>
      <c r="BI66" s="287">
        <f t="shared" si="29"/>
        <v>0</v>
      </c>
      <c r="BJ66" s="287">
        <f t="shared" si="30"/>
        <v>0</v>
      </c>
      <c r="BK66" s="287">
        <f t="shared" si="31"/>
        <v>0</v>
      </c>
      <c r="BL66" s="287">
        <f t="shared" si="32"/>
        <v>0</v>
      </c>
      <c r="BM66" s="287">
        <f t="shared" si="33"/>
        <v>0</v>
      </c>
      <c r="BN66" s="287">
        <f t="shared" si="34"/>
        <v>0</v>
      </c>
      <c r="BO66" s="287">
        <f t="shared" si="35"/>
        <v>-245967.67593020853</v>
      </c>
      <c r="BP66" s="287">
        <f t="shared" si="64"/>
        <v>-103183.44</v>
      </c>
      <c r="BQ66" s="288">
        <f>IF(BO66&gt;0,BO66/'1. UC Assumptions'!$C$29*'1. UC Assumptions'!$C$28,0)</f>
        <v>0</v>
      </c>
      <c r="BR66" s="289">
        <f>BQ66*'1. UC Assumptions'!$C$19</f>
        <v>0</v>
      </c>
      <c r="BS66" s="289">
        <f t="shared" si="36"/>
        <v>6943456.9900000002</v>
      </c>
      <c r="BT66" s="90"/>
      <c r="BU66" s="111"/>
      <c r="BV66" s="111"/>
      <c r="BW66" s="126">
        <v>7551004.2279201001</v>
      </c>
      <c r="BX66" s="126">
        <v>14880940.735663172</v>
      </c>
      <c r="BY66" s="7">
        <f t="shared" si="52"/>
        <v>0</v>
      </c>
    </row>
    <row r="67" spans="1:77">
      <c r="A67" s="118" t="s">
        <v>166</v>
      </c>
      <c r="B67" s="118" t="s">
        <v>167</v>
      </c>
      <c r="C67" s="270" t="s">
        <v>2125</v>
      </c>
      <c r="D67" s="119" t="s">
        <v>949</v>
      </c>
      <c r="E67" s="119"/>
      <c r="F67" s="120"/>
      <c r="G67" s="121" t="s">
        <v>1147</v>
      </c>
      <c r="H67" s="121" t="s">
        <v>775</v>
      </c>
      <c r="I67" s="122">
        <v>9</v>
      </c>
      <c r="J67" s="217" t="str">
        <f t="shared" si="60"/>
        <v xml:space="preserve"> </v>
      </c>
      <c r="K67" s="123">
        <v>8687356.7677800003</v>
      </c>
      <c r="L67" s="123">
        <v>8837296.5399999991</v>
      </c>
      <c r="M67" s="93">
        <f t="shared" si="61"/>
        <v>6.1901935919965512E-2</v>
      </c>
      <c r="N67" s="232">
        <v>18595772.354595087</v>
      </c>
      <c r="O67" s="232"/>
      <c r="P67" s="123">
        <v>18609463.273857806</v>
      </c>
      <c r="Q67" s="123">
        <v>0</v>
      </c>
      <c r="R67" s="123">
        <f t="shared" ref="R67:R130" si="65">P67-Q67</f>
        <v>18609463.273857806</v>
      </c>
      <c r="S67" s="123">
        <f t="shared" ref="S67:S130" si="66">IF($D67=$D$345,IF($E67=$D$352,$R67,0))</f>
        <v>0</v>
      </c>
      <c r="T67" s="123" t="b">
        <f t="shared" ref="T67:T130" si="67">IF($D67=$D$346,IF($E67=$D$352,$R67,0))</f>
        <v>0</v>
      </c>
      <c r="U67" s="123">
        <v>0</v>
      </c>
      <c r="V67" s="123">
        <v>0</v>
      </c>
      <c r="W67" s="123">
        <v>0</v>
      </c>
      <c r="X67" s="123">
        <v>0</v>
      </c>
      <c r="Y67" s="123">
        <v>0</v>
      </c>
      <c r="Z67" s="70">
        <f t="shared" si="56"/>
        <v>0</v>
      </c>
      <c r="AA67" s="70">
        <v>0</v>
      </c>
      <c r="AB67" s="70">
        <f t="shared" si="63"/>
        <v>18609463.273857806</v>
      </c>
      <c r="AC67" s="51">
        <f>IF(D67='2. UC Pool Allocations by Type'!B$5,'2. UC Pool Allocations by Type'!J$5,IF(D67='2. UC Pool Allocations by Type'!B$6,'2. UC Pool Allocations by Type'!J$6,IF(D67='2. UC Pool Allocations by Type'!B$7,'2. UC Pool Allocations by Type'!J$7,IF(D67='2. UC Pool Allocations by Type'!B$10,'2. UC Pool Allocations by Type'!J$10,IF(D67='2. UC Pool Allocations by Type'!B$14,'2. UC Pool Allocations by Type'!J$14,IF(D67='2. UC Pool Allocations by Type'!B$15,'2. UC Pool Allocations by Type'!J$15,IF(D67='2. UC Pool Allocations by Type'!B$16,'2. UC Pool Allocations by Type'!J$16,0)))))))</f>
        <v>2027872799.0126088</v>
      </c>
      <c r="AD67" s="71">
        <f t="shared" ref="AD67:AD130" si="68">IF(D67=D$345,AB67,0)</f>
        <v>18609463.273857806</v>
      </c>
      <c r="AE67" s="71">
        <f t="shared" ref="AE67:AE130" si="69">IF(D67=D$346,AB67,0)</f>
        <v>0</v>
      </c>
      <c r="AF67" s="71">
        <f t="shared" ref="AF67:AF130" si="70">IF(D67=D$347,AB67,0)</f>
        <v>0</v>
      </c>
      <c r="AG67" s="71">
        <f t="shared" ref="AG67:AG130" si="71">IF(D67=D$348,AB67,0)</f>
        <v>0</v>
      </c>
      <c r="AH67" s="71">
        <f t="shared" ref="AH67:AH130" si="72">IF(D67=D$349,AB67,0)</f>
        <v>0</v>
      </c>
      <c r="AI67" s="71">
        <f t="shared" ref="AI67:AI130" si="73">IF(D67=D$350,AB67,0)</f>
        <v>0</v>
      </c>
      <c r="AJ67" s="71">
        <f t="shared" ref="AJ67:AJ130" si="74">IF(D67=D$351,AB67,0)</f>
        <v>0</v>
      </c>
      <c r="AK67" s="49">
        <f t="shared" ref="AK67:AK130" si="75">IF($D67=$D$345,$AC67*$AB67/$AD$341,IF($D67=$D$346,$AC67*$AB67/$AE$341,IF($D67=$D$347,$AC67*$AB67/$AF$341,IF($D67=$D$348,$AC67*$AB67/$AG$341,IF($D67=$D$349,$AC67*$AB67/$AH$341,IF($D67=$D$350,$AC67*$AB67/$AI$341,IF($D67=$D$351,$AC67*$AB67/$AJ$341,0)))))))</f>
        <v>8827799.1611343902</v>
      </c>
      <c r="AL67" s="51">
        <f>IF($E67=$D$352,R67*'1. UC Assumptions'!$H$14,0)</f>
        <v>0</v>
      </c>
      <c r="AM67" s="70">
        <f t="shared" si="59"/>
        <v>0</v>
      </c>
      <c r="AN67" s="70">
        <f t="shared" ref="AN67:AN130" si="76">IF(D67=D$346,AM67,0)</f>
        <v>0</v>
      </c>
      <c r="AO67" s="70">
        <f t="shared" ref="AO67:AO130" si="77">IF(D67=D$346,IF(E67 &lt;&gt; D$352,AK67,0),0)</f>
        <v>0</v>
      </c>
      <c r="AP67" s="70">
        <f t="shared" ref="AP67" si="78">-AN$341*AO67/AO$341</f>
        <v>0</v>
      </c>
      <c r="AQ67" s="70">
        <f t="shared" ref="AQ67:AQ130" si="79">IF(D67=D$345,AM67,0)</f>
        <v>0</v>
      </c>
      <c r="AR67" s="70">
        <f t="shared" ref="AR67:AR130" si="80">IF(D67=D$345,IF(E67&lt;&gt;D$352,AK67,0),0)</f>
        <v>8827799.1611343902</v>
      </c>
      <c r="AS67" s="70">
        <f t="shared" ref="AS67" si="81">-AQ$341*AR67/AR$341</f>
        <v>-452207.61546438083</v>
      </c>
      <c r="AT67" s="99">
        <f t="shared" si="62"/>
        <v>8375591.5456700092</v>
      </c>
      <c r="AU67" s="287">
        <v>9154185.2199999988</v>
      </c>
      <c r="AV67" s="287">
        <f>ROUND(AU67*'1. UC Assumptions'!$C$19,2)</f>
        <v>3840180.7</v>
      </c>
      <c r="AW67" s="287">
        <f>IF((AB67-AA67-AU67)*'1. UC Assumptions'!$C$19&gt;0,(AB67-AA67-AU67)*'1. UC Assumptions'!$C$19,0)</f>
        <v>3966489.14359335</v>
      </c>
      <c r="AX67" s="287">
        <f t="shared" si="57"/>
        <v>7806669.8435933497</v>
      </c>
      <c r="AY67" s="287">
        <f>ROUND(AX67/'1. UC Assumptions'!$C$19,2)</f>
        <v>18609463.27</v>
      </c>
      <c r="AZ67" s="287">
        <f t="shared" si="21"/>
        <v>8375591.5456700092</v>
      </c>
      <c r="BA67" s="287">
        <f t="shared" ref="BA67:BA130" si="82">IF(D67=D$345,AT67-AZ67,0)</f>
        <v>0</v>
      </c>
      <c r="BB67" s="287">
        <f t="shared" ref="BB67:BB130" si="83">IF(D67=D$349,AT67-AZ67,0)</f>
        <v>0</v>
      </c>
      <c r="BC67" s="287">
        <f t="shared" ref="BC67:BC130" si="84">IF(D67=D$345,IF(AY67&gt;=AZ67,AY67-AZ67,0),0)</f>
        <v>10233871.724329989</v>
      </c>
      <c r="BD67" s="287">
        <f t="shared" ref="BD67:BD130" si="85">IF(D67=D$349,IF(AY67&gt;=AZ67,AY67-AZ67,0),0)</f>
        <v>0</v>
      </c>
      <c r="BE67" s="287">
        <f t="shared" ref="BE67:BE130" si="86">IF(D67=D$345,BA$341/BC$341*BC67,0)</f>
        <v>0</v>
      </c>
      <c r="BF67" s="287">
        <f t="shared" ref="BF67:BF130" si="87">IF(D67=D$349,BB$341/BD$341*BD67,0)</f>
        <v>0</v>
      </c>
      <c r="BG67" s="287">
        <f t="shared" si="58"/>
        <v>8375591.5456700092</v>
      </c>
      <c r="BH67" s="287">
        <f t="shared" ref="BH67:BH130" si="88">IF($D67=$D$345,$BG67,0)</f>
        <v>8375591.5456700092</v>
      </c>
      <c r="BI67" s="287">
        <f t="shared" ref="BI67:BI130" si="89">IF($D67=$D$346,$BG67,0)</f>
        <v>0</v>
      </c>
      <c r="BJ67" s="287">
        <f t="shared" ref="BJ67:BJ130" si="90">IF($D67=$D$347,$BG67,0)</f>
        <v>0</v>
      </c>
      <c r="BK67" s="287">
        <f t="shared" ref="BK67:BK130" si="91">IF($D67=$D$348,$BG67,0)</f>
        <v>0</v>
      </c>
      <c r="BL67" s="287">
        <f t="shared" ref="BL67:BL130" si="92">IF($D67=$D$349,$BG67,0)</f>
        <v>0</v>
      </c>
      <c r="BM67" s="287">
        <f t="shared" ref="BM67:BM130" si="93">IF($D67=$D$350,$BG67,0)</f>
        <v>0</v>
      </c>
      <c r="BN67" s="287">
        <f t="shared" ref="BN67:BN130" si="94">IF($D67=$D$351,$BG67,0)</f>
        <v>0</v>
      </c>
      <c r="BO67" s="287">
        <f t="shared" si="35"/>
        <v>-778593.67432998959</v>
      </c>
      <c r="BP67" s="287">
        <f t="shared" si="64"/>
        <v>-326620.03999999998</v>
      </c>
      <c r="BQ67" s="288">
        <f>IF(BO67&gt;0,BO67/'1. UC Assumptions'!$C$29*'1. UC Assumptions'!$C$28,0)</f>
        <v>0</v>
      </c>
      <c r="BR67" s="289">
        <f>BQ67*'1. UC Assumptions'!$C$19</f>
        <v>0</v>
      </c>
      <c r="BS67" s="289">
        <f t="shared" si="36"/>
        <v>9154185.2199999988</v>
      </c>
      <c r="BT67" s="90"/>
      <c r="BU67" s="111"/>
      <c r="BV67" s="111"/>
      <c r="BW67" s="126">
        <v>8816118.8477800023</v>
      </c>
      <c r="BX67" s="126">
        <v>18595772.354595087</v>
      </c>
      <c r="BY67" s="7">
        <f t="shared" si="52"/>
        <v>-13690.919262718409</v>
      </c>
    </row>
    <row r="68" spans="1:77">
      <c r="A68" s="118" t="s">
        <v>168</v>
      </c>
      <c r="B68" s="118" t="s">
        <v>169</v>
      </c>
      <c r="C68" s="270" t="s">
        <v>169</v>
      </c>
      <c r="D68" s="119" t="s">
        <v>972</v>
      </c>
      <c r="E68" s="119" t="s">
        <v>977</v>
      </c>
      <c r="F68" s="120"/>
      <c r="G68" s="121" t="s">
        <v>1148</v>
      </c>
      <c r="H68" s="121" t="s">
        <v>820</v>
      </c>
      <c r="I68" s="122">
        <v>14</v>
      </c>
      <c r="J68" s="217" t="str">
        <f t="shared" si="60"/>
        <v xml:space="preserve"> </v>
      </c>
      <c r="K68" s="123">
        <v>415786.64999999997</v>
      </c>
      <c r="L68" s="123">
        <v>1128781.46</v>
      </c>
      <c r="M68" s="93">
        <f t="shared" si="61"/>
        <v>5.710402102498402E-2</v>
      </c>
      <c r="N68" s="232">
        <v>1632769.1598279597</v>
      </c>
      <c r="O68" s="232"/>
      <c r="P68" s="123">
        <v>1632769.1598279597</v>
      </c>
      <c r="Q68" s="123">
        <v>0</v>
      </c>
      <c r="R68" s="123">
        <f t="shared" si="65"/>
        <v>1632769.1598279597</v>
      </c>
      <c r="S68" s="123" t="b">
        <f t="shared" si="66"/>
        <v>0</v>
      </c>
      <c r="T68" s="123">
        <f t="shared" si="67"/>
        <v>1632769.1598279597</v>
      </c>
      <c r="U68" s="123">
        <v>102561</v>
      </c>
      <c r="V68" s="123">
        <v>0</v>
      </c>
      <c r="W68" s="123">
        <v>0</v>
      </c>
      <c r="X68" s="123">
        <v>0</v>
      </c>
      <c r="Y68" s="123">
        <v>0</v>
      </c>
      <c r="Z68" s="70">
        <f t="shared" si="56"/>
        <v>102561</v>
      </c>
      <c r="AA68" s="70">
        <v>0</v>
      </c>
      <c r="AB68" s="70">
        <f t="shared" si="63"/>
        <v>1735330.1598279597</v>
      </c>
      <c r="AC68" s="51">
        <f>IF(D68='2. UC Pool Allocations by Type'!B$5,'2. UC Pool Allocations by Type'!J$5,IF(D68='2. UC Pool Allocations by Type'!B$6,'2. UC Pool Allocations by Type'!J$6,IF(D68='2. UC Pool Allocations by Type'!B$7,'2. UC Pool Allocations by Type'!J$7,IF(D68='2. UC Pool Allocations by Type'!B$10,'2. UC Pool Allocations by Type'!J$10,IF(D68='2. UC Pool Allocations by Type'!B$14,'2. UC Pool Allocations by Type'!J$14,IF(D68='2. UC Pool Allocations by Type'!B$15,'2. UC Pool Allocations by Type'!J$15,IF(D68='2. UC Pool Allocations by Type'!B$16,'2. UC Pool Allocations by Type'!J$16,0)))))))</f>
        <v>196885138.65513676</v>
      </c>
      <c r="AD68" s="71">
        <f t="shared" si="68"/>
        <v>0</v>
      </c>
      <c r="AE68" s="71">
        <f t="shared" si="69"/>
        <v>1735330.1598279597</v>
      </c>
      <c r="AF68" s="71">
        <f t="shared" si="70"/>
        <v>0</v>
      </c>
      <c r="AG68" s="71">
        <f t="shared" si="71"/>
        <v>0</v>
      </c>
      <c r="AH68" s="71">
        <f t="shared" si="72"/>
        <v>0</v>
      </c>
      <c r="AI68" s="71">
        <f t="shared" si="73"/>
        <v>0</v>
      </c>
      <c r="AJ68" s="71">
        <f t="shared" si="74"/>
        <v>0</v>
      </c>
      <c r="AK68" s="49">
        <f t="shared" si="75"/>
        <v>1063772.6877429557</v>
      </c>
      <c r="AL68" s="51">
        <f>IF($E68=$D$352,R68*'1. UC Assumptions'!$H$14,0)</f>
        <v>1401669.5248984639</v>
      </c>
      <c r="AM68" s="70">
        <f t="shared" si="59"/>
        <v>337896.83715550811</v>
      </c>
      <c r="AN68" s="70">
        <f t="shared" si="76"/>
        <v>337896.83715550811</v>
      </c>
      <c r="AO68" s="70">
        <f t="shared" si="77"/>
        <v>0</v>
      </c>
      <c r="AP68" s="70">
        <f t="shared" ref="AP68:AP131" si="95">-AN$341*AO68/AO$341</f>
        <v>0</v>
      </c>
      <c r="AQ68" s="70">
        <f t="shared" si="79"/>
        <v>0</v>
      </c>
      <c r="AR68" s="70">
        <f t="shared" si="80"/>
        <v>0</v>
      </c>
      <c r="AS68" s="70">
        <f t="shared" ref="AS68:AS131" si="96">-AQ$341*AR68/AR$341</f>
        <v>0</v>
      </c>
      <c r="AT68" s="99">
        <f t="shared" si="62"/>
        <v>1401669.5248984639</v>
      </c>
      <c r="AU68" s="287">
        <v>1396732.96</v>
      </c>
      <c r="AV68" s="287">
        <f>ROUND(AU68*'1. UC Assumptions'!$C$19,2)</f>
        <v>585929.48</v>
      </c>
      <c r="AW68" s="287">
        <f>IF((AB68-AA68-AU68)*'1. UC Assumptions'!$C$19&gt;0,(AB68-AA68-AU68)*'1. UC Assumptions'!$C$19,0)</f>
        <v>142041.52532782912</v>
      </c>
      <c r="AX68" s="287">
        <f t="shared" si="57"/>
        <v>727971.00532782916</v>
      </c>
      <c r="AY68" s="287">
        <f>ROUND(AX68/'1. UC Assumptions'!$C$19,2)</f>
        <v>1735330.17</v>
      </c>
      <c r="AZ68" s="287">
        <f t="shared" ref="AZ68:AZ131" si="97">IF(AT68&gt;=AY68,AY68,AT68)</f>
        <v>1401669.5248984639</v>
      </c>
      <c r="BA68" s="287">
        <f t="shared" si="82"/>
        <v>0</v>
      </c>
      <c r="BB68" s="287">
        <f t="shared" si="83"/>
        <v>0</v>
      </c>
      <c r="BC68" s="287">
        <f t="shared" si="84"/>
        <v>0</v>
      </c>
      <c r="BD68" s="287">
        <f t="shared" si="85"/>
        <v>0</v>
      </c>
      <c r="BE68" s="287">
        <f t="shared" si="86"/>
        <v>0</v>
      </c>
      <c r="BF68" s="287">
        <f t="shared" si="87"/>
        <v>0</v>
      </c>
      <c r="BG68" s="287">
        <f t="shared" si="58"/>
        <v>1401669.5248984639</v>
      </c>
      <c r="BH68" s="287">
        <f t="shared" si="88"/>
        <v>0</v>
      </c>
      <c r="BI68" s="287">
        <f t="shared" si="89"/>
        <v>1401669.5248984639</v>
      </c>
      <c r="BJ68" s="287">
        <f t="shared" si="90"/>
        <v>0</v>
      </c>
      <c r="BK68" s="287">
        <f t="shared" si="91"/>
        <v>0</v>
      </c>
      <c r="BL68" s="287">
        <f t="shared" si="92"/>
        <v>0</v>
      </c>
      <c r="BM68" s="287">
        <f t="shared" si="93"/>
        <v>0</v>
      </c>
      <c r="BN68" s="287">
        <f t="shared" si="94"/>
        <v>0</v>
      </c>
      <c r="BO68" s="287">
        <f t="shared" ref="BO68:BO131" si="98">BG68-AU68</f>
        <v>4936.5648984638974</v>
      </c>
      <c r="BP68" s="287">
        <f t="shared" si="64"/>
        <v>2070.88</v>
      </c>
      <c r="BQ68" s="288">
        <f>IF(BO68&gt;0,BO68/'1. UC Assumptions'!$C$29*'1. UC Assumptions'!$C$28,0)</f>
        <v>3373.6862613030812</v>
      </c>
      <c r="BR68" s="289">
        <f>BQ68*'1. UC Assumptions'!$C$19</f>
        <v>1415.2613866166425</v>
      </c>
      <c r="BS68" s="289">
        <f t="shared" ref="BS68:BS131" si="99">AU68+BQ68</f>
        <v>1400106.646261303</v>
      </c>
      <c r="BT68" s="90"/>
      <c r="BU68" s="111"/>
      <c r="BV68" s="111"/>
      <c r="BW68" s="126">
        <v>421245.7</v>
      </c>
      <c r="BX68" s="126">
        <v>1632769.1598279597</v>
      </c>
      <c r="BY68" s="7">
        <f t="shared" si="52"/>
        <v>0</v>
      </c>
    </row>
    <row r="69" spans="1:77">
      <c r="A69" s="118" t="s">
        <v>171</v>
      </c>
      <c r="B69" s="118" t="s">
        <v>172</v>
      </c>
      <c r="C69" s="270" t="s">
        <v>172</v>
      </c>
      <c r="D69" s="119" t="s">
        <v>949</v>
      </c>
      <c r="E69" s="119"/>
      <c r="F69" s="120"/>
      <c r="G69" s="121" t="s">
        <v>170</v>
      </c>
      <c r="H69" s="121" t="s">
        <v>785</v>
      </c>
      <c r="I69" s="122">
        <v>1</v>
      </c>
      <c r="J69" s="217" t="str">
        <f t="shared" si="60"/>
        <v xml:space="preserve"> </v>
      </c>
      <c r="K69" s="123">
        <v>12148438.110589389</v>
      </c>
      <c r="L69" s="123">
        <v>13410427.620000001</v>
      </c>
      <c r="M69" s="93">
        <f t="shared" si="61"/>
        <v>0.1191926983874263</v>
      </c>
      <c r="N69" s="232">
        <v>28605295.904740259</v>
      </c>
      <c r="O69" s="232"/>
      <c r="P69" s="123">
        <v>28605295.904740259</v>
      </c>
      <c r="Q69" s="123">
        <v>0</v>
      </c>
      <c r="R69" s="123">
        <f t="shared" si="65"/>
        <v>28605295.904740259</v>
      </c>
      <c r="S69" s="123">
        <f t="shared" si="66"/>
        <v>0</v>
      </c>
      <c r="T69" s="123" t="b">
        <f t="shared" si="67"/>
        <v>0</v>
      </c>
      <c r="U69" s="123">
        <v>0</v>
      </c>
      <c r="V69" s="123">
        <v>0</v>
      </c>
      <c r="W69" s="123">
        <v>0</v>
      </c>
      <c r="X69" s="123">
        <v>0</v>
      </c>
      <c r="Y69" s="123">
        <v>0</v>
      </c>
      <c r="Z69" s="70">
        <f t="shared" si="56"/>
        <v>0</v>
      </c>
      <c r="AA69" s="70">
        <v>0</v>
      </c>
      <c r="AB69" s="70">
        <f t="shared" si="63"/>
        <v>28605295.904740259</v>
      </c>
      <c r="AC69" s="51">
        <f>IF(D69='2. UC Pool Allocations by Type'!B$5,'2. UC Pool Allocations by Type'!J$5,IF(D69='2. UC Pool Allocations by Type'!B$6,'2. UC Pool Allocations by Type'!J$6,IF(D69='2. UC Pool Allocations by Type'!B$7,'2. UC Pool Allocations by Type'!J$7,IF(D69='2. UC Pool Allocations by Type'!B$10,'2. UC Pool Allocations by Type'!J$10,IF(D69='2. UC Pool Allocations by Type'!B$14,'2. UC Pool Allocations by Type'!J$14,IF(D69='2. UC Pool Allocations by Type'!B$15,'2. UC Pool Allocations by Type'!J$15,IF(D69='2. UC Pool Allocations by Type'!B$16,'2. UC Pool Allocations by Type'!J$16,0)))))))</f>
        <v>2027872799.0126088</v>
      </c>
      <c r="AD69" s="71">
        <f t="shared" si="68"/>
        <v>28605295.904740259</v>
      </c>
      <c r="AE69" s="71">
        <f t="shared" si="69"/>
        <v>0</v>
      </c>
      <c r="AF69" s="71">
        <f t="shared" si="70"/>
        <v>0</v>
      </c>
      <c r="AG69" s="71">
        <f t="shared" si="71"/>
        <v>0</v>
      </c>
      <c r="AH69" s="71">
        <f t="shared" si="72"/>
        <v>0</v>
      </c>
      <c r="AI69" s="71">
        <f t="shared" si="73"/>
        <v>0</v>
      </c>
      <c r="AJ69" s="71">
        <f t="shared" si="74"/>
        <v>0</v>
      </c>
      <c r="AK69" s="49">
        <f t="shared" si="75"/>
        <v>13569537.362563515</v>
      </c>
      <c r="AL69" s="51">
        <f>IF($E69=$D$352,R69*'1. UC Assumptions'!$H$14,0)</f>
        <v>0</v>
      </c>
      <c r="AM69" s="70">
        <f t="shared" si="59"/>
        <v>0</v>
      </c>
      <c r="AN69" s="70">
        <f t="shared" si="76"/>
        <v>0</v>
      </c>
      <c r="AO69" s="70">
        <f t="shared" si="77"/>
        <v>0</v>
      </c>
      <c r="AP69" s="70">
        <f t="shared" si="95"/>
        <v>0</v>
      </c>
      <c r="AQ69" s="70">
        <f t="shared" si="79"/>
        <v>0</v>
      </c>
      <c r="AR69" s="70">
        <f t="shared" si="80"/>
        <v>13569537.362563515</v>
      </c>
      <c r="AS69" s="70">
        <f t="shared" si="96"/>
        <v>-695105.09037126205</v>
      </c>
      <c r="AT69" s="99">
        <f t="shared" si="62"/>
        <v>12874432.272192253</v>
      </c>
      <c r="AU69" s="287">
        <v>238784.27000000002</v>
      </c>
      <c r="AV69" s="287">
        <f>ROUND(AU69*'1. UC Assumptions'!$C$19,2)</f>
        <v>100170</v>
      </c>
      <c r="AW69" s="287">
        <f>IF((AB69-AA69-AU69)*'1. UC Assumptions'!$C$19&gt;0,(AB69-AA69-AU69)*'1. UC Assumptions'!$C$19,0)</f>
        <v>11899751.630773539</v>
      </c>
      <c r="AX69" s="287">
        <f t="shared" si="57"/>
        <v>11999921.630773539</v>
      </c>
      <c r="AY69" s="287">
        <f>ROUND(AX69/'1. UC Assumptions'!$C$19,2)</f>
        <v>28605295.899999999</v>
      </c>
      <c r="AZ69" s="287">
        <f t="shared" si="97"/>
        <v>12874432.272192253</v>
      </c>
      <c r="BA69" s="287">
        <f t="shared" si="82"/>
        <v>0</v>
      </c>
      <c r="BB69" s="287">
        <f t="shared" si="83"/>
        <v>0</v>
      </c>
      <c r="BC69" s="287">
        <f t="shared" si="84"/>
        <v>15730863.627807746</v>
      </c>
      <c r="BD69" s="287">
        <f t="shared" si="85"/>
        <v>0</v>
      </c>
      <c r="BE69" s="287">
        <f t="shared" si="86"/>
        <v>0</v>
      </c>
      <c r="BF69" s="287">
        <f t="shared" si="87"/>
        <v>0</v>
      </c>
      <c r="BG69" s="287">
        <f t="shared" si="58"/>
        <v>12874432.272192253</v>
      </c>
      <c r="BH69" s="287">
        <f t="shared" si="88"/>
        <v>12874432.272192253</v>
      </c>
      <c r="BI69" s="287">
        <f t="shared" si="89"/>
        <v>0</v>
      </c>
      <c r="BJ69" s="287">
        <f t="shared" si="90"/>
        <v>0</v>
      </c>
      <c r="BK69" s="287">
        <f t="shared" si="91"/>
        <v>0</v>
      </c>
      <c r="BL69" s="287">
        <f t="shared" si="92"/>
        <v>0</v>
      </c>
      <c r="BM69" s="287">
        <f t="shared" si="93"/>
        <v>0</v>
      </c>
      <c r="BN69" s="287">
        <f t="shared" si="94"/>
        <v>0</v>
      </c>
      <c r="BO69" s="287">
        <f t="shared" si="98"/>
        <v>12635648.002192253</v>
      </c>
      <c r="BP69" s="287">
        <f t="shared" si="64"/>
        <v>5300654.33</v>
      </c>
      <c r="BQ69" s="288">
        <f>IF(BO69&gt;0,BO69/'1. UC Assumptions'!$C$29*'1. UC Assumptions'!$C$28,0)</f>
        <v>8635298.6225142982</v>
      </c>
      <c r="BR69" s="289">
        <f>BQ69*'1. UC Assumptions'!$C$19</f>
        <v>3622507.7721447479</v>
      </c>
      <c r="BS69" s="289">
        <f t="shared" si="99"/>
        <v>8874082.8925142977</v>
      </c>
      <c r="BT69" s="90"/>
      <c r="BU69" s="111"/>
      <c r="BV69" s="111"/>
      <c r="BW69" s="126">
        <v>13745269.990589388</v>
      </c>
      <c r="BX69" s="126">
        <v>28605295.904740259</v>
      </c>
      <c r="BY69" s="7">
        <f t="shared" si="52"/>
        <v>0</v>
      </c>
    </row>
    <row r="70" spans="1:77">
      <c r="A70" s="118" t="s">
        <v>174</v>
      </c>
      <c r="B70" s="118" t="s">
        <v>175</v>
      </c>
      <c r="C70" s="270" t="s">
        <v>2126</v>
      </c>
      <c r="D70" s="119" t="s">
        <v>949</v>
      </c>
      <c r="E70" s="119"/>
      <c r="F70" s="120"/>
      <c r="G70" s="121" t="s">
        <v>173</v>
      </c>
      <c r="H70" s="121" t="s">
        <v>792</v>
      </c>
      <c r="I70" s="122">
        <v>7</v>
      </c>
      <c r="J70" s="217" t="str">
        <f t="shared" si="60"/>
        <v xml:space="preserve"> </v>
      </c>
      <c r="K70" s="123">
        <v>6110641.727343332</v>
      </c>
      <c r="L70" s="123">
        <v>12703817.620000001</v>
      </c>
      <c r="M70" s="93">
        <f t="shared" si="61"/>
        <v>0.13535787598031468</v>
      </c>
      <c r="N70" s="232">
        <v>21361144.602317706</v>
      </c>
      <c r="O70" s="232"/>
      <c r="P70" s="123">
        <v>21361144.602317706</v>
      </c>
      <c r="Q70" s="123">
        <v>0</v>
      </c>
      <c r="R70" s="123">
        <f t="shared" si="65"/>
        <v>21361144.602317706</v>
      </c>
      <c r="S70" s="123">
        <f t="shared" si="66"/>
        <v>0</v>
      </c>
      <c r="T70" s="123" t="b">
        <f t="shared" si="67"/>
        <v>0</v>
      </c>
      <c r="U70" s="123">
        <v>0</v>
      </c>
      <c r="V70" s="123">
        <v>0</v>
      </c>
      <c r="W70" s="123">
        <v>0</v>
      </c>
      <c r="X70" s="123">
        <v>0</v>
      </c>
      <c r="Y70" s="123">
        <v>0</v>
      </c>
      <c r="Z70" s="70">
        <f t="shared" si="56"/>
        <v>0</v>
      </c>
      <c r="AA70" s="70">
        <v>0</v>
      </c>
      <c r="AB70" s="70">
        <f t="shared" si="63"/>
        <v>21361144.602317706</v>
      </c>
      <c r="AC70" s="51">
        <f>IF(D70='2. UC Pool Allocations by Type'!B$5,'2. UC Pool Allocations by Type'!J$5,IF(D70='2. UC Pool Allocations by Type'!B$6,'2. UC Pool Allocations by Type'!J$6,IF(D70='2. UC Pool Allocations by Type'!B$7,'2. UC Pool Allocations by Type'!J$7,IF(D70='2. UC Pool Allocations by Type'!B$10,'2. UC Pool Allocations by Type'!J$10,IF(D70='2. UC Pool Allocations by Type'!B$14,'2. UC Pool Allocations by Type'!J$14,IF(D70='2. UC Pool Allocations by Type'!B$15,'2. UC Pool Allocations by Type'!J$15,IF(D70='2. UC Pool Allocations by Type'!B$16,'2. UC Pool Allocations by Type'!J$16,0)))))))</f>
        <v>2027872799.0126088</v>
      </c>
      <c r="AD70" s="71">
        <f t="shared" si="68"/>
        <v>21361144.602317706</v>
      </c>
      <c r="AE70" s="71">
        <f t="shared" si="69"/>
        <v>0</v>
      </c>
      <c r="AF70" s="71">
        <f t="shared" si="70"/>
        <v>0</v>
      </c>
      <c r="AG70" s="71">
        <f t="shared" si="71"/>
        <v>0</v>
      </c>
      <c r="AH70" s="71">
        <f t="shared" si="72"/>
        <v>0</v>
      </c>
      <c r="AI70" s="71">
        <f t="shared" si="73"/>
        <v>0</v>
      </c>
      <c r="AJ70" s="71">
        <f t="shared" si="74"/>
        <v>0</v>
      </c>
      <c r="AK70" s="49">
        <f t="shared" si="75"/>
        <v>10133118.383167591</v>
      </c>
      <c r="AL70" s="51">
        <f>IF($E70=$D$352,R70*'1. UC Assumptions'!$H$14,0)</f>
        <v>0</v>
      </c>
      <c r="AM70" s="70">
        <f t="shared" si="59"/>
        <v>0</v>
      </c>
      <c r="AN70" s="70">
        <f t="shared" si="76"/>
        <v>0</v>
      </c>
      <c r="AO70" s="70">
        <f t="shared" si="77"/>
        <v>0</v>
      </c>
      <c r="AP70" s="70">
        <f t="shared" si="95"/>
        <v>0</v>
      </c>
      <c r="AQ70" s="70">
        <f t="shared" si="79"/>
        <v>0</v>
      </c>
      <c r="AR70" s="70">
        <f t="shared" si="80"/>
        <v>10133118.383167591</v>
      </c>
      <c r="AS70" s="70">
        <f t="shared" si="96"/>
        <v>-519073.12543364055</v>
      </c>
      <c r="AT70" s="99">
        <f t="shared" si="62"/>
        <v>9614045.2577339504</v>
      </c>
      <c r="AU70" s="287">
        <v>9827928.8499999996</v>
      </c>
      <c r="AV70" s="287">
        <f>ROUND(AU70*'1. UC Assumptions'!$C$19,2)</f>
        <v>4122816.15</v>
      </c>
      <c r="AW70" s="287">
        <f>IF((AB70-AA70-AU70)*'1. UC Assumptions'!$C$19&gt;0,(AB70-AA70-AU70)*'1. UC Assumptions'!$C$19,0)</f>
        <v>4838184.008097278</v>
      </c>
      <c r="AX70" s="287">
        <f t="shared" si="57"/>
        <v>8961000.1580972783</v>
      </c>
      <c r="AY70" s="287">
        <f>ROUND(AX70/'1. UC Assumptions'!$C$19,2)</f>
        <v>21361144.600000001</v>
      </c>
      <c r="AZ70" s="287">
        <f t="shared" si="97"/>
        <v>9614045.2577339504</v>
      </c>
      <c r="BA70" s="287">
        <f t="shared" si="82"/>
        <v>0</v>
      </c>
      <c r="BB70" s="287">
        <f t="shared" si="83"/>
        <v>0</v>
      </c>
      <c r="BC70" s="287">
        <f t="shared" si="84"/>
        <v>11747099.342266051</v>
      </c>
      <c r="BD70" s="287">
        <f t="shared" si="85"/>
        <v>0</v>
      </c>
      <c r="BE70" s="287">
        <f t="shared" si="86"/>
        <v>0</v>
      </c>
      <c r="BF70" s="287">
        <f t="shared" si="87"/>
        <v>0</v>
      </c>
      <c r="BG70" s="287">
        <f t="shared" si="58"/>
        <v>9614045.2577339504</v>
      </c>
      <c r="BH70" s="287">
        <f t="shared" si="88"/>
        <v>9614045.2577339504</v>
      </c>
      <c r="BI70" s="287">
        <f t="shared" si="89"/>
        <v>0</v>
      </c>
      <c r="BJ70" s="287">
        <f t="shared" si="90"/>
        <v>0</v>
      </c>
      <c r="BK70" s="287">
        <f t="shared" si="91"/>
        <v>0</v>
      </c>
      <c r="BL70" s="287">
        <f t="shared" si="92"/>
        <v>0</v>
      </c>
      <c r="BM70" s="287">
        <f t="shared" si="93"/>
        <v>0</v>
      </c>
      <c r="BN70" s="287">
        <f t="shared" si="94"/>
        <v>0</v>
      </c>
      <c r="BO70" s="287">
        <f t="shared" si="98"/>
        <v>-213883.59226604924</v>
      </c>
      <c r="BP70" s="287">
        <f t="shared" si="64"/>
        <v>-89724.160000000003</v>
      </c>
      <c r="BQ70" s="288">
        <f>IF(BO70&gt;0,BO70/'1. UC Assumptions'!$C$29*'1. UC Assumptions'!$C$28,0)</f>
        <v>0</v>
      </c>
      <c r="BR70" s="289">
        <f>BQ70*'1. UC Assumptions'!$C$19</f>
        <v>0</v>
      </c>
      <c r="BS70" s="289">
        <f t="shared" si="99"/>
        <v>9827928.8499999996</v>
      </c>
      <c r="BT70" s="90"/>
      <c r="BU70" s="111"/>
      <c r="BV70" s="111"/>
      <c r="BW70" s="126">
        <v>7574832.3673433326</v>
      </c>
      <c r="BX70" s="126">
        <v>21361144.602317706</v>
      </c>
      <c r="BY70" s="7">
        <f t="shared" si="52"/>
        <v>0</v>
      </c>
    </row>
    <row r="71" spans="1:77" s="8" customFormat="1">
      <c r="A71" s="118" t="s">
        <v>177</v>
      </c>
      <c r="B71" s="118" t="s">
        <v>178</v>
      </c>
      <c r="C71" s="270" t="s">
        <v>2127</v>
      </c>
      <c r="D71" s="119" t="s">
        <v>949</v>
      </c>
      <c r="E71" s="119"/>
      <c r="F71" s="120"/>
      <c r="G71" s="121" t="s">
        <v>176</v>
      </c>
      <c r="H71" s="121" t="s">
        <v>821</v>
      </c>
      <c r="I71" s="122">
        <v>3</v>
      </c>
      <c r="J71" s="217" t="str">
        <f t="shared" si="60"/>
        <v xml:space="preserve"> </v>
      </c>
      <c r="K71" s="123">
        <v>10681624.748576939</v>
      </c>
      <c r="L71" s="123">
        <v>12945668</v>
      </c>
      <c r="M71" s="93">
        <f t="shared" si="61"/>
        <v>6.7206231182681542E-2</v>
      </c>
      <c r="N71" s="232">
        <v>25215194.047258694</v>
      </c>
      <c r="O71" s="232"/>
      <c r="P71" s="123">
        <v>25215194.047258694</v>
      </c>
      <c r="Q71" s="123">
        <v>0</v>
      </c>
      <c r="R71" s="123">
        <f t="shared" si="65"/>
        <v>25215194.047258694</v>
      </c>
      <c r="S71" s="123">
        <f t="shared" si="66"/>
        <v>0</v>
      </c>
      <c r="T71" s="123" t="b">
        <f t="shared" si="67"/>
        <v>0</v>
      </c>
      <c r="U71" s="123">
        <v>0</v>
      </c>
      <c r="V71" s="123">
        <v>0</v>
      </c>
      <c r="W71" s="123">
        <v>0</v>
      </c>
      <c r="X71" s="123">
        <v>0</v>
      </c>
      <c r="Y71" s="123">
        <v>0</v>
      </c>
      <c r="Z71" s="70">
        <f t="shared" si="56"/>
        <v>0</v>
      </c>
      <c r="AA71" s="70">
        <v>0</v>
      </c>
      <c r="AB71" s="70">
        <f t="shared" si="63"/>
        <v>25215194.047258694</v>
      </c>
      <c r="AC71" s="51">
        <f>IF(D71='2. UC Pool Allocations by Type'!B$5,'2. UC Pool Allocations by Type'!J$5,IF(D71='2. UC Pool Allocations by Type'!B$6,'2. UC Pool Allocations by Type'!J$6,IF(D71='2. UC Pool Allocations by Type'!B$7,'2. UC Pool Allocations by Type'!J$7,IF(D71='2. UC Pool Allocations by Type'!B$10,'2. UC Pool Allocations by Type'!J$10,IF(D71='2. UC Pool Allocations by Type'!B$14,'2. UC Pool Allocations by Type'!J$14,IF(D71='2. UC Pool Allocations by Type'!B$15,'2. UC Pool Allocations by Type'!J$15,IF(D71='2. UC Pool Allocations by Type'!B$16,'2. UC Pool Allocations by Type'!J$16,0)))))))</f>
        <v>2027872799.0126088</v>
      </c>
      <c r="AD71" s="71">
        <f t="shared" si="68"/>
        <v>25215194.047258694</v>
      </c>
      <c r="AE71" s="71">
        <f t="shared" si="69"/>
        <v>0</v>
      </c>
      <c r="AF71" s="71">
        <f t="shared" si="70"/>
        <v>0</v>
      </c>
      <c r="AG71" s="71">
        <f t="shared" si="71"/>
        <v>0</v>
      </c>
      <c r="AH71" s="71">
        <f t="shared" si="72"/>
        <v>0</v>
      </c>
      <c r="AI71" s="71">
        <f t="shared" si="73"/>
        <v>0</v>
      </c>
      <c r="AJ71" s="71">
        <f t="shared" si="74"/>
        <v>0</v>
      </c>
      <c r="AK71" s="49">
        <f t="shared" si="75"/>
        <v>11961369.631273977</v>
      </c>
      <c r="AL71" s="51">
        <f>IF($E71=$D$352,R71*'1. UC Assumptions'!$H$14,0)</f>
        <v>0</v>
      </c>
      <c r="AM71" s="70">
        <f t="shared" si="59"/>
        <v>0</v>
      </c>
      <c r="AN71" s="70">
        <f t="shared" si="76"/>
        <v>0</v>
      </c>
      <c r="AO71" s="70">
        <f t="shared" si="77"/>
        <v>0</v>
      </c>
      <c r="AP71" s="70">
        <f t="shared" si="95"/>
        <v>0</v>
      </c>
      <c r="AQ71" s="70">
        <f t="shared" si="79"/>
        <v>0</v>
      </c>
      <c r="AR71" s="70">
        <f t="shared" si="80"/>
        <v>11961369.631273977</v>
      </c>
      <c r="AS71" s="70">
        <f t="shared" si="96"/>
        <v>-612726.04189506685</v>
      </c>
      <c r="AT71" s="99">
        <f t="shared" si="62"/>
        <v>11348643.58937891</v>
      </c>
      <c r="AU71" s="287">
        <v>12341962.5</v>
      </c>
      <c r="AV71" s="287">
        <f>ROUND(AU71*'1. UC Assumptions'!$C$19,2)</f>
        <v>5177453.2699999996</v>
      </c>
      <c r="AW71" s="287">
        <f>IF((AB71-AA71-AU71)*'1. UC Assumptions'!$C$19&gt;0,(AB71-AA71-AU71)*'1. UC Assumptions'!$C$19,0)</f>
        <v>5400320.6340750214</v>
      </c>
      <c r="AX71" s="287">
        <f t="shared" si="57"/>
        <v>10577773.904075021</v>
      </c>
      <c r="AY71" s="287">
        <f>ROUND(AX71/'1. UC Assumptions'!$C$19,2)</f>
        <v>25215194.050000001</v>
      </c>
      <c r="AZ71" s="287">
        <f t="shared" si="97"/>
        <v>11348643.58937891</v>
      </c>
      <c r="BA71" s="287">
        <f t="shared" si="82"/>
        <v>0</v>
      </c>
      <c r="BB71" s="287">
        <f t="shared" si="83"/>
        <v>0</v>
      </c>
      <c r="BC71" s="287">
        <f t="shared" si="84"/>
        <v>13866550.460621091</v>
      </c>
      <c r="BD71" s="287">
        <f t="shared" si="85"/>
        <v>0</v>
      </c>
      <c r="BE71" s="287">
        <f t="shared" si="86"/>
        <v>0</v>
      </c>
      <c r="BF71" s="287">
        <f t="shared" si="87"/>
        <v>0</v>
      </c>
      <c r="BG71" s="287">
        <f t="shared" si="58"/>
        <v>11348643.58937891</v>
      </c>
      <c r="BH71" s="287">
        <f t="shared" si="88"/>
        <v>11348643.58937891</v>
      </c>
      <c r="BI71" s="287">
        <f t="shared" si="89"/>
        <v>0</v>
      </c>
      <c r="BJ71" s="287">
        <f t="shared" si="90"/>
        <v>0</v>
      </c>
      <c r="BK71" s="287">
        <f t="shared" si="91"/>
        <v>0</v>
      </c>
      <c r="BL71" s="287">
        <f t="shared" si="92"/>
        <v>0</v>
      </c>
      <c r="BM71" s="287">
        <f t="shared" si="93"/>
        <v>0</v>
      </c>
      <c r="BN71" s="287">
        <f t="shared" si="94"/>
        <v>0</v>
      </c>
      <c r="BO71" s="287">
        <f t="shared" si="98"/>
        <v>-993318.91062108986</v>
      </c>
      <c r="BP71" s="287">
        <f t="shared" si="64"/>
        <v>-416697.28</v>
      </c>
      <c r="BQ71" s="288">
        <f>IF(BO71&gt;0,BO71/'1. UC Assumptions'!$C$29*'1. UC Assumptions'!$C$28,0)</f>
        <v>0</v>
      </c>
      <c r="BR71" s="289">
        <f>BQ71*'1. UC Assumptions'!$C$19</f>
        <v>0</v>
      </c>
      <c r="BS71" s="289">
        <f t="shared" si="99"/>
        <v>12341962.5</v>
      </c>
      <c r="BT71" s="90"/>
      <c r="BU71" s="111"/>
      <c r="BV71" s="111"/>
      <c r="BW71" s="126">
        <v>10991724.11857694</v>
      </c>
      <c r="BX71" s="126">
        <v>25215194.047258694</v>
      </c>
      <c r="BY71" s="7">
        <f t="shared" si="52"/>
        <v>0</v>
      </c>
    </row>
    <row r="72" spans="1:77">
      <c r="A72" s="118" t="s">
        <v>180</v>
      </c>
      <c r="B72" s="118" t="s">
        <v>181</v>
      </c>
      <c r="C72" s="270" t="s">
        <v>2128</v>
      </c>
      <c r="D72" s="119" t="s">
        <v>949</v>
      </c>
      <c r="E72" s="119" t="s">
        <v>977</v>
      </c>
      <c r="F72" s="120"/>
      <c r="G72" s="121" t="s">
        <v>179</v>
      </c>
      <c r="H72" s="121" t="s">
        <v>822</v>
      </c>
      <c r="I72" s="122">
        <v>4</v>
      </c>
      <c r="J72" s="217">
        <f t="shared" si="60"/>
        <v>1</v>
      </c>
      <c r="K72" s="123">
        <v>4420699.7140634302</v>
      </c>
      <c r="L72" s="123">
        <v>5451084.0300000003</v>
      </c>
      <c r="M72" s="93">
        <f t="shared" si="61"/>
        <v>7.7961274972952577E-2</v>
      </c>
      <c r="N72" s="232">
        <v>10641400.591007881</v>
      </c>
      <c r="O72" s="232"/>
      <c r="P72" s="123">
        <v>10641400.591007881</v>
      </c>
      <c r="Q72" s="123">
        <v>1498459.0087902921</v>
      </c>
      <c r="R72" s="123">
        <f t="shared" si="65"/>
        <v>9142941.582217589</v>
      </c>
      <c r="S72" s="123">
        <f t="shared" si="66"/>
        <v>9142941.582217589</v>
      </c>
      <c r="T72" s="123" t="b">
        <f t="shared" si="67"/>
        <v>0</v>
      </c>
      <c r="U72" s="123">
        <v>0</v>
      </c>
      <c r="V72" s="123">
        <v>0</v>
      </c>
      <c r="W72" s="123">
        <v>0</v>
      </c>
      <c r="X72" s="123">
        <v>0</v>
      </c>
      <c r="Y72" s="123">
        <v>0</v>
      </c>
      <c r="Z72" s="70">
        <f t="shared" si="56"/>
        <v>0</v>
      </c>
      <c r="AA72" s="70">
        <v>0</v>
      </c>
      <c r="AB72" s="70">
        <f t="shared" si="63"/>
        <v>9142941.582217589</v>
      </c>
      <c r="AC72" s="51">
        <f>IF(D72='2. UC Pool Allocations by Type'!B$5,'2. UC Pool Allocations by Type'!J$5,IF(D72='2. UC Pool Allocations by Type'!B$6,'2. UC Pool Allocations by Type'!J$6,IF(D72='2. UC Pool Allocations by Type'!B$7,'2. UC Pool Allocations by Type'!J$7,IF(D72='2. UC Pool Allocations by Type'!B$10,'2. UC Pool Allocations by Type'!J$10,IF(D72='2. UC Pool Allocations by Type'!B$14,'2. UC Pool Allocations by Type'!J$14,IF(D72='2. UC Pool Allocations by Type'!B$15,'2. UC Pool Allocations by Type'!J$15,IF(D72='2. UC Pool Allocations by Type'!B$16,'2. UC Pool Allocations by Type'!J$16,0)))))))</f>
        <v>2027872799.0126088</v>
      </c>
      <c r="AD72" s="71">
        <f t="shared" si="68"/>
        <v>9142941.582217589</v>
      </c>
      <c r="AE72" s="71">
        <f t="shared" si="69"/>
        <v>0</v>
      </c>
      <c r="AF72" s="71">
        <f t="shared" si="70"/>
        <v>0</v>
      </c>
      <c r="AG72" s="71">
        <f t="shared" si="71"/>
        <v>0</v>
      </c>
      <c r="AH72" s="71">
        <f t="shared" si="72"/>
        <v>0</v>
      </c>
      <c r="AI72" s="71">
        <f t="shared" si="73"/>
        <v>0</v>
      </c>
      <c r="AJ72" s="71">
        <f t="shared" si="74"/>
        <v>0</v>
      </c>
      <c r="AK72" s="49">
        <f t="shared" si="75"/>
        <v>4337150.9882922741</v>
      </c>
      <c r="AL72" s="51">
        <f>IF($E72=$D$352,R72*'1. UC Assumptions'!$H$14,0)</f>
        <v>7848863.6967344843</v>
      </c>
      <c r="AM72" s="70">
        <f t="shared" si="59"/>
        <v>3511712.7084422102</v>
      </c>
      <c r="AN72" s="70">
        <f t="shared" si="76"/>
        <v>0</v>
      </c>
      <c r="AO72" s="70">
        <f t="shared" si="77"/>
        <v>0</v>
      </c>
      <c r="AP72" s="70">
        <f t="shared" si="95"/>
        <v>0</v>
      </c>
      <c r="AQ72" s="70">
        <f t="shared" si="79"/>
        <v>3511712.7084422102</v>
      </c>
      <c r="AR72" s="70">
        <f t="shared" si="80"/>
        <v>0</v>
      </c>
      <c r="AS72" s="70">
        <f t="shared" si="96"/>
        <v>0</v>
      </c>
      <c r="AT72" s="99">
        <f t="shared" si="62"/>
        <v>7848863.6967344843</v>
      </c>
      <c r="AU72" s="287">
        <v>7766143.4100000001</v>
      </c>
      <c r="AV72" s="287">
        <f>ROUND(AU72*'1. UC Assumptions'!$C$19,2)</f>
        <v>3257897.16</v>
      </c>
      <c r="AW72" s="287">
        <f>IF((AB72-AA72-AU72)*'1. UC Assumptions'!$C$19&gt;0,(AB72-AA72-AU72)*'1. UC Assumptions'!$C$19,0)</f>
        <v>577566.83324527845</v>
      </c>
      <c r="AX72" s="287">
        <f t="shared" si="57"/>
        <v>3835463.9932452785</v>
      </c>
      <c r="AY72" s="287">
        <f>ROUND(AX72/'1. UC Assumptions'!$C$19,2)</f>
        <v>9142941.5800000001</v>
      </c>
      <c r="AZ72" s="287">
        <f t="shared" si="97"/>
        <v>7848863.6967344843</v>
      </c>
      <c r="BA72" s="287">
        <f t="shared" si="82"/>
        <v>0</v>
      </c>
      <c r="BB72" s="287">
        <f t="shared" si="83"/>
        <v>0</v>
      </c>
      <c r="BC72" s="287">
        <f t="shared" si="84"/>
        <v>1294077.8832655158</v>
      </c>
      <c r="BD72" s="287">
        <f t="shared" si="85"/>
        <v>0</v>
      </c>
      <c r="BE72" s="287">
        <f t="shared" si="86"/>
        <v>0</v>
      </c>
      <c r="BF72" s="287">
        <f t="shared" si="87"/>
        <v>0</v>
      </c>
      <c r="BG72" s="287">
        <f t="shared" si="58"/>
        <v>7848863.6967344843</v>
      </c>
      <c r="BH72" s="287">
        <f t="shared" si="88"/>
        <v>7848863.6967344843</v>
      </c>
      <c r="BI72" s="287">
        <f t="shared" si="89"/>
        <v>0</v>
      </c>
      <c r="BJ72" s="287">
        <f t="shared" si="90"/>
        <v>0</v>
      </c>
      <c r="BK72" s="287">
        <f t="shared" si="91"/>
        <v>0</v>
      </c>
      <c r="BL72" s="287">
        <f t="shared" si="92"/>
        <v>0</v>
      </c>
      <c r="BM72" s="287">
        <f t="shared" si="93"/>
        <v>0</v>
      </c>
      <c r="BN72" s="287">
        <f t="shared" si="94"/>
        <v>0</v>
      </c>
      <c r="BO72" s="287">
        <f t="shared" si="98"/>
        <v>82720.286734484136</v>
      </c>
      <c r="BP72" s="287">
        <f t="shared" si="64"/>
        <v>34701.160000000003</v>
      </c>
      <c r="BQ72" s="288">
        <f>IF(BO72&gt;0,BO72/'1. UC Assumptions'!$C$29*'1. UC Assumptions'!$C$28,0)</f>
        <v>56531.677518109638</v>
      </c>
      <c r="BR72" s="289">
        <f>BQ72*'1. UC Assumptions'!$C$19</f>
        <v>23715.038718846994</v>
      </c>
      <c r="BS72" s="289">
        <f t="shared" si="99"/>
        <v>7822675.0875181099</v>
      </c>
      <c r="BT72" s="90"/>
      <c r="BU72" s="111"/>
      <c r="BV72" s="111"/>
      <c r="BW72" s="126">
        <v>4651054.3140634298</v>
      </c>
      <c r="BX72" s="126">
        <v>10641400.591007881</v>
      </c>
      <c r="BY72" s="7">
        <f t="shared" si="52"/>
        <v>0</v>
      </c>
    </row>
    <row r="73" spans="1:77">
      <c r="A73" s="118" t="s">
        <v>183</v>
      </c>
      <c r="B73" s="118" t="s">
        <v>184</v>
      </c>
      <c r="C73" s="270" t="s">
        <v>184</v>
      </c>
      <c r="D73" s="119" t="s">
        <v>949</v>
      </c>
      <c r="E73" s="119" t="s">
        <v>977</v>
      </c>
      <c r="F73" s="120"/>
      <c r="G73" s="121" t="s">
        <v>182</v>
      </c>
      <c r="H73" s="121" t="s">
        <v>823</v>
      </c>
      <c r="I73" s="122">
        <v>14</v>
      </c>
      <c r="J73" s="217">
        <f t="shared" si="60"/>
        <v>1</v>
      </c>
      <c r="K73" s="123">
        <v>1370184.0694996198</v>
      </c>
      <c r="L73" s="123">
        <v>1560725</v>
      </c>
      <c r="M73" s="93">
        <f t="shared" si="61"/>
        <v>7.259299050932122E-2</v>
      </c>
      <c r="N73" s="232">
        <v>3143672.523765489</v>
      </c>
      <c r="O73" s="232"/>
      <c r="P73" s="123">
        <v>3143672.523765489</v>
      </c>
      <c r="Q73" s="123">
        <v>249796.24300411003</v>
      </c>
      <c r="R73" s="123">
        <f t="shared" si="65"/>
        <v>2893876.2807613788</v>
      </c>
      <c r="S73" s="123">
        <f t="shared" si="66"/>
        <v>2893876.2807613788</v>
      </c>
      <c r="T73" s="123" t="b">
        <f t="shared" si="67"/>
        <v>0</v>
      </c>
      <c r="U73" s="123">
        <v>3897</v>
      </c>
      <c r="V73" s="123">
        <v>0</v>
      </c>
      <c r="W73" s="123">
        <v>305286</v>
      </c>
      <c r="X73" s="123">
        <v>0</v>
      </c>
      <c r="Y73" s="123">
        <v>0</v>
      </c>
      <c r="Z73" s="70">
        <f t="shared" si="56"/>
        <v>309183</v>
      </c>
      <c r="AA73" s="70">
        <v>0</v>
      </c>
      <c r="AB73" s="70">
        <f t="shared" si="63"/>
        <v>3203059.2807613788</v>
      </c>
      <c r="AC73" s="51">
        <f>IF(D73='2. UC Pool Allocations by Type'!B$5,'2. UC Pool Allocations by Type'!J$5,IF(D73='2. UC Pool Allocations by Type'!B$6,'2. UC Pool Allocations by Type'!J$6,IF(D73='2. UC Pool Allocations by Type'!B$7,'2. UC Pool Allocations by Type'!J$7,IF(D73='2. UC Pool Allocations by Type'!B$10,'2. UC Pool Allocations by Type'!J$10,IF(D73='2. UC Pool Allocations by Type'!B$14,'2. UC Pool Allocations by Type'!J$14,IF(D73='2. UC Pool Allocations by Type'!B$15,'2. UC Pool Allocations by Type'!J$15,IF(D73='2. UC Pool Allocations by Type'!B$16,'2. UC Pool Allocations by Type'!J$16,0)))))))</f>
        <v>2027872799.0126088</v>
      </c>
      <c r="AD73" s="71">
        <f t="shared" si="68"/>
        <v>3203059.2807613788</v>
      </c>
      <c r="AE73" s="71">
        <f t="shared" si="69"/>
        <v>0</v>
      </c>
      <c r="AF73" s="71">
        <f t="shared" si="70"/>
        <v>0</v>
      </c>
      <c r="AG73" s="71">
        <f t="shared" si="71"/>
        <v>0</v>
      </c>
      <c r="AH73" s="71">
        <f t="shared" si="72"/>
        <v>0</v>
      </c>
      <c r="AI73" s="71">
        <f t="shared" si="73"/>
        <v>0</v>
      </c>
      <c r="AJ73" s="71">
        <f t="shared" si="74"/>
        <v>0</v>
      </c>
      <c r="AK73" s="49">
        <f t="shared" si="75"/>
        <v>1519440.0620618931</v>
      </c>
      <c r="AL73" s="51">
        <f>IF($E73=$D$352,R73*'1. UC Assumptions'!$H$14,0)</f>
        <v>2484281.4840997686</v>
      </c>
      <c r="AM73" s="70">
        <f t="shared" si="59"/>
        <v>964841.42203787551</v>
      </c>
      <c r="AN73" s="70">
        <f t="shared" si="76"/>
        <v>0</v>
      </c>
      <c r="AO73" s="70">
        <f t="shared" si="77"/>
        <v>0</v>
      </c>
      <c r="AP73" s="70">
        <f t="shared" si="95"/>
        <v>0</v>
      </c>
      <c r="AQ73" s="70">
        <f t="shared" si="79"/>
        <v>964841.42203787551</v>
      </c>
      <c r="AR73" s="70">
        <f t="shared" si="80"/>
        <v>0</v>
      </c>
      <c r="AS73" s="70">
        <f t="shared" si="96"/>
        <v>0</v>
      </c>
      <c r="AT73" s="99">
        <f t="shared" si="62"/>
        <v>2484281.4840997686</v>
      </c>
      <c r="AU73" s="287">
        <v>2500128.3199999998</v>
      </c>
      <c r="AV73" s="287">
        <f>ROUND(AU73*'1. UC Assumptions'!$C$19,2)</f>
        <v>1048803.83</v>
      </c>
      <c r="AW73" s="287">
        <f>IF((AB73-AA73-AU73)*'1. UC Assumptions'!$C$19&gt;0,(AB73-AA73-AU73)*'1. UC Assumptions'!$C$19,0)</f>
        <v>294879.5380393985</v>
      </c>
      <c r="AX73" s="287">
        <f t="shared" si="57"/>
        <v>1343683.3680393985</v>
      </c>
      <c r="AY73" s="287">
        <f>ROUND(AX73/'1. UC Assumptions'!$C$19,2)</f>
        <v>3203059.28</v>
      </c>
      <c r="AZ73" s="287">
        <f t="shared" si="97"/>
        <v>2484281.4840997686</v>
      </c>
      <c r="BA73" s="287">
        <f t="shared" si="82"/>
        <v>0</v>
      </c>
      <c r="BB73" s="287">
        <f t="shared" si="83"/>
        <v>0</v>
      </c>
      <c r="BC73" s="287">
        <f t="shared" si="84"/>
        <v>718777.79590023123</v>
      </c>
      <c r="BD73" s="287">
        <f t="shared" si="85"/>
        <v>0</v>
      </c>
      <c r="BE73" s="287">
        <f t="shared" si="86"/>
        <v>0</v>
      </c>
      <c r="BF73" s="287">
        <f t="shared" si="87"/>
        <v>0</v>
      </c>
      <c r="BG73" s="287">
        <f t="shared" si="58"/>
        <v>2484281.4840997686</v>
      </c>
      <c r="BH73" s="287">
        <f t="shared" si="88"/>
        <v>2484281.4840997686</v>
      </c>
      <c r="BI73" s="287">
        <f t="shared" si="89"/>
        <v>0</v>
      </c>
      <c r="BJ73" s="287">
        <f t="shared" si="90"/>
        <v>0</v>
      </c>
      <c r="BK73" s="287">
        <f t="shared" si="91"/>
        <v>0</v>
      </c>
      <c r="BL73" s="287">
        <f t="shared" si="92"/>
        <v>0</v>
      </c>
      <c r="BM73" s="287">
        <f t="shared" si="93"/>
        <v>0</v>
      </c>
      <c r="BN73" s="287">
        <f t="shared" si="94"/>
        <v>0</v>
      </c>
      <c r="BO73" s="287">
        <f t="shared" si="98"/>
        <v>-15846.835900231265</v>
      </c>
      <c r="BP73" s="287">
        <f t="shared" si="64"/>
        <v>-6647.74</v>
      </c>
      <c r="BQ73" s="288">
        <f>IF(BO73&gt;0,BO73/'1. UC Assumptions'!$C$29*'1. UC Assumptions'!$C$28,0)</f>
        <v>0</v>
      </c>
      <c r="BR73" s="289">
        <f>BQ73*'1. UC Assumptions'!$C$19</f>
        <v>0</v>
      </c>
      <c r="BS73" s="289">
        <f t="shared" si="99"/>
        <v>2500128.3199999998</v>
      </c>
      <c r="BT73" s="90"/>
      <c r="BU73" s="111"/>
      <c r="BV73" s="111"/>
      <c r="BW73" s="126">
        <v>1423639.1794996201</v>
      </c>
      <c r="BX73" s="126">
        <v>3143672.523765489</v>
      </c>
      <c r="BY73" s="7">
        <f t="shared" si="52"/>
        <v>0</v>
      </c>
    </row>
    <row r="74" spans="1:77">
      <c r="A74" s="118" t="s">
        <v>1149</v>
      </c>
      <c r="B74" s="118" t="s">
        <v>185</v>
      </c>
      <c r="C74" s="270" t="s">
        <v>2129</v>
      </c>
      <c r="D74" s="119" t="s">
        <v>949</v>
      </c>
      <c r="E74" s="119"/>
      <c r="F74" s="120"/>
      <c r="G74" s="121" t="s">
        <v>1150</v>
      </c>
      <c r="H74" s="121" t="s">
        <v>775</v>
      </c>
      <c r="I74" s="122">
        <v>9</v>
      </c>
      <c r="J74" s="217">
        <f t="shared" si="60"/>
        <v>1</v>
      </c>
      <c r="K74" s="123">
        <v>2822833.406410893</v>
      </c>
      <c r="L74" s="123">
        <v>-6644</v>
      </c>
      <c r="M74" s="93">
        <f t="shared" si="61"/>
        <v>0.74439556188941314</v>
      </c>
      <c r="N74" s="232">
        <v>4912548.3019831423</v>
      </c>
      <c r="O74" s="232"/>
      <c r="P74" s="123">
        <v>4912548.3019831423</v>
      </c>
      <c r="Q74" s="123">
        <v>1959425.635274973</v>
      </c>
      <c r="R74" s="123">
        <f t="shared" si="65"/>
        <v>2953122.6667081695</v>
      </c>
      <c r="S74" s="123">
        <f t="shared" si="66"/>
        <v>0</v>
      </c>
      <c r="T74" s="123" t="b">
        <f t="shared" si="67"/>
        <v>0</v>
      </c>
      <c r="U74" s="123">
        <v>0</v>
      </c>
      <c r="V74" s="123">
        <v>0</v>
      </c>
      <c r="W74" s="123">
        <v>0</v>
      </c>
      <c r="X74" s="123">
        <v>0</v>
      </c>
      <c r="Y74" s="123">
        <v>0</v>
      </c>
      <c r="Z74" s="70">
        <f t="shared" si="56"/>
        <v>0</v>
      </c>
      <c r="AA74" s="70">
        <v>0</v>
      </c>
      <c r="AB74" s="70">
        <f t="shared" si="63"/>
        <v>2953122.6667081695</v>
      </c>
      <c r="AC74" s="51">
        <f>IF(D74='2. UC Pool Allocations by Type'!B$5,'2. UC Pool Allocations by Type'!J$5,IF(D74='2. UC Pool Allocations by Type'!B$6,'2. UC Pool Allocations by Type'!J$6,IF(D74='2. UC Pool Allocations by Type'!B$7,'2. UC Pool Allocations by Type'!J$7,IF(D74='2. UC Pool Allocations by Type'!B$10,'2. UC Pool Allocations by Type'!J$10,IF(D74='2. UC Pool Allocations by Type'!B$14,'2. UC Pool Allocations by Type'!J$14,IF(D74='2. UC Pool Allocations by Type'!B$15,'2. UC Pool Allocations by Type'!J$15,IF(D74='2. UC Pool Allocations by Type'!B$16,'2. UC Pool Allocations by Type'!J$16,0)))))))</f>
        <v>2027872799.0126088</v>
      </c>
      <c r="AD74" s="71">
        <f t="shared" si="68"/>
        <v>2953122.6667081695</v>
      </c>
      <c r="AE74" s="71">
        <f t="shared" si="69"/>
        <v>0</v>
      </c>
      <c r="AF74" s="71">
        <f t="shared" si="70"/>
        <v>0</v>
      </c>
      <c r="AG74" s="71">
        <f t="shared" si="71"/>
        <v>0</v>
      </c>
      <c r="AH74" s="71">
        <f t="shared" si="72"/>
        <v>0</v>
      </c>
      <c r="AI74" s="71">
        <f t="shared" si="73"/>
        <v>0</v>
      </c>
      <c r="AJ74" s="71">
        <f t="shared" si="74"/>
        <v>0</v>
      </c>
      <c r="AK74" s="49">
        <f t="shared" si="75"/>
        <v>1400877.2534840023</v>
      </c>
      <c r="AL74" s="51">
        <f>IF($E74=$D$352,R74*'1. UC Assumptions'!$H$14,0)</f>
        <v>0</v>
      </c>
      <c r="AM74" s="70">
        <f t="shared" si="59"/>
        <v>0</v>
      </c>
      <c r="AN74" s="70">
        <f t="shared" si="76"/>
        <v>0</v>
      </c>
      <c r="AO74" s="70">
        <f t="shared" si="77"/>
        <v>0</v>
      </c>
      <c r="AP74" s="70">
        <f t="shared" si="95"/>
        <v>0</v>
      </c>
      <c r="AQ74" s="70">
        <f t="shared" si="79"/>
        <v>0</v>
      </c>
      <c r="AR74" s="70">
        <f t="shared" si="80"/>
        <v>1400877.2534840023</v>
      </c>
      <c r="AS74" s="70">
        <f t="shared" si="96"/>
        <v>-71760.509136332374</v>
      </c>
      <c r="AT74" s="99">
        <f t="shared" si="62"/>
        <v>1329116.7443476699</v>
      </c>
      <c r="AU74" s="287">
        <v>0</v>
      </c>
      <c r="AV74" s="287">
        <f>ROUND(AU74*'1. UC Assumptions'!$C$19,2)</f>
        <v>0</v>
      </c>
      <c r="AW74" s="287">
        <f>IF((AB74-AA74-AU74)*'1. UC Assumptions'!$C$19&gt;0,(AB74-AA74-AU74)*'1. UC Assumptions'!$C$19,0)</f>
        <v>1238834.958684077</v>
      </c>
      <c r="AX74" s="287">
        <f t="shared" si="57"/>
        <v>1238834.958684077</v>
      </c>
      <c r="AY74" s="287">
        <f>ROUND(AX74/'1. UC Assumptions'!$C$19,2)</f>
        <v>2953122.67</v>
      </c>
      <c r="AZ74" s="287">
        <f t="shared" si="97"/>
        <v>1329116.7443476699</v>
      </c>
      <c r="BA74" s="287">
        <f t="shared" si="82"/>
        <v>0</v>
      </c>
      <c r="BB74" s="287">
        <f t="shared" si="83"/>
        <v>0</v>
      </c>
      <c r="BC74" s="287">
        <f t="shared" si="84"/>
        <v>1624005.92565233</v>
      </c>
      <c r="BD74" s="287">
        <f t="shared" si="85"/>
        <v>0</v>
      </c>
      <c r="BE74" s="287">
        <f t="shared" si="86"/>
        <v>0</v>
      </c>
      <c r="BF74" s="287">
        <f t="shared" si="87"/>
        <v>0</v>
      </c>
      <c r="BG74" s="287">
        <f t="shared" si="58"/>
        <v>1329116.7443476699</v>
      </c>
      <c r="BH74" s="287">
        <f t="shared" si="88"/>
        <v>1329116.7443476699</v>
      </c>
      <c r="BI74" s="287">
        <f t="shared" si="89"/>
        <v>0</v>
      </c>
      <c r="BJ74" s="287">
        <f t="shared" si="90"/>
        <v>0</v>
      </c>
      <c r="BK74" s="287">
        <f t="shared" si="91"/>
        <v>0</v>
      </c>
      <c r="BL74" s="287">
        <f t="shared" si="92"/>
        <v>0</v>
      </c>
      <c r="BM74" s="287">
        <f t="shared" si="93"/>
        <v>0</v>
      </c>
      <c r="BN74" s="287">
        <f t="shared" si="94"/>
        <v>0</v>
      </c>
      <c r="BO74" s="287">
        <f t="shared" si="98"/>
        <v>1329116.7443476699</v>
      </c>
      <c r="BP74" s="287">
        <f t="shared" si="64"/>
        <v>557564.47</v>
      </c>
      <c r="BQ74" s="288">
        <f>IF(BO74&gt;0,BO74/'1. UC Assumptions'!$C$29*'1. UC Assumptions'!$C$28,0)</f>
        <v>908328.56293835002</v>
      </c>
      <c r="BR74" s="289">
        <f>BQ74*'1. UC Assumptions'!$C$19</f>
        <v>381043.83215263783</v>
      </c>
      <c r="BS74" s="289">
        <f t="shared" si="99"/>
        <v>908328.56293835002</v>
      </c>
      <c r="BT74" s="90"/>
      <c r="BU74" s="111"/>
      <c r="BV74" s="111"/>
      <c r="BW74" s="126">
        <v>4670244.6364108929</v>
      </c>
      <c r="BX74" s="126">
        <v>4912548.3019831423</v>
      </c>
      <c r="BY74" s="7">
        <f t="shared" si="52"/>
        <v>0</v>
      </c>
    </row>
    <row r="75" spans="1:77">
      <c r="A75" s="118" t="s">
        <v>1151</v>
      </c>
      <c r="B75" s="118" t="s">
        <v>187</v>
      </c>
      <c r="C75" s="270" t="s">
        <v>187</v>
      </c>
      <c r="D75" s="119" t="s">
        <v>949</v>
      </c>
      <c r="E75" s="119"/>
      <c r="F75" s="120" t="s">
        <v>953</v>
      </c>
      <c r="G75" s="121" t="s">
        <v>186</v>
      </c>
      <c r="H75" s="121" t="s">
        <v>792</v>
      </c>
      <c r="I75" s="122">
        <v>7</v>
      </c>
      <c r="J75" s="217" t="e">
        <f>IF(#REF!&gt;0,1," ")</f>
        <v>#REF!</v>
      </c>
      <c r="K75" s="123">
        <v>346131.97999999992</v>
      </c>
      <c r="L75" s="123">
        <v>564215.4</v>
      </c>
      <c r="M75" s="93">
        <f t="shared" si="61"/>
        <v>7.0150049195264241E-2</v>
      </c>
      <c r="N75" s="232">
        <v>975023.18968823983</v>
      </c>
      <c r="O75" s="232"/>
      <c r="P75" s="224">
        <v>974208.29349177983</v>
      </c>
      <c r="Q75" s="123">
        <v>2066763.3484278568</v>
      </c>
      <c r="R75" s="123">
        <f t="shared" si="65"/>
        <v>-1092555.054936077</v>
      </c>
      <c r="S75" s="123">
        <f t="shared" si="66"/>
        <v>0</v>
      </c>
      <c r="T75" s="123" t="b">
        <f t="shared" si="67"/>
        <v>0</v>
      </c>
      <c r="U75" s="123">
        <v>0</v>
      </c>
      <c r="V75" s="123">
        <v>0</v>
      </c>
      <c r="W75" s="123">
        <v>0</v>
      </c>
      <c r="X75" s="123">
        <v>0</v>
      </c>
      <c r="Y75" s="123">
        <v>0</v>
      </c>
      <c r="Z75" s="70">
        <f t="shared" si="56"/>
        <v>0</v>
      </c>
      <c r="AA75" s="70">
        <v>0</v>
      </c>
      <c r="AB75" s="70">
        <f>R75+Z75+AA75+BY75</f>
        <v>-1091740.1587396171</v>
      </c>
      <c r="AC75" s="51">
        <f>IF(D75='2. UC Pool Allocations by Type'!B$5,'2. UC Pool Allocations by Type'!J$5,IF(D75='2. UC Pool Allocations by Type'!B$6,'2. UC Pool Allocations by Type'!J$6,IF(D75='2. UC Pool Allocations by Type'!B$7,'2. UC Pool Allocations by Type'!J$7,IF(D75='2. UC Pool Allocations by Type'!B$10,'2. UC Pool Allocations by Type'!J$10,IF(D75='2. UC Pool Allocations by Type'!B$14,'2. UC Pool Allocations by Type'!J$14,IF(D75='2. UC Pool Allocations by Type'!B$15,'2. UC Pool Allocations by Type'!J$15,IF(D75='2. UC Pool Allocations by Type'!B$16,'2. UC Pool Allocations by Type'!J$16,0)))))))</f>
        <v>2027872799.0126088</v>
      </c>
      <c r="AD75" s="71">
        <f t="shared" si="68"/>
        <v>-1091740.1587396171</v>
      </c>
      <c r="AE75" s="71">
        <f t="shared" si="69"/>
        <v>0</v>
      </c>
      <c r="AF75" s="71">
        <f t="shared" si="70"/>
        <v>0</v>
      </c>
      <c r="AG75" s="71">
        <f t="shared" si="71"/>
        <v>0</v>
      </c>
      <c r="AH75" s="71">
        <f t="shared" si="72"/>
        <v>0</v>
      </c>
      <c r="AI75" s="71">
        <f t="shared" si="73"/>
        <v>0</v>
      </c>
      <c r="AJ75" s="71">
        <f t="shared" si="74"/>
        <v>0</v>
      </c>
      <c r="AK75" s="49">
        <f t="shared" si="75"/>
        <v>-517890.42572963994</v>
      </c>
      <c r="AL75" s="51">
        <f>IF($E75=$D$352,R75*'1. UC Assumptions'!$H$14,0)</f>
        <v>0</v>
      </c>
      <c r="AM75" s="70">
        <f t="shared" si="59"/>
        <v>0</v>
      </c>
      <c r="AN75" s="70">
        <f t="shared" si="76"/>
        <v>0</v>
      </c>
      <c r="AO75" s="70">
        <f t="shared" si="77"/>
        <v>0</v>
      </c>
      <c r="AP75" s="70">
        <f t="shared" si="95"/>
        <v>0</v>
      </c>
      <c r="AQ75" s="70">
        <f t="shared" si="79"/>
        <v>0</v>
      </c>
      <c r="AR75" s="70">
        <f t="shared" si="80"/>
        <v>-517890.42572963994</v>
      </c>
      <c r="AS75" s="70">
        <f t="shared" si="96"/>
        <v>26529.148456628358</v>
      </c>
      <c r="AT75" s="99">
        <f t="shared" si="62"/>
        <v>-491361.27727301157</v>
      </c>
      <c r="AU75" s="287">
        <v>277011.39</v>
      </c>
      <c r="AV75" s="287">
        <f>ROUND(AU75*'1. UC Assumptions'!$C$19,2)</f>
        <v>116206.28</v>
      </c>
      <c r="AW75" s="287">
        <f>IF((AB75-AA75-AU75)*'1. UC Assumptions'!$C$19&gt;0,(AB75-AA75-AU75)*'1. UC Assumptions'!$C$19,0)</f>
        <v>0</v>
      </c>
      <c r="AX75" s="287">
        <f t="shared" si="57"/>
        <v>116206.28</v>
      </c>
      <c r="AY75" s="287">
        <f>ROUND(AX75/'1. UC Assumptions'!$C$19,2)</f>
        <v>277011.39</v>
      </c>
      <c r="AZ75" s="287">
        <f t="shared" si="97"/>
        <v>-491361.27727301157</v>
      </c>
      <c r="BA75" s="287">
        <f t="shared" si="82"/>
        <v>0</v>
      </c>
      <c r="BB75" s="287">
        <f t="shared" si="83"/>
        <v>0</v>
      </c>
      <c r="BC75" s="287">
        <f t="shared" si="84"/>
        <v>768372.66727301152</v>
      </c>
      <c r="BD75" s="287">
        <f t="shared" si="85"/>
        <v>0</v>
      </c>
      <c r="BE75" s="287">
        <f t="shared" si="86"/>
        <v>0</v>
      </c>
      <c r="BF75" s="287">
        <f t="shared" si="87"/>
        <v>0</v>
      </c>
      <c r="BG75" s="287">
        <f t="shared" si="58"/>
        <v>-491361.27727301157</v>
      </c>
      <c r="BH75" s="287">
        <f t="shared" si="88"/>
        <v>-491361.27727301157</v>
      </c>
      <c r="BI75" s="287">
        <f t="shared" si="89"/>
        <v>0</v>
      </c>
      <c r="BJ75" s="287">
        <f t="shared" si="90"/>
        <v>0</v>
      </c>
      <c r="BK75" s="287">
        <f t="shared" si="91"/>
        <v>0</v>
      </c>
      <c r="BL75" s="287">
        <f t="shared" si="92"/>
        <v>0</v>
      </c>
      <c r="BM75" s="287">
        <f t="shared" si="93"/>
        <v>0</v>
      </c>
      <c r="BN75" s="287">
        <f t="shared" si="94"/>
        <v>0</v>
      </c>
      <c r="BO75" s="287">
        <f t="shared" si="98"/>
        <v>-768372.66727301152</v>
      </c>
      <c r="BP75" s="287">
        <f t="shared" si="64"/>
        <v>-322332.33</v>
      </c>
      <c r="BQ75" s="288">
        <f>IF(BO75&gt;0,BO75/'1. UC Assumptions'!$C$29*'1. UC Assumptions'!$C$28,0)</f>
        <v>0</v>
      </c>
      <c r="BR75" s="289">
        <f>BQ75*'1. UC Assumptions'!$C$19</f>
        <v>0</v>
      </c>
      <c r="BS75" s="289">
        <f t="shared" si="99"/>
        <v>277011.39</v>
      </c>
      <c r="BT75" s="90"/>
      <c r="BU75" s="111"/>
      <c r="BV75" s="111"/>
      <c r="BW75" s="126">
        <v>361397.6399999999</v>
      </c>
      <c r="BX75" s="126">
        <v>975023.18968823983</v>
      </c>
      <c r="BY75" s="7">
        <f t="shared" si="52"/>
        <v>814.8961964600021</v>
      </c>
    </row>
    <row r="76" spans="1:77">
      <c r="A76" s="118" t="s">
        <v>188</v>
      </c>
      <c r="B76" s="118" t="s">
        <v>189</v>
      </c>
      <c r="C76" s="270" t="s">
        <v>189</v>
      </c>
      <c r="D76" s="119" t="s">
        <v>972</v>
      </c>
      <c r="E76" s="119" t="s">
        <v>977</v>
      </c>
      <c r="F76" s="120"/>
      <c r="G76" s="121" t="s">
        <v>1065</v>
      </c>
      <c r="H76" s="121" t="s">
        <v>824</v>
      </c>
      <c r="I76" s="122">
        <v>12</v>
      </c>
      <c r="J76" s="217" t="str">
        <f t="shared" si="60"/>
        <v xml:space="preserve"> </v>
      </c>
      <c r="K76" s="123">
        <v>273503.37298841507</v>
      </c>
      <c r="L76" s="123">
        <v>810587</v>
      </c>
      <c r="M76" s="93">
        <f t="shared" si="61"/>
        <v>5.3380999999999901E-2</v>
      </c>
      <c r="N76" s="232">
        <v>1141960.2011889094</v>
      </c>
      <c r="O76" s="232"/>
      <c r="P76" s="123">
        <v>1141960.2011889094</v>
      </c>
      <c r="Q76" s="123">
        <v>0</v>
      </c>
      <c r="R76" s="123">
        <f t="shared" si="65"/>
        <v>1141960.2011889094</v>
      </c>
      <c r="S76" s="123" t="b">
        <f t="shared" si="66"/>
        <v>0</v>
      </c>
      <c r="T76" s="123">
        <f t="shared" si="67"/>
        <v>1141960.2011889094</v>
      </c>
      <c r="U76" s="123">
        <v>142927</v>
      </c>
      <c r="V76" s="123">
        <v>0</v>
      </c>
      <c r="W76" s="123">
        <v>0</v>
      </c>
      <c r="X76" s="123">
        <v>0</v>
      </c>
      <c r="Y76" s="123">
        <v>0</v>
      </c>
      <c r="Z76" s="70">
        <f t="shared" si="56"/>
        <v>142927</v>
      </c>
      <c r="AA76" s="70">
        <v>0</v>
      </c>
      <c r="AB76" s="70">
        <f t="shared" si="63"/>
        <v>1284887.2011889094</v>
      </c>
      <c r="AC76" s="51">
        <f>IF(D76='2. UC Pool Allocations by Type'!B$5,'2. UC Pool Allocations by Type'!J$5,IF(D76='2. UC Pool Allocations by Type'!B$6,'2. UC Pool Allocations by Type'!J$6,IF(D76='2. UC Pool Allocations by Type'!B$7,'2. UC Pool Allocations by Type'!J$7,IF(D76='2. UC Pool Allocations by Type'!B$10,'2. UC Pool Allocations by Type'!J$10,IF(D76='2. UC Pool Allocations by Type'!B$14,'2. UC Pool Allocations by Type'!J$14,IF(D76='2. UC Pool Allocations by Type'!B$15,'2. UC Pool Allocations by Type'!J$15,IF(D76='2. UC Pool Allocations by Type'!B$16,'2. UC Pool Allocations by Type'!J$16,0)))))))</f>
        <v>196885138.65513676</v>
      </c>
      <c r="AD76" s="71">
        <f t="shared" si="68"/>
        <v>0</v>
      </c>
      <c r="AE76" s="71">
        <f t="shared" si="69"/>
        <v>1284887.2011889094</v>
      </c>
      <c r="AF76" s="71">
        <f t="shared" si="70"/>
        <v>0</v>
      </c>
      <c r="AG76" s="71">
        <f t="shared" si="71"/>
        <v>0</v>
      </c>
      <c r="AH76" s="71">
        <f t="shared" si="72"/>
        <v>0</v>
      </c>
      <c r="AI76" s="71">
        <f t="shared" si="73"/>
        <v>0</v>
      </c>
      <c r="AJ76" s="71">
        <f t="shared" si="74"/>
        <v>0</v>
      </c>
      <c r="AK76" s="49">
        <f t="shared" si="75"/>
        <v>787647.18270715536</v>
      </c>
      <c r="AL76" s="51">
        <f>IF($E76=$D$352,R76*'1. UC Assumptions'!$H$14,0)</f>
        <v>980328.91117447917</v>
      </c>
      <c r="AM76" s="70">
        <f t="shared" si="59"/>
        <v>192681.72846732382</v>
      </c>
      <c r="AN76" s="70">
        <f t="shared" si="76"/>
        <v>192681.72846732382</v>
      </c>
      <c r="AO76" s="70">
        <f t="shared" si="77"/>
        <v>0</v>
      </c>
      <c r="AP76" s="70">
        <f t="shared" si="95"/>
        <v>0</v>
      </c>
      <c r="AQ76" s="70">
        <f t="shared" si="79"/>
        <v>0</v>
      </c>
      <c r="AR76" s="70">
        <f t="shared" si="80"/>
        <v>0</v>
      </c>
      <c r="AS76" s="70">
        <f t="shared" si="96"/>
        <v>0</v>
      </c>
      <c r="AT76" s="99">
        <f t="shared" si="62"/>
        <v>980328.91117447917</v>
      </c>
      <c r="AU76" s="287">
        <v>980328.90999999992</v>
      </c>
      <c r="AV76" s="287">
        <f>ROUND(AU76*'1. UC Assumptions'!$C$19,2)</f>
        <v>411247.98</v>
      </c>
      <c r="AW76" s="287">
        <f>IF((AB76-AA76-AU76)*'1. UC Assumptions'!$C$19&gt;0,(AB76-AA76-AU76)*'1. UC Assumptions'!$C$19,0)</f>
        <v>127762.2031537475</v>
      </c>
      <c r="AX76" s="287">
        <f t="shared" si="57"/>
        <v>539010.18315374746</v>
      </c>
      <c r="AY76" s="287">
        <f>ROUND(AX76/'1. UC Assumptions'!$C$19,2)</f>
        <v>1284887.21</v>
      </c>
      <c r="AZ76" s="287">
        <f t="shared" si="97"/>
        <v>980328.91117447917</v>
      </c>
      <c r="BA76" s="287">
        <f t="shared" si="82"/>
        <v>0</v>
      </c>
      <c r="BB76" s="287">
        <f t="shared" si="83"/>
        <v>0</v>
      </c>
      <c r="BC76" s="287">
        <f t="shared" si="84"/>
        <v>0</v>
      </c>
      <c r="BD76" s="287">
        <f t="shared" si="85"/>
        <v>0</v>
      </c>
      <c r="BE76" s="287">
        <f t="shared" si="86"/>
        <v>0</v>
      </c>
      <c r="BF76" s="287">
        <f t="shared" si="87"/>
        <v>0</v>
      </c>
      <c r="BG76" s="287">
        <f t="shared" si="58"/>
        <v>980328.91117447917</v>
      </c>
      <c r="BH76" s="287">
        <f t="shared" si="88"/>
        <v>0</v>
      </c>
      <c r="BI76" s="287">
        <f t="shared" si="89"/>
        <v>980328.91117447917</v>
      </c>
      <c r="BJ76" s="287">
        <f t="shared" si="90"/>
        <v>0</v>
      </c>
      <c r="BK76" s="287">
        <f t="shared" si="91"/>
        <v>0</v>
      </c>
      <c r="BL76" s="287">
        <f t="shared" si="92"/>
        <v>0</v>
      </c>
      <c r="BM76" s="287">
        <f t="shared" si="93"/>
        <v>0</v>
      </c>
      <c r="BN76" s="287">
        <f t="shared" si="94"/>
        <v>0</v>
      </c>
      <c r="BO76" s="287">
        <f t="shared" si="98"/>
        <v>1.1744792573153973E-3</v>
      </c>
      <c r="BP76" s="287">
        <f t="shared" si="64"/>
        <v>0</v>
      </c>
      <c r="BQ76" s="288">
        <f>IF(BO76&gt;0,BO76/'1. UC Assumptions'!$C$29*'1. UC Assumptions'!$C$28,0)</f>
        <v>8.0264811991499437E-4</v>
      </c>
      <c r="BR76" s="289">
        <f>BQ76*'1. UC Assumptions'!$C$19</f>
        <v>3.3671088630434013E-4</v>
      </c>
      <c r="BS76" s="289">
        <f t="shared" si="99"/>
        <v>980328.91080264805</v>
      </c>
      <c r="BT76" s="90"/>
      <c r="BU76" s="111"/>
      <c r="BV76" s="111"/>
      <c r="BW76" s="126">
        <v>273503.37298841507</v>
      </c>
      <c r="BX76" s="126">
        <v>1141960.2011889094</v>
      </c>
      <c r="BY76" s="7">
        <f t="shared" si="52"/>
        <v>0</v>
      </c>
    </row>
    <row r="77" spans="1:77">
      <c r="A77" s="118" t="s">
        <v>191</v>
      </c>
      <c r="B77" s="118" t="s">
        <v>192</v>
      </c>
      <c r="C77" s="270" t="s">
        <v>192</v>
      </c>
      <c r="D77" s="119" t="s">
        <v>949</v>
      </c>
      <c r="E77" s="119" t="s">
        <v>977</v>
      </c>
      <c r="F77" s="120"/>
      <c r="G77" s="121" t="s">
        <v>1153</v>
      </c>
      <c r="H77" s="121" t="s">
        <v>826</v>
      </c>
      <c r="I77" s="122">
        <v>20</v>
      </c>
      <c r="J77" s="217">
        <f t="shared" si="60"/>
        <v>1</v>
      </c>
      <c r="K77" s="123">
        <v>-1066028.6557906242</v>
      </c>
      <c r="L77" s="123">
        <v>3368383.3600000003</v>
      </c>
      <c r="M77" s="93">
        <f t="shared" si="61"/>
        <v>0.21954853818147502</v>
      </c>
      <c r="N77" s="232">
        <v>2804073.7444357369</v>
      </c>
      <c r="O77" s="232"/>
      <c r="P77" s="123">
        <v>2807833.3138937871</v>
      </c>
      <c r="Q77" s="123">
        <v>2467496.2156363209</v>
      </c>
      <c r="R77" s="123">
        <f t="shared" si="65"/>
        <v>340337.09825746622</v>
      </c>
      <c r="S77" s="123">
        <f t="shared" si="66"/>
        <v>340337.09825746622</v>
      </c>
      <c r="T77" s="123" t="b">
        <f t="shared" si="67"/>
        <v>0</v>
      </c>
      <c r="U77" s="123">
        <v>657464</v>
      </c>
      <c r="V77" s="123">
        <v>0</v>
      </c>
      <c r="W77" s="123">
        <v>0</v>
      </c>
      <c r="X77" s="123">
        <v>0</v>
      </c>
      <c r="Y77" s="123">
        <v>836686.96762368595</v>
      </c>
      <c r="Z77" s="70">
        <f t="shared" si="56"/>
        <v>1494150.967623686</v>
      </c>
      <c r="AA77" s="70">
        <v>0</v>
      </c>
      <c r="AB77" s="70">
        <f t="shared" si="63"/>
        <v>1834488.0658811522</v>
      </c>
      <c r="AC77" s="51">
        <f>IF(D77='2. UC Pool Allocations by Type'!B$5,'2. UC Pool Allocations by Type'!J$5,IF(D77='2. UC Pool Allocations by Type'!B$6,'2. UC Pool Allocations by Type'!J$6,IF(D77='2. UC Pool Allocations by Type'!B$7,'2. UC Pool Allocations by Type'!J$7,IF(D77='2. UC Pool Allocations by Type'!B$10,'2. UC Pool Allocations by Type'!J$10,IF(D77='2. UC Pool Allocations by Type'!B$14,'2. UC Pool Allocations by Type'!J$14,IF(D77='2. UC Pool Allocations by Type'!B$15,'2. UC Pool Allocations by Type'!J$15,IF(D77='2. UC Pool Allocations by Type'!B$16,'2. UC Pool Allocations by Type'!J$16,0)))))))</f>
        <v>2027872799.0126088</v>
      </c>
      <c r="AD77" s="71">
        <f t="shared" si="68"/>
        <v>1834488.0658811522</v>
      </c>
      <c r="AE77" s="71">
        <f t="shared" si="69"/>
        <v>0</v>
      </c>
      <c r="AF77" s="71">
        <f t="shared" si="70"/>
        <v>0</v>
      </c>
      <c r="AG77" s="71">
        <f t="shared" si="71"/>
        <v>0</v>
      </c>
      <c r="AH77" s="71">
        <f t="shared" si="72"/>
        <v>0</v>
      </c>
      <c r="AI77" s="71">
        <f t="shared" si="73"/>
        <v>0</v>
      </c>
      <c r="AJ77" s="71">
        <f t="shared" si="74"/>
        <v>0</v>
      </c>
      <c r="AK77" s="49">
        <f t="shared" si="75"/>
        <v>870228.87069754326</v>
      </c>
      <c r="AL77" s="51">
        <f>IF($E77=$D$352,R77*'1. UC Assumptions'!$H$14,0)</f>
        <v>292166.30896564026</v>
      </c>
      <c r="AM77" s="70">
        <f t="shared" si="59"/>
        <v>0</v>
      </c>
      <c r="AN77" s="70">
        <f t="shared" si="76"/>
        <v>0</v>
      </c>
      <c r="AO77" s="70">
        <f t="shared" si="77"/>
        <v>0</v>
      </c>
      <c r="AP77" s="70">
        <f t="shared" si="95"/>
        <v>0</v>
      </c>
      <c r="AQ77" s="70">
        <f t="shared" si="79"/>
        <v>0</v>
      </c>
      <c r="AR77" s="70">
        <f t="shared" si="80"/>
        <v>0</v>
      </c>
      <c r="AS77" s="70">
        <f t="shared" si="96"/>
        <v>0</v>
      </c>
      <c r="AT77" s="99">
        <f t="shared" si="62"/>
        <v>870228.87069754326</v>
      </c>
      <c r="AU77" s="287">
        <v>775357.07</v>
      </c>
      <c r="AV77" s="287">
        <f>ROUND(AU77*'1. UC Assumptions'!$C$19,2)</f>
        <v>325262.28999999998</v>
      </c>
      <c r="AW77" s="287">
        <f>IF((AB77-AA77-AU77)*'1. UC Assumptions'!$C$19&gt;0,(AB77-AA77-AU77)*'1. UC Assumptions'!$C$19,0)</f>
        <v>444305.45277214341</v>
      </c>
      <c r="AX77" s="287">
        <f t="shared" si="57"/>
        <v>769567.74277214333</v>
      </c>
      <c r="AY77" s="287">
        <f>ROUND(AX77/'1. UC Assumptions'!$C$19,2)</f>
        <v>1834488.06</v>
      </c>
      <c r="AZ77" s="287">
        <f t="shared" si="97"/>
        <v>870228.87069754326</v>
      </c>
      <c r="BA77" s="287">
        <f t="shared" si="82"/>
        <v>0</v>
      </c>
      <c r="BB77" s="287">
        <f t="shared" si="83"/>
        <v>0</v>
      </c>
      <c r="BC77" s="287">
        <f t="shared" si="84"/>
        <v>964259.1893024568</v>
      </c>
      <c r="BD77" s="287">
        <f t="shared" si="85"/>
        <v>0</v>
      </c>
      <c r="BE77" s="287">
        <f t="shared" si="86"/>
        <v>0</v>
      </c>
      <c r="BF77" s="287">
        <f t="shared" si="87"/>
        <v>0</v>
      </c>
      <c r="BG77" s="287">
        <f t="shared" si="58"/>
        <v>870228.87069754326</v>
      </c>
      <c r="BH77" s="287">
        <f t="shared" si="88"/>
        <v>870228.87069754326</v>
      </c>
      <c r="BI77" s="287">
        <f t="shared" si="89"/>
        <v>0</v>
      </c>
      <c r="BJ77" s="287">
        <f t="shared" si="90"/>
        <v>0</v>
      </c>
      <c r="BK77" s="287">
        <f t="shared" si="91"/>
        <v>0</v>
      </c>
      <c r="BL77" s="287">
        <f t="shared" si="92"/>
        <v>0</v>
      </c>
      <c r="BM77" s="287">
        <f t="shared" si="93"/>
        <v>0</v>
      </c>
      <c r="BN77" s="287">
        <f t="shared" si="94"/>
        <v>0</v>
      </c>
      <c r="BO77" s="287">
        <f t="shared" si="98"/>
        <v>94871.800697543309</v>
      </c>
      <c r="BP77" s="287">
        <f t="shared" si="64"/>
        <v>39798.720000000001</v>
      </c>
      <c r="BQ77" s="288">
        <f>IF(BO77&gt;0,BO77/'1. UC Assumptions'!$C$29*'1. UC Assumptions'!$C$28,0)</f>
        <v>64836.115230244592</v>
      </c>
      <c r="BR77" s="289">
        <f>BQ77*'1. UC Assumptions'!$C$19</f>
        <v>27198.750339087605</v>
      </c>
      <c r="BS77" s="289">
        <f t="shared" si="99"/>
        <v>840193.18523024453</v>
      </c>
      <c r="BT77" s="90"/>
      <c r="BU77" s="111"/>
      <c r="BV77" s="111"/>
      <c r="BW77" s="126">
        <v>-706408.49579062418</v>
      </c>
      <c r="BX77" s="126">
        <v>2804073.7444357369</v>
      </c>
      <c r="BY77" s="7">
        <f t="shared" si="52"/>
        <v>-3759.5694580501877</v>
      </c>
    </row>
    <row r="78" spans="1:77">
      <c r="A78" s="118" t="s">
        <v>193</v>
      </c>
      <c r="B78" s="118" t="s">
        <v>194</v>
      </c>
      <c r="C78" s="270" t="s">
        <v>194</v>
      </c>
      <c r="D78" s="119" t="s">
        <v>949</v>
      </c>
      <c r="E78" s="119"/>
      <c r="F78" s="120"/>
      <c r="G78" s="121" t="s">
        <v>1154</v>
      </c>
      <c r="H78" s="121" t="s">
        <v>799</v>
      </c>
      <c r="I78" s="122">
        <v>1</v>
      </c>
      <c r="J78" s="217" t="str">
        <f t="shared" si="60"/>
        <v xml:space="preserve"> </v>
      </c>
      <c r="K78" s="123">
        <v>4465764.3876001025</v>
      </c>
      <c r="L78" s="123">
        <v>4400056</v>
      </c>
      <c r="M78" s="93">
        <f t="shared" si="61"/>
        <v>0.18371116572464863</v>
      </c>
      <c r="N78" s="232">
        <v>10494570.586111473</v>
      </c>
      <c r="O78" s="232"/>
      <c r="P78" s="123">
        <v>10494570.586111473</v>
      </c>
      <c r="Q78" s="123">
        <v>0</v>
      </c>
      <c r="R78" s="123">
        <f t="shared" si="65"/>
        <v>10494570.586111473</v>
      </c>
      <c r="S78" s="123">
        <f t="shared" si="66"/>
        <v>0</v>
      </c>
      <c r="T78" s="123" t="b">
        <f t="shared" si="67"/>
        <v>0</v>
      </c>
      <c r="U78" s="123">
        <v>1251732</v>
      </c>
      <c r="V78" s="123">
        <v>0</v>
      </c>
      <c r="W78" s="123">
        <v>865807</v>
      </c>
      <c r="X78" s="123">
        <v>0</v>
      </c>
      <c r="Y78" s="123">
        <v>0</v>
      </c>
      <c r="Z78" s="70">
        <f t="shared" si="56"/>
        <v>2117539</v>
      </c>
      <c r="AA78" s="70">
        <v>0</v>
      </c>
      <c r="AB78" s="70">
        <f t="shared" si="63"/>
        <v>12612109.586111473</v>
      </c>
      <c r="AC78" s="51">
        <f>IF(D78='2. UC Pool Allocations by Type'!B$5,'2. UC Pool Allocations by Type'!J$5,IF(D78='2. UC Pool Allocations by Type'!B$6,'2. UC Pool Allocations by Type'!J$6,IF(D78='2. UC Pool Allocations by Type'!B$7,'2. UC Pool Allocations by Type'!J$7,IF(D78='2. UC Pool Allocations by Type'!B$10,'2. UC Pool Allocations by Type'!J$10,IF(D78='2. UC Pool Allocations by Type'!B$14,'2. UC Pool Allocations by Type'!J$14,IF(D78='2. UC Pool Allocations by Type'!B$15,'2. UC Pool Allocations by Type'!J$15,IF(D78='2. UC Pool Allocations by Type'!B$16,'2. UC Pool Allocations by Type'!J$16,0)))))))</f>
        <v>2027872799.0126088</v>
      </c>
      <c r="AD78" s="71">
        <f t="shared" si="68"/>
        <v>12612109.586111473</v>
      </c>
      <c r="AE78" s="71">
        <f t="shared" si="69"/>
        <v>0</v>
      </c>
      <c r="AF78" s="71">
        <f t="shared" si="70"/>
        <v>0</v>
      </c>
      <c r="AG78" s="71">
        <f t="shared" si="71"/>
        <v>0</v>
      </c>
      <c r="AH78" s="71">
        <f t="shared" si="72"/>
        <v>0</v>
      </c>
      <c r="AI78" s="71">
        <f t="shared" si="73"/>
        <v>0</v>
      </c>
      <c r="AJ78" s="71">
        <f t="shared" si="74"/>
        <v>0</v>
      </c>
      <c r="AK78" s="49">
        <f t="shared" si="75"/>
        <v>5982825.4467077535</v>
      </c>
      <c r="AL78" s="51">
        <f>IF($E78=$D$352,R78*'1. UC Assumptions'!$H$14,0)</f>
        <v>0</v>
      </c>
      <c r="AM78" s="70">
        <f t="shared" si="59"/>
        <v>0</v>
      </c>
      <c r="AN78" s="70">
        <f t="shared" si="76"/>
        <v>0</v>
      </c>
      <c r="AO78" s="70">
        <f t="shared" si="77"/>
        <v>0</v>
      </c>
      <c r="AP78" s="70">
        <f t="shared" si="95"/>
        <v>0</v>
      </c>
      <c r="AQ78" s="70">
        <f t="shared" si="79"/>
        <v>0</v>
      </c>
      <c r="AR78" s="70">
        <f t="shared" si="80"/>
        <v>5982825.4467077535</v>
      </c>
      <c r="AS78" s="70">
        <f t="shared" si="96"/>
        <v>-306472.67564792139</v>
      </c>
      <c r="AT78" s="99">
        <f t="shared" si="62"/>
        <v>5676352.7710598316</v>
      </c>
      <c r="AU78" s="287">
        <v>5681218.6900000004</v>
      </c>
      <c r="AV78" s="287">
        <f>ROUND(AU78*'1. UC Assumptions'!$C$19,2)</f>
        <v>2383271.2400000002</v>
      </c>
      <c r="AW78" s="287">
        <f>IF((AB78-AA78-AU78)*'1. UC Assumptions'!$C$19&gt;0,(AB78-AA78-AU78)*'1. UC Assumptions'!$C$19,0)</f>
        <v>2907508.7309187627</v>
      </c>
      <c r="AX78" s="287">
        <f t="shared" si="57"/>
        <v>5290779.9709187634</v>
      </c>
      <c r="AY78" s="287">
        <f>ROUND(AX78/'1. UC Assumptions'!$C$19,2)</f>
        <v>12612109.59</v>
      </c>
      <c r="AZ78" s="287">
        <f t="shared" si="97"/>
        <v>5676352.7710598316</v>
      </c>
      <c r="BA78" s="287">
        <f t="shared" si="82"/>
        <v>0</v>
      </c>
      <c r="BB78" s="287">
        <f t="shared" si="83"/>
        <v>0</v>
      </c>
      <c r="BC78" s="287">
        <f t="shared" si="84"/>
        <v>6935756.8189401682</v>
      </c>
      <c r="BD78" s="287">
        <f t="shared" si="85"/>
        <v>0</v>
      </c>
      <c r="BE78" s="287">
        <f t="shared" si="86"/>
        <v>0</v>
      </c>
      <c r="BF78" s="287">
        <f t="shared" si="87"/>
        <v>0</v>
      </c>
      <c r="BG78" s="287">
        <f t="shared" si="58"/>
        <v>5676352.7710598316</v>
      </c>
      <c r="BH78" s="287">
        <f t="shared" si="88"/>
        <v>5676352.7710598316</v>
      </c>
      <c r="BI78" s="287">
        <f t="shared" si="89"/>
        <v>0</v>
      </c>
      <c r="BJ78" s="287">
        <f t="shared" si="90"/>
        <v>0</v>
      </c>
      <c r="BK78" s="287">
        <f t="shared" si="91"/>
        <v>0</v>
      </c>
      <c r="BL78" s="287">
        <f t="shared" si="92"/>
        <v>0</v>
      </c>
      <c r="BM78" s="287">
        <f t="shared" si="93"/>
        <v>0</v>
      </c>
      <c r="BN78" s="287">
        <f t="shared" si="94"/>
        <v>0</v>
      </c>
      <c r="BO78" s="287">
        <f t="shared" si="98"/>
        <v>-4865.9189401688054</v>
      </c>
      <c r="BP78" s="287">
        <f t="shared" si="64"/>
        <v>-2041.25</v>
      </c>
      <c r="BQ78" s="288">
        <f>IF(BO78&gt;0,BO78/'1. UC Assumptions'!$C$29*'1. UC Assumptions'!$C$28,0)</f>
        <v>0</v>
      </c>
      <c r="BR78" s="289">
        <f>BQ78*'1. UC Assumptions'!$C$19</f>
        <v>0</v>
      </c>
      <c r="BS78" s="289">
        <f t="shared" si="99"/>
        <v>5681218.6900000004</v>
      </c>
      <c r="BT78" s="90"/>
      <c r="BU78" s="111"/>
      <c r="BV78" s="111"/>
      <c r="BW78" s="126">
        <v>5562693.0776001019</v>
      </c>
      <c r="BX78" s="126">
        <v>10494570.586111473</v>
      </c>
      <c r="BY78" s="7">
        <f t="shared" ref="BY78:BY141" si="100">BX78-P78</f>
        <v>0</v>
      </c>
    </row>
    <row r="79" spans="1:77">
      <c r="A79" s="118" t="s">
        <v>195</v>
      </c>
      <c r="B79" s="118" t="s">
        <v>196</v>
      </c>
      <c r="C79" s="270" t="s">
        <v>196</v>
      </c>
      <c r="D79" s="119" t="s">
        <v>972</v>
      </c>
      <c r="E79" s="119" t="s">
        <v>977</v>
      </c>
      <c r="F79" s="120"/>
      <c r="G79" s="121" t="s">
        <v>1155</v>
      </c>
      <c r="H79" s="121" t="s">
        <v>827</v>
      </c>
      <c r="I79" s="122">
        <v>19</v>
      </c>
      <c r="J79" s="217">
        <f t="shared" si="60"/>
        <v>1</v>
      </c>
      <c r="K79" s="123">
        <v>474907.29648106487</v>
      </c>
      <c r="L79" s="123">
        <v>360411</v>
      </c>
      <c r="M79" s="93">
        <f t="shared" si="61"/>
        <v>5.4352704717793632E-2</v>
      </c>
      <c r="N79" s="232">
        <v>880720.10519507062</v>
      </c>
      <c r="O79" s="232"/>
      <c r="P79" s="123">
        <v>880720.10519507062</v>
      </c>
      <c r="Q79" s="123">
        <v>559957.94289037574</v>
      </c>
      <c r="R79" s="123">
        <f t="shared" si="65"/>
        <v>320762.16230469488</v>
      </c>
      <c r="S79" s="123" t="b">
        <f t="shared" si="66"/>
        <v>0</v>
      </c>
      <c r="T79" s="123">
        <f t="shared" si="67"/>
        <v>320762.16230469488</v>
      </c>
      <c r="U79" s="123">
        <v>533912</v>
      </c>
      <c r="V79" s="123">
        <v>0</v>
      </c>
      <c r="W79" s="123">
        <v>0</v>
      </c>
      <c r="X79" s="123">
        <v>0</v>
      </c>
      <c r="Y79" s="123">
        <v>0</v>
      </c>
      <c r="Z79" s="70">
        <f t="shared" si="56"/>
        <v>533912</v>
      </c>
      <c r="AA79" s="70">
        <v>0</v>
      </c>
      <c r="AB79" s="70">
        <f t="shared" si="63"/>
        <v>854674.16230469488</v>
      </c>
      <c r="AC79" s="51">
        <f>IF(D79='2. UC Pool Allocations by Type'!B$5,'2. UC Pool Allocations by Type'!J$5,IF(D79='2. UC Pool Allocations by Type'!B$6,'2. UC Pool Allocations by Type'!J$6,IF(D79='2. UC Pool Allocations by Type'!B$7,'2. UC Pool Allocations by Type'!J$7,IF(D79='2. UC Pool Allocations by Type'!B$10,'2. UC Pool Allocations by Type'!J$10,IF(D79='2. UC Pool Allocations by Type'!B$14,'2. UC Pool Allocations by Type'!J$14,IF(D79='2. UC Pool Allocations by Type'!B$15,'2. UC Pool Allocations by Type'!J$15,IF(D79='2. UC Pool Allocations by Type'!B$16,'2. UC Pool Allocations by Type'!J$16,0)))))))</f>
        <v>196885138.65513676</v>
      </c>
      <c r="AD79" s="71">
        <f t="shared" si="68"/>
        <v>0</v>
      </c>
      <c r="AE79" s="71">
        <f t="shared" si="69"/>
        <v>854674.16230469488</v>
      </c>
      <c r="AF79" s="71">
        <f t="shared" si="70"/>
        <v>0</v>
      </c>
      <c r="AG79" s="71">
        <f t="shared" si="71"/>
        <v>0</v>
      </c>
      <c r="AH79" s="71">
        <f t="shared" si="72"/>
        <v>0</v>
      </c>
      <c r="AI79" s="71">
        <f t="shared" si="73"/>
        <v>0</v>
      </c>
      <c r="AJ79" s="71">
        <f t="shared" si="74"/>
        <v>0</v>
      </c>
      <c r="AK79" s="49">
        <f t="shared" si="75"/>
        <v>523922.79684083886</v>
      </c>
      <c r="AL79" s="51">
        <f>IF($E79=$D$352,R79*'1. UC Assumptions'!$H$14,0)</f>
        <v>275361.97933233809</v>
      </c>
      <c r="AM79" s="70">
        <f t="shared" si="59"/>
        <v>0</v>
      </c>
      <c r="AN79" s="70">
        <f t="shared" si="76"/>
        <v>0</v>
      </c>
      <c r="AO79" s="70">
        <f t="shared" si="77"/>
        <v>0</v>
      </c>
      <c r="AP79" s="70">
        <f t="shared" si="95"/>
        <v>0</v>
      </c>
      <c r="AQ79" s="70">
        <f t="shared" si="79"/>
        <v>0</v>
      </c>
      <c r="AR79" s="70">
        <f t="shared" si="80"/>
        <v>0</v>
      </c>
      <c r="AS79" s="70">
        <f t="shared" si="96"/>
        <v>0</v>
      </c>
      <c r="AT79" s="99">
        <f t="shared" si="62"/>
        <v>523922.79684083886</v>
      </c>
      <c r="AU79" s="287">
        <v>527577.99</v>
      </c>
      <c r="AV79" s="287">
        <f>ROUND(AU79*'1. UC Assumptions'!$C$19,2)</f>
        <v>221318.97</v>
      </c>
      <c r="AW79" s="287">
        <f>IF((AB79-AA79-AU79)*'1. UC Assumptions'!$C$19&gt;0,(AB79-AA79-AU79)*'1. UC Assumptions'!$C$19,0)</f>
        <v>137216.8442818195</v>
      </c>
      <c r="AX79" s="287">
        <f t="shared" si="57"/>
        <v>358535.8142818195</v>
      </c>
      <c r="AY79" s="287">
        <f>ROUND(AX79/'1. UC Assumptions'!$C$19,2)</f>
        <v>854674.17</v>
      </c>
      <c r="AZ79" s="287">
        <f t="shared" si="97"/>
        <v>523922.79684083886</v>
      </c>
      <c r="BA79" s="287">
        <f t="shared" si="82"/>
        <v>0</v>
      </c>
      <c r="BB79" s="287">
        <f t="shared" si="83"/>
        <v>0</v>
      </c>
      <c r="BC79" s="287">
        <f t="shared" si="84"/>
        <v>0</v>
      </c>
      <c r="BD79" s="287">
        <f t="shared" si="85"/>
        <v>0</v>
      </c>
      <c r="BE79" s="287">
        <f t="shared" si="86"/>
        <v>0</v>
      </c>
      <c r="BF79" s="287">
        <f t="shared" si="87"/>
        <v>0</v>
      </c>
      <c r="BG79" s="287">
        <f t="shared" si="58"/>
        <v>523922.79684083886</v>
      </c>
      <c r="BH79" s="287">
        <f t="shared" si="88"/>
        <v>0</v>
      </c>
      <c r="BI79" s="287">
        <f t="shared" si="89"/>
        <v>523922.79684083886</v>
      </c>
      <c r="BJ79" s="287">
        <f t="shared" si="90"/>
        <v>0</v>
      </c>
      <c r="BK79" s="287">
        <f t="shared" si="91"/>
        <v>0</v>
      </c>
      <c r="BL79" s="287">
        <f t="shared" si="92"/>
        <v>0</v>
      </c>
      <c r="BM79" s="287">
        <f t="shared" si="93"/>
        <v>0</v>
      </c>
      <c r="BN79" s="287">
        <f t="shared" si="94"/>
        <v>0</v>
      </c>
      <c r="BO79" s="287">
        <f t="shared" si="98"/>
        <v>-3655.1931591611356</v>
      </c>
      <c r="BP79" s="287">
        <f t="shared" si="64"/>
        <v>-1533.35</v>
      </c>
      <c r="BQ79" s="288">
        <f>IF(BO79&gt;0,BO79/'1. UC Assumptions'!$C$29*'1. UC Assumptions'!$C$28,0)</f>
        <v>0</v>
      </c>
      <c r="BR79" s="289">
        <f>BQ79*'1. UC Assumptions'!$C$19</f>
        <v>0</v>
      </c>
      <c r="BS79" s="289">
        <f t="shared" si="99"/>
        <v>527577.99</v>
      </c>
      <c r="BT79" s="90"/>
      <c r="BU79" s="111"/>
      <c r="BV79" s="111"/>
      <c r="BW79" s="126">
        <v>475677.84648106492</v>
      </c>
      <c r="BX79" s="126">
        <v>880720.10519507062</v>
      </c>
      <c r="BY79" s="7">
        <f t="shared" si="100"/>
        <v>0</v>
      </c>
    </row>
    <row r="80" spans="1:77">
      <c r="A80" s="118" t="s">
        <v>198</v>
      </c>
      <c r="B80" s="118" t="s">
        <v>199</v>
      </c>
      <c r="C80" s="270" t="s">
        <v>199</v>
      </c>
      <c r="D80" s="119" t="s">
        <v>949</v>
      </c>
      <c r="E80" s="119"/>
      <c r="F80" s="120"/>
      <c r="G80" s="121" t="s">
        <v>197</v>
      </c>
      <c r="H80" s="121" t="s">
        <v>825</v>
      </c>
      <c r="I80" s="122">
        <v>16</v>
      </c>
      <c r="J80" s="217" t="str">
        <f t="shared" si="60"/>
        <v xml:space="preserve"> </v>
      </c>
      <c r="K80" s="123">
        <v>7219441.3046799973</v>
      </c>
      <c r="L80" s="123">
        <v>18909566.370000001</v>
      </c>
      <c r="M80" s="93">
        <f t="shared" si="61"/>
        <v>6.86714441896219E-2</v>
      </c>
      <c r="N80" s="232">
        <v>27923324.366941988</v>
      </c>
      <c r="O80" s="232"/>
      <c r="P80" s="123">
        <v>27923324.366941988</v>
      </c>
      <c r="Q80" s="123">
        <v>0</v>
      </c>
      <c r="R80" s="123">
        <f t="shared" si="65"/>
        <v>27923324.366941988</v>
      </c>
      <c r="S80" s="123">
        <f t="shared" si="66"/>
        <v>0</v>
      </c>
      <c r="T80" s="123" t="b">
        <f t="shared" si="67"/>
        <v>0</v>
      </c>
      <c r="U80" s="123">
        <v>4625577</v>
      </c>
      <c r="V80" s="123">
        <v>0</v>
      </c>
      <c r="W80" s="123">
        <v>0</v>
      </c>
      <c r="X80" s="123">
        <v>0</v>
      </c>
      <c r="Y80" s="123">
        <v>0</v>
      </c>
      <c r="Z80" s="70">
        <f t="shared" si="56"/>
        <v>4625577</v>
      </c>
      <c r="AA80" s="70">
        <v>0</v>
      </c>
      <c r="AB80" s="70">
        <f t="shared" si="63"/>
        <v>32548901.366941988</v>
      </c>
      <c r="AC80" s="51">
        <f>IF(D80='2. UC Pool Allocations by Type'!B$5,'2. UC Pool Allocations by Type'!J$5,IF(D80='2. UC Pool Allocations by Type'!B$6,'2. UC Pool Allocations by Type'!J$6,IF(D80='2. UC Pool Allocations by Type'!B$7,'2. UC Pool Allocations by Type'!J$7,IF(D80='2. UC Pool Allocations by Type'!B$10,'2. UC Pool Allocations by Type'!J$10,IF(D80='2. UC Pool Allocations by Type'!B$14,'2. UC Pool Allocations by Type'!J$14,IF(D80='2. UC Pool Allocations by Type'!B$15,'2. UC Pool Allocations by Type'!J$15,IF(D80='2. UC Pool Allocations by Type'!B$16,'2. UC Pool Allocations by Type'!J$16,0)))))))</f>
        <v>2027872799.0126088</v>
      </c>
      <c r="AD80" s="71">
        <f t="shared" si="68"/>
        <v>32548901.366941988</v>
      </c>
      <c r="AE80" s="71">
        <f t="shared" si="69"/>
        <v>0</v>
      </c>
      <c r="AF80" s="71">
        <f t="shared" si="70"/>
        <v>0</v>
      </c>
      <c r="AG80" s="71">
        <f t="shared" si="71"/>
        <v>0</v>
      </c>
      <c r="AH80" s="71">
        <f t="shared" si="72"/>
        <v>0</v>
      </c>
      <c r="AI80" s="71">
        <f t="shared" si="73"/>
        <v>0</v>
      </c>
      <c r="AJ80" s="71">
        <f t="shared" si="74"/>
        <v>0</v>
      </c>
      <c r="AK80" s="49">
        <f t="shared" si="75"/>
        <v>15440271.433651665</v>
      </c>
      <c r="AL80" s="51">
        <f>IF($E80=$D$352,R80*'1. UC Assumptions'!$H$14,0)</f>
        <v>0</v>
      </c>
      <c r="AM80" s="70">
        <f t="shared" si="59"/>
        <v>0</v>
      </c>
      <c r="AN80" s="70">
        <f t="shared" si="76"/>
        <v>0</v>
      </c>
      <c r="AO80" s="70">
        <f t="shared" si="77"/>
        <v>0</v>
      </c>
      <c r="AP80" s="70">
        <f t="shared" si="95"/>
        <v>0</v>
      </c>
      <c r="AQ80" s="70">
        <f t="shared" si="79"/>
        <v>0</v>
      </c>
      <c r="AR80" s="70">
        <f t="shared" si="80"/>
        <v>15440271.433651665</v>
      </c>
      <c r="AS80" s="70">
        <f t="shared" si="96"/>
        <v>-790934.20678106917</v>
      </c>
      <c r="AT80" s="99">
        <f t="shared" si="62"/>
        <v>14649337.226870596</v>
      </c>
      <c r="AU80" s="287">
        <v>15942533.73</v>
      </c>
      <c r="AV80" s="287">
        <f>ROUND(AU80*'1. UC Assumptions'!$C$19,2)</f>
        <v>6687892.9000000004</v>
      </c>
      <c r="AW80" s="287">
        <f>IF((AB80-AA80-AU80)*'1. UC Assumptions'!$C$19&gt;0,(AB80-AA80-AU80)*'1. UC Assumptions'!$C$19,0)</f>
        <v>6966371.2236971641</v>
      </c>
      <c r="AX80" s="287">
        <f t="shared" si="57"/>
        <v>13654264.123697165</v>
      </c>
      <c r="AY80" s="287">
        <f>ROUND(AX80/'1. UC Assumptions'!$C$19,2)</f>
        <v>32548901.370000001</v>
      </c>
      <c r="AZ80" s="287">
        <f t="shared" si="97"/>
        <v>14649337.226870596</v>
      </c>
      <c r="BA80" s="287">
        <f t="shared" si="82"/>
        <v>0</v>
      </c>
      <c r="BB80" s="287">
        <f t="shared" si="83"/>
        <v>0</v>
      </c>
      <c r="BC80" s="287">
        <f t="shared" si="84"/>
        <v>17899564.143129405</v>
      </c>
      <c r="BD80" s="287">
        <f t="shared" si="85"/>
        <v>0</v>
      </c>
      <c r="BE80" s="287">
        <f t="shared" si="86"/>
        <v>0</v>
      </c>
      <c r="BF80" s="287">
        <f t="shared" si="87"/>
        <v>0</v>
      </c>
      <c r="BG80" s="287">
        <f t="shared" si="58"/>
        <v>14649337.226870596</v>
      </c>
      <c r="BH80" s="287">
        <f t="shared" si="88"/>
        <v>14649337.226870596</v>
      </c>
      <c r="BI80" s="287">
        <f t="shared" si="89"/>
        <v>0</v>
      </c>
      <c r="BJ80" s="287">
        <f t="shared" si="90"/>
        <v>0</v>
      </c>
      <c r="BK80" s="287">
        <f t="shared" si="91"/>
        <v>0</v>
      </c>
      <c r="BL80" s="287">
        <f t="shared" si="92"/>
        <v>0</v>
      </c>
      <c r="BM80" s="287">
        <f t="shared" si="93"/>
        <v>0</v>
      </c>
      <c r="BN80" s="287">
        <f t="shared" si="94"/>
        <v>0</v>
      </c>
      <c r="BO80" s="287">
        <f t="shared" si="98"/>
        <v>-1293196.503129404</v>
      </c>
      <c r="BP80" s="287">
        <f t="shared" si="64"/>
        <v>-542495.93000000005</v>
      </c>
      <c r="BQ80" s="288">
        <f>IF(BO80&gt;0,BO80/'1. UC Assumptions'!$C$29*'1. UC Assumptions'!$C$28,0)</f>
        <v>0</v>
      </c>
      <c r="BR80" s="289">
        <f>BQ80*'1. UC Assumptions'!$C$19</f>
        <v>0</v>
      </c>
      <c r="BS80" s="289">
        <f t="shared" si="99"/>
        <v>15942533.73</v>
      </c>
      <c r="BT80" s="90"/>
      <c r="BU80" s="111"/>
      <c r="BV80" s="111"/>
      <c r="BW80" s="126">
        <v>7598719.2046799958</v>
      </c>
      <c r="BX80" s="126">
        <v>27923324.366941988</v>
      </c>
      <c r="BY80" s="7">
        <f t="shared" si="100"/>
        <v>0</v>
      </c>
    </row>
    <row r="81" spans="1:77">
      <c r="A81" s="118" t="s">
        <v>200</v>
      </c>
      <c r="B81" s="118" t="s">
        <v>201</v>
      </c>
      <c r="C81" s="270" t="s">
        <v>201</v>
      </c>
      <c r="D81" s="119" t="s">
        <v>949</v>
      </c>
      <c r="E81" s="119"/>
      <c r="F81" s="120"/>
      <c r="G81" s="121" t="s">
        <v>1156</v>
      </c>
      <c r="H81" s="121" t="s">
        <v>782</v>
      </c>
      <c r="I81" s="122">
        <v>9</v>
      </c>
      <c r="J81" s="217" t="str">
        <f t="shared" si="60"/>
        <v xml:space="preserve"> </v>
      </c>
      <c r="K81" s="123">
        <v>5106012.0743000014</v>
      </c>
      <c r="L81" s="123">
        <v>12305279.43</v>
      </c>
      <c r="M81" s="93">
        <f t="shared" si="61"/>
        <v>0.10606456663005592</v>
      </c>
      <c r="N81" s="232">
        <v>19113510.302749846</v>
      </c>
      <c r="O81" s="232"/>
      <c r="P81" s="123">
        <v>19258012.592173155</v>
      </c>
      <c r="Q81" s="123">
        <v>0</v>
      </c>
      <c r="R81" s="123">
        <f t="shared" si="65"/>
        <v>19258012.592173155</v>
      </c>
      <c r="S81" s="123">
        <f t="shared" si="66"/>
        <v>0</v>
      </c>
      <c r="T81" s="123" t="b">
        <f t="shared" si="67"/>
        <v>0</v>
      </c>
      <c r="U81" s="123">
        <v>0</v>
      </c>
      <c r="V81" s="123">
        <v>0</v>
      </c>
      <c r="W81" s="123">
        <v>0</v>
      </c>
      <c r="X81" s="123">
        <v>0</v>
      </c>
      <c r="Y81" s="123">
        <v>0</v>
      </c>
      <c r="Z81" s="70">
        <f t="shared" si="56"/>
        <v>0</v>
      </c>
      <c r="AA81" s="70">
        <v>0</v>
      </c>
      <c r="AB81" s="70">
        <f t="shared" si="63"/>
        <v>19258012.592173155</v>
      </c>
      <c r="AC81" s="51">
        <f>IF(D81='2. UC Pool Allocations by Type'!B$5,'2. UC Pool Allocations by Type'!J$5,IF(D81='2. UC Pool Allocations by Type'!B$6,'2. UC Pool Allocations by Type'!J$6,IF(D81='2. UC Pool Allocations by Type'!B$7,'2. UC Pool Allocations by Type'!J$7,IF(D81='2. UC Pool Allocations by Type'!B$10,'2. UC Pool Allocations by Type'!J$10,IF(D81='2. UC Pool Allocations by Type'!B$14,'2. UC Pool Allocations by Type'!J$14,IF(D81='2. UC Pool Allocations by Type'!B$15,'2. UC Pool Allocations by Type'!J$15,IF(D81='2. UC Pool Allocations by Type'!B$16,'2. UC Pool Allocations by Type'!J$16,0)))))))</f>
        <v>2027872799.0126088</v>
      </c>
      <c r="AD81" s="71">
        <f t="shared" si="68"/>
        <v>19258012.592173155</v>
      </c>
      <c r="AE81" s="71">
        <f t="shared" si="69"/>
        <v>0</v>
      </c>
      <c r="AF81" s="71">
        <f t="shared" si="70"/>
        <v>0</v>
      </c>
      <c r="AG81" s="71">
        <f t="shared" si="71"/>
        <v>0</v>
      </c>
      <c r="AH81" s="71">
        <f t="shared" si="72"/>
        <v>0</v>
      </c>
      <c r="AI81" s="71">
        <f t="shared" si="73"/>
        <v>0</v>
      </c>
      <c r="AJ81" s="71">
        <f t="shared" si="74"/>
        <v>0</v>
      </c>
      <c r="AK81" s="49">
        <f t="shared" si="75"/>
        <v>9135452.4794448242</v>
      </c>
      <c r="AL81" s="51">
        <f>IF($E81=$D$352,R81*'1. UC Assumptions'!$H$14,0)</f>
        <v>0</v>
      </c>
      <c r="AM81" s="70">
        <f t="shared" si="59"/>
        <v>0</v>
      </c>
      <c r="AN81" s="70">
        <f t="shared" si="76"/>
        <v>0</v>
      </c>
      <c r="AO81" s="70">
        <f t="shared" si="77"/>
        <v>0</v>
      </c>
      <c r="AP81" s="70">
        <f t="shared" si="95"/>
        <v>0</v>
      </c>
      <c r="AQ81" s="70">
        <f t="shared" si="79"/>
        <v>0</v>
      </c>
      <c r="AR81" s="70">
        <f t="shared" si="80"/>
        <v>9135452.4794448242</v>
      </c>
      <c r="AS81" s="70">
        <f t="shared" si="96"/>
        <v>-467967.28227639612</v>
      </c>
      <c r="AT81" s="99">
        <f t="shared" si="62"/>
        <v>8667485.1971684285</v>
      </c>
      <c r="AU81" s="287">
        <v>9094969.5099999998</v>
      </c>
      <c r="AV81" s="287">
        <f>ROUND(AU81*'1. UC Assumptions'!$C$19,2)</f>
        <v>3815339.71</v>
      </c>
      <c r="AW81" s="287">
        <f>IF((AB81-AA81-AU81)*'1. UC Assumptions'!$C$19&gt;0,(AB81-AA81-AU81)*'1. UC Assumptions'!$C$19,0)</f>
        <v>4263396.5729716383</v>
      </c>
      <c r="AX81" s="287">
        <f t="shared" si="57"/>
        <v>8078736.2829716383</v>
      </c>
      <c r="AY81" s="287">
        <f>ROUND(AX81/'1. UC Assumptions'!$C$19,2)</f>
        <v>19258012.59</v>
      </c>
      <c r="AZ81" s="287">
        <f t="shared" si="97"/>
        <v>8667485.1971684285</v>
      </c>
      <c r="BA81" s="287">
        <f t="shared" si="82"/>
        <v>0</v>
      </c>
      <c r="BB81" s="287">
        <f t="shared" si="83"/>
        <v>0</v>
      </c>
      <c r="BC81" s="287">
        <f t="shared" si="84"/>
        <v>10590527.392831571</v>
      </c>
      <c r="BD81" s="287">
        <f t="shared" si="85"/>
        <v>0</v>
      </c>
      <c r="BE81" s="287">
        <f t="shared" si="86"/>
        <v>0</v>
      </c>
      <c r="BF81" s="287">
        <f t="shared" si="87"/>
        <v>0</v>
      </c>
      <c r="BG81" s="287">
        <f t="shared" si="58"/>
        <v>8667485.1971684285</v>
      </c>
      <c r="BH81" s="287">
        <f t="shared" si="88"/>
        <v>8667485.1971684285</v>
      </c>
      <c r="BI81" s="287">
        <f t="shared" si="89"/>
        <v>0</v>
      </c>
      <c r="BJ81" s="287">
        <f t="shared" si="90"/>
        <v>0</v>
      </c>
      <c r="BK81" s="287">
        <f t="shared" si="91"/>
        <v>0</v>
      </c>
      <c r="BL81" s="287">
        <f t="shared" si="92"/>
        <v>0</v>
      </c>
      <c r="BM81" s="287">
        <f t="shared" si="93"/>
        <v>0</v>
      </c>
      <c r="BN81" s="287">
        <f t="shared" si="94"/>
        <v>0</v>
      </c>
      <c r="BO81" s="287">
        <f t="shared" si="98"/>
        <v>-427484.31283157133</v>
      </c>
      <c r="BP81" s="287">
        <f t="shared" si="64"/>
        <v>-179329.66</v>
      </c>
      <c r="BQ81" s="288">
        <f>IF(BO81&gt;0,BO81/'1. UC Assumptions'!$C$29*'1. UC Assumptions'!$C$28,0)</f>
        <v>0</v>
      </c>
      <c r="BR81" s="289">
        <f>BQ81*'1. UC Assumptions'!$C$19</f>
        <v>0</v>
      </c>
      <c r="BS81" s="289">
        <f t="shared" si="99"/>
        <v>9094969.5099999998</v>
      </c>
      <c r="BT81" s="90"/>
      <c r="BU81" s="111"/>
      <c r="BV81" s="111"/>
      <c r="BW81" s="126">
        <v>5839637.0843000012</v>
      </c>
      <c r="BX81" s="126">
        <v>19113510.302749846</v>
      </c>
      <c r="BY81" s="7">
        <f t="shared" si="100"/>
        <v>-144502.28942330927</v>
      </c>
    </row>
    <row r="82" spans="1:77">
      <c r="A82" s="118" t="s">
        <v>202</v>
      </c>
      <c r="B82" s="118" t="s">
        <v>203</v>
      </c>
      <c r="C82" s="270" t="s">
        <v>203</v>
      </c>
      <c r="D82" s="119" t="s">
        <v>949</v>
      </c>
      <c r="E82" s="119"/>
      <c r="F82" s="120"/>
      <c r="G82" s="121" t="s">
        <v>1157</v>
      </c>
      <c r="H82" s="121" t="s">
        <v>829</v>
      </c>
      <c r="I82" s="122">
        <v>1</v>
      </c>
      <c r="J82" s="217">
        <f t="shared" si="60"/>
        <v>1</v>
      </c>
      <c r="K82" s="123">
        <v>3064416.1777299987</v>
      </c>
      <c r="L82" s="123">
        <v>5179616.55</v>
      </c>
      <c r="M82" s="93">
        <f t="shared" si="61"/>
        <v>0.23691904363497884</v>
      </c>
      <c r="N82" s="232">
        <v>10190311.965539254</v>
      </c>
      <c r="O82" s="232"/>
      <c r="P82" s="123">
        <v>10197201.077279255</v>
      </c>
      <c r="Q82" s="123">
        <v>1284364.2748001299</v>
      </c>
      <c r="R82" s="123">
        <f t="shared" si="65"/>
        <v>8912836.8024791256</v>
      </c>
      <c r="S82" s="123">
        <f t="shared" si="66"/>
        <v>0</v>
      </c>
      <c r="T82" s="123" t="b">
        <f t="shared" si="67"/>
        <v>0</v>
      </c>
      <c r="U82" s="123">
        <v>0</v>
      </c>
      <c r="V82" s="123">
        <v>0</v>
      </c>
      <c r="W82" s="123">
        <v>0</v>
      </c>
      <c r="X82" s="123">
        <v>0</v>
      </c>
      <c r="Y82" s="123">
        <v>0</v>
      </c>
      <c r="Z82" s="70">
        <f t="shared" si="56"/>
        <v>0</v>
      </c>
      <c r="AA82" s="70">
        <v>0</v>
      </c>
      <c r="AB82" s="70">
        <f t="shared" si="63"/>
        <v>8912836.8024791256</v>
      </c>
      <c r="AC82" s="51">
        <f>IF(D82='2. UC Pool Allocations by Type'!B$5,'2. UC Pool Allocations by Type'!J$5,IF(D82='2. UC Pool Allocations by Type'!B$6,'2. UC Pool Allocations by Type'!J$6,IF(D82='2. UC Pool Allocations by Type'!B$7,'2. UC Pool Allocations by Type'!J$7,IF(D82='2. UC Pool Allocations by Type'!B$10,'2. UC Pool Allocations by Type'!J$10,IF(D82='2. UC Pool Allocations by Type'!B$14,'2. UC Pool Allocations by Type'!J$14,IF(D82='2. UC Pool Allocations by Type'!B$15,'2. UC Pool Allocations by Type'!J$15,IF(D82='2. UC Pool Allocations by Type'!B$16,'2. UC Pool Allocations by Type'!J$16,0)))))))</f>
        <v>2027872799.0126088</v>
      </c>
      <c r="AD82" s="71">
        <f t="shared" si="68"/>
        <v>8912836.8024791256</v>
      </c>
      <c r="AE82" s="71">
        <f t="shared" si="69"/>
        <v>0</v>
      </c>
      <c r="AF82" s="71">
        <f t="shared" si="70"/>
        <v>0</v>
      </c>
      <c r="AG82" s="71">
        <f t="shared" si="71"/>
        <v>0</v>
      </c>
      <c r="AH82" s="71">
        <f t="shared" si="72"/>
        <v>0</v>
      </c>
      <c r="AI82" s="71">
        <f t="shared" si="73"/>
        <v>0</v>
      </c>
      <c r="AJ82" s="71">
        <f t="shared" si="74"/>
        <v>0</v>
      </c>
      <c r="AK82" s="49">
        <f t="shared" si="75"/>
        <v>4227995.8368698377</v>
      </c>
      <c r="AL82" s="51">
        <f>IF($E82=$D$352,R82*'1. UC Assumptions'!$H$14,0)</f>
        <v>0</v>
      </c>
      <c r="AM82" s="70">
        <f t="shared" si="59"/>
        <v>0</v>
      </c>
      <c r="AN82" s="70">
        <f t="shared" si="76"/>
        <v>0</v>
      </c>
      <c r="AO82" s="70">
        <f t="shared" si="77"/>
        <v>0</v>
      </c>
      <c r="AP82" s="70">
        <f t="shared" si="95"/>
        <v>0</v>
      </c>
      <c r="AQ82" s="70">
        <f t="shared" si="79"/>
        <v>0</v>
      </c>
      <c r="AR82" s="70">
        <f t="shared" si="80"/>
        <v>4227995.8368698377</v>
      </c>
      <c r="AS82" s="70">
        <f t="shared" si="96"/>
        <v>-216580.81257690865</v>
      </c>
      <c r="AT82" s="99">
        <f t="shared" si="62"/>
        <v>4011415.0242929291</v>
      </c>
      <c r="AU82" s="287">
        <v>3207439.6</v>
      </c>
      <c r="AV82" s="287">
        <f>ROUND(AU82*'1. UC Assumptions'!$C$19,2)</f>
        <v>1345520.91</v>
      </c>
      <c r="AW82" s="287">
        <f>IF((AB82-AA82-AU82)*'1. UC Assumptions'!$C$19&gt;0,(AB82-AA82-AU82)*'1. UC Assumptions'!$C$19,0)</f>
        <v>2393414.1264399933</v>
      </c>
      <c r="AX82" s="287">
        <f t="shared" si="57"/>
        <v>3738935.0364399934</v>
      </c>
      <c r="AY82" s="287">
        <f>ROUND(AX82/'1. UC Assumptions'!$C$19,2)</f>
        <v>8912836.8000000007</v>
      </c>
      <c r="AZ82" s="287">
        <f t="shared" si="97"/>
        <v>4011415.0242929291</v>
      </c>
      <c r="BA82" s="287">
        <f t="shared" si="82"/>
        <v>0</v>
      </c>
      <c r="BB82" s="287">
        <f t="shared" si="83"/>
        <v>0</v>
      </c>
      <c r="BC82" s="287">
        <f t="shared" si="84"/>
        <v>4901421.7757070716</v>
      </c>
      <c r="BD82" s="287">
        <f t="shared" si="85"/>
        <v>0</v>
      </c>
      <c r="BE82" s="287">
        <f t="shared" si="86"/>
        <v>0</v>
      </c>
      <c r="BF82" s="287">
        <f t="shared" si="87"/>
        <v>0</v>
      </c>
      <c r="BG82" s="287">
        <f t="shared" si="58"/>
        <v>4011415.0242929291</v>
      </c>
      <c r="BH82" s="287">
        <f t="shared" si="88"/>
        <v>4011415.0242929291</v>
      </c>
      <c r="BI82" s="287">
        <f t="shared" si="89"/>
        <v>0</v>
      </c>
      <c r="BJ82" s="287">
        <f t="shared" si="90"/>
        <v>0</v>
      </c>
      <c r="BK82" s="287">
        <f t="shared" si="91"/>
        <v>0</v>
      </c>
      <c r="BL82" s="287">
        <f t="shared" si="92"/>
        <v>0</v>
      </c>
      <c r="BM82" s="287">
        <f t="shared" si="93"/>
        <v>0</v>
      </c>
      <c r="BN82" s="287">
        <f t="shared" si="94"/>
        <v>0</v>
      </c>
      <c r="BO82" s="287">
        <f t="shared" si="98"/>
        <v>803975.424292929</v>
      </c>
      <c r="BP82" s="287">
        <f t="shared" si="64"/>
        <v>337267.69</v>
      </c>
      <c r="BQ82" s="288">
        <f>IF(BO82&gt;0,BO82/'1. UC Assumptions'!$C$29*'1. UC Assumptions'!$C$28,0)</f>
        <v>549442.96269788151</v>
      </c>
      <c r="BR82" s="289">
        <f>BQ82*'1. UC Assumptions'!$C$19</f>
        <v>230491.32285176127</v>
      </c>
      <c r="BS82" s="289">
        <f t="shared" si="99"/>
        <v>3756882.5626978818</v>
      </c>
      <c r="BT82" s="90"/>
      <c r="BU82" s="111"/>
      <c r="BV82" s="111"/>
      <c r="BW82" s="126">
        <v>4494292.4777299985</v>
      </c>
      <c r="BX82" s="126">
        <v>10190311.965539254</v>
      </c>
      <c r="BY82" s="7">
        <f t="shared" si="100"/>
        <v>-6889.111740000546</v>
      </c>
    </row>
    <row r="83" spans="1:77">
      <c r="A83" s="118" t="s">
        <v>204</v>
      </c>
      <c r="B83" s="118" t="s">
        <v>205</v>
      </c>
      <c r="C83" s="270" t="s">
        <v>205</v>
      </c>
      <c r="D83" s="119" t="s">
        <v>949</v>
      </c>
      <c r="E83" s="119"/>
      <c r="F83" s="120"/>
      <c r="G83" s="121" t="s">
        <v>1158</v>
      </c>
      <c r="H83" s="121" t="s">
        <v>786</v>
      </c>
      <c r="I83" s="122">
        <v>2</v>
      </c>
      <c r="J83" s="217" t="str">
        <f t="shared" si="60"/>
        <v xml:space="preserve"> </v>
      </c>
      <c r="K83" s="123">
        <v>1870710.58586</v>
      </c>
      <c r="L83" s="123">
        <v>5472432</v>
      </c>
      <c r="M83" s="93">
        <f t="shared" si="61"/>
        <v>6.9224426268652994E-2</v>
      </c>
      <c r="N83" s="232">
        <v>7851467.4183750721</v>
      </c>
      <c r="O83" s="232"/>
      <c r="P83" s="123">
        <v>7851467.4183750721</v>
      </c>
      <c r="Q83" s="123">
        <v>0</v>
      </c>
      <c r="R83" s="123">
        <f t="shared" si="65"/>
        <v>7851467.4183750721</v>
      </c>
      <c r="S83" s="123">
        <f t="shared" si="66"/>
        <v>0</v>
      </c>
      <c r="T83" s="123" t="b">
        <f t="shared" si="67"/>
        <v>0</v>
      </c>
      <c r="U83" s="123">
        <v>555476</v>
      </c>
      <c r="V83" s="123">
        <v>0</v>
      </c>
      <c r="W83" s="123">
        <v>0</v>
      </c>
      <c r="X83" s="123">
        <v>0</v>
      </c>
      <c r="Y83" s="123">
        <v>0</v>
      </c>
      <c r="Z83" s="70">
        <f t="shared" si="56"/>
        <v>555476</v>
      </c>
      <c r="AA83" s="70">
        <v>0</v>
      </c>
      <c r="AB83" s="70">
        <f t="shared" si="63"/>
        <v>8406943.4183750711</v>
      </c>
      <c r="AC83" s="51">
        <f>IF(D83='2. UC Pool Allocations by Type'!B$5,'2. UC Pool Allocations by Type'!J$5,IF(D83='2. UC Pool Allocations by Type'!B$6,'2. UC Pool Allocations by Type'!J$6,IF(D83='2. UC Pool Allocations by Type'!B$7,'2. UC Pool Allocations by Type'!J$7,IF(D83='2. UC Pool Allocations by Type'!B$10,'2. UC Pool Allocations by Type'!J$10,IF(D83='2. UC Pool Allocations by Type'!B$14,'2. UC Pool Allocations by Type'!J$14,IF(D83='2. UC Pool Allocations by Type'!B$15,'2. UC Pool Allocations by Type'!J$15,IF(D83='2. UC Pool Allocations by Type'!B$16,'2. UC Pool Allocations by Type'!J$16,0)))))))</f>
        <v>2027872799.0126088</v>
      </c>
      <c r="AD83" s="71">
        <f t="shared" si="68"/>
        <v>8406943.4183750711</v>
      </c>
      <c r="AE83" s="71">
        <f t="shared" si="69"/>
        <v>0</v>
      </c>
      <c r="AF83" s="71">
        <f t="shared" si="70"/>
        <v>0</v>
      </c>
      <c r="AG83" s="71">
        <f t="shared" si="71"/>
        <v>0</v>
      </c>
      <c r="AH83" s="71">
        <f t="shared" si="72"/>
        <v>0</v>
      </c>
      <c r="AI83" s="71">
        <f t="shared" si="73"/>
        <v>0</v>
      </c>
      <c r="AJ83" s="71">
        <f t="shared" si="74"/>
        <v>0</v>
      </c>
      <c r="AK83" s="49">
        <f t="shared" si="75"/>
        <v>3988014.4292334951</v>
      </c>
      <c r="AL83" s="51">
        <f>IF($E83=$D$352,R83*'1. UC Assumptions'!$H$14,0)</f>
        <v>0</v>
      </c>
      <c r="AM83" s="70">
        <f t="shared" si="59"/>
        <v>0</v>
      </c>
      <c r="AN83" s="70">
        <f t="shared" si="76"/>
        <v>0</v>
      </c>
      <c r="AO83" s="70">
        <f t="shared" si="77"/>
        <v>0</v>
      </c>
      <c r="AP83" s="70">
        <f t="shared" si="95"/>
        <v>0</v>
      </c>
      <c r="AQ83" s="70">
        <f t="shared" si="79"/>
        <v>0</v>
      </c>
      <c r="AR83" s="70">
        <f t="shared" si="80"/>
        <v>3988014.4292334951</v>
      </c>
      <c r="AS83" s="70">
        <f t="shared" si="96"/>
        <v>-204287.6670122931</v>
      </c>
      <c r="AT83" s="99">
        <f t="shared" si="62"/>
        <v>3783726.7622212023</v>
      </c>
      <c r="AU83" s="287">
        <v>4111221.65</v>
      </c>
      <c r="AV83" s="287">
        <f>ROUND(AU83*'1. UC Assumptions'!$C$19,2)</f>
        <v>1724657.48</v>
      </c>
      <c r="AW83" s="287">
        <f>IF((AB83-AA83-AU83)*'1. UC Assumptions'!$C$19&gt;0,(AB83-AA83-AU83)*'1. UC Assumptions'!$C$19,0)</f>
        <v>1802055.281833342</v>
      </c>
      <c r="AX83" s="287">
        <f t="shared" si="57"/>
        <v>3526712.7618333418</v>
      </c>
      <c r="AY83" s="287">
        <f>ROUND(AX83/'1. UC Assumptions'!$C$19,2)</f>
        <v>8406943.4100000001</v>
      </c>
      <c r="AZ83" s="287">
        <f t="shared" si="97"/>
        <v>3783726.7622212023</v>
      </c>
      <c r="BA83" s="287">
        <f t="shared" si="82"/>
        <v>0</v>
      </c>
      <c r="BB83" s="287">
        <f t="shared" si="83"/>
        <v>0</v>
      </c>
      <c r="BC83" s="287">
        <f t="shared" si="84"/>
        <v>4623216.6477787979</v>
      </c>
      <c r="BD83" s="287">
        <f t="shared" si="85"/>
        <v>0</v>
      </c>
      <c r="BE83" s="287">
        <f t="shared" si="86"/>
        <v>0</v>
      </c>
      <c r="BF83" s="287">
        <f t="shared" si="87"/>
        <v>0</v>
      </c>
      <c r="BG83" s="287">
        <f t="shared" si="58"/>
        <v>3783726.7622212023</v>
      </c>
      <c r="BH83" s="287">
        <f t="shared" si="88"/>
        <v>3783726.7622212023</v>
      </c>
      <c r="BI83" s="287">
        <f t="shared" si="89"/>
        <v>0</v>
      </c>
      <c r="BJ83" s="287">
        <f t="shared" si="90"/>
        <v>0</v>
      </c>
      <c r="BK83" s="287">
        <f t="shared" si="91"/>
        <v>0</v>
      </c>
      <c r="BL83" s="287">
        <f t="shared" si="92"/>
        <v>0</v>
      </c>
      <c r="BM83" s="287">
        <f t="shared" si="93"/>
        <v>0</v>
      </c>
      <c r="BN83" s="287">
        <f t="shared" si="94"/>
        <v>0</v>
      </c>
      <c r="BO83" s="287">
        <f t="shared" si="98"/>
        <v>-327494.88777879765</v>
      </c>
      <c r="BP83" s="287">
        <f t="shared" si="64"/>
        <v>-137384.1</v>
      </c>
      <c r="BQ83" s="288">
        <f>IF(BO83&gt;0,BO83/'1. UC Assumptions'!$C$29*'1. UC Assumptions'!$C$28,0)</f>
        <v>0</v>
      </c>
      <c r="BR83" s="289">
        <f>BQ83*'1. UC Assumptions'!$C$19</f>
        <v>0</v>
      </c>
      <c r="BS83" s="289">
        <f t="shared" si="99"/>
        <v>4111221.65</v>
      </c>
      <c r="BT83" s="90"/>
      <c r="BU83" s="111"/>
      <c r="BV83" s="111"/>
      <c r="BW83" s="126">
        <v>1981155.4658599999</v>
      </c>
      <c r="BX83" s="126">
        <v>7851467.4183750721</v>
      </c>
      <c r="BY83" s="7">
        <f t="shared" si="100"/>
        <v>0</v>
      </c>
    </row>
    <row r="84" spans="1:77">
      <c r="A84" s="118" t="s">
        <v>209</v>
      </c>
      <c r="B84" s="118" t="s">
        <v>210</v>
      </c>
      <c r="C84" s="270" t="s">
        <v>210</v>
      </c>
      <c r="D84" s="119" t="s">
        <v>972</v>
      </c>
      <c r="E84" s="119" t="s">
        <v>977</v>
      </c>
      <c r="F84" s="120"/>
      <c r="G84" s="121" t="s">
        <v>208</v>
      </c>
      <c r="H84" s="121" t="s">
        <v>830</v>
      </c>
      <c r="I84" s="122">
        <v>4</v>
      </c>
      <c r="J84" s="217">
        <f t="shared" si="60"/>
        <v>1</v>
      </c>
      <c r="K84" s="123">
        <v>563085.81451890967</v>
      </c>
      <c r="L84" s="123">
        <v>1164397.06</v>
      </c>
      <c r="M84" s="93">
        <f t="shared" si="61"/>
        <v>6.853076901835764E-2</v>
      </c>
      <c r="N84" s="232">
        <v>1845868.6043757335</v>
      </c>
      <c r="O84" s="232"/>
      <c r="P84" s="123">
        <v>1845868.6043757335</v>
      </c>
      <c r="Q84" s="123">
        <v>690206.26369024685</v>
      </c>
      <c r="R84" s="123">
        <f t="shared" si="65"/>
        <v>1155662.3406854868</v>
      </c>
      <c r="S84" s="123" t="b">
        <f t="shared" si="66"/>
        <v>0</v>
      </c>
      <c r="T84" s="123">
        <f t="shared" si="67"/>
        <v>1155662.3406854868</v>
      </c>
      <c r="U84" s="123">
        <v>0</v>
      </c>
      <c r="V84" s="123">
        <v>0</v>
      </c>
      <c r="W84" s="123">
        <v>0</v>
      </c>
      <c r="X84" s="123">
        <v>0</v>
      </c>
      <c r="Y84" s="123">
        <v>0</v>
      </c>
      <c r="Z84" s="70">
        <f t="shared" si="56"/>
        <v>0</v>
      </c>
      <c r="AA84" s="70">
        <v>0</v>
      </c>
      <c r="AB84" s="70">
        <f t="shared" si="63"/>
        <v>1155662.3406854868</v>
      </c>
      <c r="AC84" s="51">
        <f>IF(D84='2. UC Pool Allocations by Type'!B$5,'2. UC Pool Allocations by Type'!J$5,IF(D84='2. UC Pool Allocations by Type'!B$6,'2. UC Pool Allocations by Type'!J$6,IF(D84='2. UC Pool Allocations by Type'!B$7,'2. UC Pool Allocations by Type'!J$7,IF(D84='2. UC Pool Allocations by Type'!B$10,'2. UC Pool Allocations by Type'!J$10,IF(D84='2. UC Pool Allocations by Type'!B$14,'2. UC Pool Allocations by Type'!J$14,IF(D84='2. UC Pool Allocations by Type'!B$15,'2. UC Pool Allocations by Type'!J$15,IF(D84='2. UC Pool Allocations by Type'!B$16,'2. UC Pool Allocations by Type'!J$16,0)))))))</f>
        <v>196885138.65513676</v>
      </c>
      <c r="AD84" s="71">
        <f t="shared" si="68"/>
        <v>0</v>
      </c>
      <c r="AE84" s="71">
        <f t="shared" si="69"/>
        <v>1155662.3406854868</v>
      </c>
      <c r="AF84" s="71">
        <f t="shared" si="70"/>
        <v>0</v>
      </c>
      <c r="AG84" s="71">
        <f t="shared" si="71"/>
        <v>0</v>
      </c>
      <c r="AH84" s="71">
        <f t="shared" si="72"/>
        <v>0</v>
      </c>
      <c r="AI84" s="71">
        <f t="shared" si="73"/>
        <v>0</v>
      </c>
      <c r="AJ84" s="71">
        <f t="shared" si="74"/>
        <v>0</v>
      </c>
      <c r="AK84" s="49">
        <f t="shared" si="75"/>
        <v>708431.20389044262</v>
      </c>
      <c r="AL84" s="51">
        <f>IF($E84=$D$352,R84*'1. UC Assumptions'!$H$14,0)</f>
        <v>992091.67092692561</v>
      </c>
      <c r="AM84" s="70">
        <f t="shared" si="59"/>
        <v>283660.46703648299</v>
      </c>
      <c r="AN84" s="70">
        <f t="shared" si="76"/>
        <v>283660.46703648299</v>
      </c>
      <c r="AO84" s="70">
        <f t="shared" si="77"/>
        <v>0</v>
      </c>
      <c r="AP84" s="70">
        <f t="shared" si="95"/>
        <v>0</v>
      </c>
      <c r="AQ84" s="70">
        <f t="shared" si="79"/>
        <v>0</v>
      </c>
      <c r="AR84" s="70">
        <f t="shared" si="80"/>
        <v>0</v>
      </c>
      <c r="AS84" s="70">
        <f t="shared" si="96"/>
        <v>0</v>
      </c>
      <c r="AT84" s="99">
        <f t="shared" si="62"/>
        <v>992091.67092692561</v>
      </c>
      <c r="AU84" s="287">
        <v>973661.90999999992</v>
      </c>
      <c r="AV84" s="287">
        <f>ROUND(AU84*'1. UC Assumptions'!$C$19,2)</f>
        <v>408451.17</v>
      </c>
      <c r="AW84" s="287">
        <f>IF((AB84-AA84-AU84)*'1. UC Assumptions'!$C$19&gt;0,(AB84-AA84-AU84)*'1. UC Assumptions'!$C$19,0)</f>
        <v>76349.180672561735</v>
      </c>
      <c r="AX84" s="287">
        <f t="shared" si="57"/>
        <v>484800.35067256173</v>
      </c>
      <c r="AY84" s="287">
        <f>ROUND(AX84/'1. UC Assumptions'!$C$19,2)</f>
        <v>1155662.3400000001</v>
      </c>
      <c r="AZ84" s="287">
        <f t="shared" si="97"/>
        <v>992091.67092692561</v>
      </c>
      <c r="BA84" s="287">
        <f t="shared" si="82"/>
        <v>0</v>
      </c>
      <c r="BB84" s="287">
        <f t="shared" si="83"/>
        <v>0</v>
      </c>
      <c r="BC84" s="287">
        <f t="shared" si="84"/>
        <v>0</v>
      </c>
      <c r="BD84" s="287">
        <f t="shared" si="85"/>
        <v>0</v>
      </c>
      <c r="BE84" s="287">
        <f t="shared" si="86"/>
        <v>0</v>
      </c>
      <c r="BF84" s="287">
        <f t="shared" si="87"/>
        <v>0</v>
      </c>
      <c r="BG84" s="287">
        <f t="shared" si="58"/>
        <v>992091.67092692561</v>
      </c>
      <c r="BH84" s="287">
        <f t="shared" si="88"/>
        <v>0</v>
      </c>
      <c r="BI84" s="287">
        <f t="shared" si="89"/>
        <v>992091.67092692561</v>
      </c>
      <c r="BJ84" s="287">
        <f t="shared" si="90"/>
        <v>0</v>
      </c>
      <c r="BK84" s="287">
        <f t="shared" si="91"/>
        <v>0</v>
      </c>
      <c r="BL84" s="287">
        <f t="shared" si="92"/>
        <v>0</v>
      </c>
      <c r="BM84" s="287">
        <f t="shared" si="93"/>
        <v>0</v>
      </c>
      <c r="BN84" s="287">
        <f t="shared" si="94"/>
        <v>0</v>
      </c>
      <c r="BO84" s="287">
        <f t="shared" si="98"/>
        <v>18429.760926925694</v>
      </c>
      <c r="BP84" s="287">
        <f t="shared" si="64"/>
        <v>7731.28</v>
      </c>
      <c r="BQ84" s="288">
        <f>IF(BO84&gt;0,BO84/'1. UC Assumptions'!$C$29*'1. UC Assumptions'!$C$28,0)</f>
        <v>12595.039773024524</v>
      </c>
      <c r="BR84" s="289">
        <f>BQ84*'1. UC Assumptions'!$C$19</f>
        <v>5283.6191847837872</v>
      </c>
      <c r="BS84" s="289">
        <f t="shared" si="99"/>
        <v>986256.94977302442</v>
      </c>
      <c r="BT84" s="90"/>
      <c r="BU84" s="111"/>
      <c r="BV84" s="111"/>
      <c r="BW84" s="126">
        <v>587930.54451890965</v>
      </c>
      <c r="BX84" s="126">
        <v>1845868.6043757335</v>
      </c>
      <c r="BY84" s="7">
        <f t="shared" si="100"/>
        <v>0</v>
      </c>
    </row>
    <row r="85" spans="1:77">
      <c r="A85" s="118" t="s">
        <v>212</v>
      </c>
      <c r="B85" s="118" t="s">
        <v>213</v>
      </c>
      <c r="C85" s="270" t="s">
        <v>213</v>
      </c>
      <c r="D85" s="119" t="s">
        <v>949</v>
      </c>
      <c r="E85" s="119"/>
      <c r="F85" s="120"/>
      <c r="G85" s="121" t="s">
        <v>211</v>
      </c>
      <c r="H85" s="121" t="s">
        <v>779</v>
      </c>
      <c r="I85" s="122">
        <v>10</v>
      </c>
      <c r="J85" s="217">
        <f t="shared" si="60"/>
        <v>1</v>
      </c>
      <c r="K85" s="123">
        <v>38823971.41802001</v>
      </c>
      <c r="L85" s="123">
        <v>46261570</v>
      </c>
      <c r="M85" s="93">
        <f t="shared" si="61"/>
        <v>7.9045751088958616E-2</v>
      </c>
      <c r="N85" s="232">
        <v>91808872.401256099</v>
      </c>
      <c r="O85" s="232"/>
      <c r="P85" s="123">
        <v>91811191.946218103</v>
      </c>
      <c r="Q85" s="123">
        <v>12166960.905100247</v>
      </c>
      <c r="R85" s="123">
        <f t="shared" si="65"/>
        <v>79644231.041117862</v>
      </c>
      <c r="S85" s="123">
        <f t="shared" si="66"/>
        <v>0</v>
      </c>
      <c r="T85" s="123" t="b">
        <f t="shared" si="67"/>
        <v>0</v>
      </c>
      <c r="U85" s="123">
        <v>1695321</v>
      </c>
      <c r="V85" s="123">
        <v>0</v>
      </c>
      <c r="W85" s="123">
        <v>0</v>
      </c>
      <c r="X85" s="123">
        <v>0</v>
      </c>
      <c r="Y85" s="123">
        <v>0</v>
      </c>
      <c r="Z85" s="70">
        <f t="shared" si="56"/>
        <v>1695321</v>
      </c>
      <c r="AA85" s="70">
        <v>0</v>
      </c>
      <c r="AB85" s="70">
        <f t="shared" si="63"/>
        <v>81339552.041117862</v>
      </c>
      <c r="AC85" s="51">
        <f>IF(D85='2. UC Pool Allocations by Type'!B$5,'2. UC Pool Allocations by Type'!J$5,IF(D85='2. UC Pool Allocations by Type'!B$6,'2. UC Pool Allocations by Type'!J$6,IF(D85='2. UC Pool Allocations by Type'!B$7,'2. UC Pool Allocations by Type'!J$7,IF(D85='2. UC Pool Allocations by Type'!B$10,'2. UC Pool Allocations by Type'!J$10,IF(D85='2. UC Pool Allocations by Type'!B$14,'2. UC Pool Allocations by Type'!J$14,IF(D85='2. UC Pool Allocations by Type'!B$15,'2. UC Pool Allocations by Type'!J$15,IF(D85='2. UC Pool Allocations by Type'!B$16,'2. UC Pool Allocations by Type'!J$16,0)))))))</f>
        <v>2027872799.0126088</v>
      </c>
      <c r="AD85" s="71">
        <f t="shared" si="68"/>
        <v>81339552.041117862</v>
      </c>
      <c r="AE85" s="71">
        <f t="shared" si="69"/>
        <v>0</v>
      </c>
      <c r="AF85" s="71">
        <f t="shared" si="70"/>
        <v>0</v>
      </c>
      <c r="AG85" s="71">
        <f t="shared" si="71"/>
        <v>0</v>
      </c>
      <c r="AH85" s="71">
        <f t="shared" si="72"/>
        <v>0</v>
      </c>
      <c r="AI85" s="71">
        <f t="shared" si="73"/>
        <v>0</v>
      </c>
      <c r="AJ85" s="71">
        <f t="shared" si="74"/>
        <v>0</v>
      </c>
      <c r="AK85" s="49">
        <f t="shared" si="75"/>
        <v>38585165.982961379</v>
      </c>
      <c r="AL85" s="51">
        <f>IF($E85=$D$352,R85*'1. UC Assumptions'!$H$14,0)</f>
        <v>0</v>
      </c>
      <c r="AM85" s="70">
        <f t="shared" si="59"/>
        <v>0</v>
      </c>
      <c r="AN85" s="70">
        <f t="shared" si="76"/>
        <v>0</v>
      </c>
      <c r="AO85" s="70">
        <f t="shared" si="77"/>
        <v>0</v>
      </c>
      <c r="AP85" s="70">
        <f t="shared" si="95"/>
        <v>0</v>
      </c>
      <c r="AQ85" s="70">
        <f t="shared" si="79"/>
        <v>0</v>
      </c>
      <c r="AR85" s="70">
        <f t="shared" si="80"/>
        <v>38585165.982961379</v>
      </c>
      <c r="AS85" s="70">
        <f t="shared" si="96"/>
        <v>-1976540.8776257366</v>
      </c>
      <c r="AT85" s="99">
        <f t="shared" si="62"/>
        <v>36608625.105335645</v>
      </c>
      <c r="AU85" s="287">
        <v>23213998.43</v>
      </c>
      <c r="AV85" s="287">
        <f>ROUND(AU85*'1. UC Assumptions'!$C$19,2)</f>
        <v>9738272.3399999999</v>
      </c>
      <c r="AW85" s="287">
        <f>IF((AB85-AA85-AU85)*'1. UC Assumptions'!$C$19&gt;0,(AB85-AA85-AU85)*'1. UC Assumptions'!$C$19,0)</f>
        <v>24383669.739863943</v>
      </c>
      <c r="AX85" s="287">
        <f t="shared" si="57"/>
        <v>34121942.079863943</v>
      </c>
      <c r="AY85" s="287">
        <f>ROUND(AX85/'1. UC Assumptions'!$C$19,2)</f>
        <v>81339552.040000007</v>
      </c>
      <c r="AZ85" s="287">
        <f t="shared" si="97"/>
        <v>36608625.105335645</v>
      </c>
      <c r="BA85" s="287">
        <f t="shared" si="82"/>
        <v>0</v>
      </c>
      <c r="BB85" s="287">
        <f t="shared" si="83"/>
        <v>0</v>
      </c>
      <c r="BC85" s="287">
        <f t="shared" si="84"/>
        <v>44730926.934664361</v>
      </c>
      <c r="BD85" s="287">
        <f t="shared" si="85"/>
        <v>0</v>
      </c>
      <c r="BE85" s="287">
        <f t="shared" si="86"/>
        <v>0</v>
      </c>
      <c r="BF85" s="287">
        <f t="shared" si="87"/>
        <v>0</v>
      </c>
      <c r="BG85" s="287">
        <f t="shared" si="58"/>
        <v>36608625.105335645</v>
      </c>
      <c r="BH85" s="287">
        <f t="shared" si="88"/>
        <v>36608625.105335645</v>
      </c>
      <c r="BI85" s="287">
        <f t="shared" si="89"/>
        <v>0</v>
      </c>
      <c r="BJ85" s="287">
        <f t="shared" si="90"/>
        <v>0</v>
      </c>
      <c r="BK85" s="287">
        <f t="shared" si="91"/>
        <v>0</v>
      </c>
      <c r="BL85" s="287">
        <f t="shared" si="92"/>
        <v>0</v>
      </c>
      <c r="BM85" s="287">
        <f t="shared" si="93"/>
        <v>0</v>
      </c>
      <c r="BN85" s="287">
        <f t="shared" si="94"/>
        <v>0</v>
      </c>
      <c r="BO85" s="287">
        <f t="shared" si="98"/>
        <v>13394626.675335646</v>
      </c>
      <c r="BP85" s="287">
        <f t="shared" si="64"/>
        <v>5619045.8899999997</v>
      </c>
      <c r="BQ85" s="288">
        <f>IF(BO85&gt;0,BO85/'1. UC Assumptions'!$C$29*'1. UC Assumptions'!$C$28,0)</f>
        <v>9153990.4608415272</v>
      </c>
      <c r="BR85" s="289">
        <f>BQ85*'1. UC Assumptions'!$C$19</f>
        <v>3840098.9983230205</v>
      </c>
      <c r="BS85" s="289">
        <f t="shared" si="99"/>
        <v>32367988.890841529</v>
      </c>
      <c r="BT85" s="90"/>
      <c r="BU85" s="111"/>
      <c r="BV85" s="111"/>
      <c r="BW85" s="126">
        <v>40894807.798020005</v>
      </c>
      <c r="BX85" s="126">
        <v>91808872.401256099</v>
      </c>
      <c r="BY85" s="7">
        <f t="shared" si="100"/>
        <v>-2319.5449620038271</v>
      </c>
    </row>
    <row r="86" spans="1:77">
      <c r="A86" s="118" t="s">
        <v>215</v>
      </c>
      <c r="B86" s="118" t="s">
        <v>216</v>
      </c>
      <c r="C86" s="270" t="s">
        <v>216</v>
      </c>
      <c r="D86" s="119" t="s">
        <v>949</v>
      </c>
      <c r="E86" s="119"/>
      <c r="F86" s="120"/>
      <c r="G86" s="121" t="s">
        <v>214</v>
      </c>
      <c r="H86" s="121" t="s">
        <v>802</v>
      </c>
      <c r="I86" s="122">
        <v>5</v>
      </c>
      <c r="J86" s="217">
        <f t="shared" si="60"/>
        <v>1</v>
      </c>
      <c r="K86" s="123">
        <v>10394690.242889494</v>
      </c>
      <c r="L86" s="123">
        <v>10302836.550000001</v>
      </c>
      <c r="M86" s="93">
        <f t="shared" si="61"/>
        <v>6.5538103878172604E-2</v>
      </c>
      <c r="N86" s="232">
        <v>22054003.453863148</v>
      </c>
      <c r="O86" s="232"/>
      <c r="P86" s="123">
        <v>22054003.453863148</v>
      </c>
      <c r="Q86" s="123">
        <v>5690904.6771930382</v>
      </c>
      <c r="R86" s="123">
        <f t="shared" si="65"/>
        <v>16363098.776670109</v>
      </c>
      <c r="S86" s="123">
        <f t="shared" si="66"/>
        <v>0</v>
      </c>
      <c r="T86" s="123" t="b">
        <f t="shared" si="67"/>
        <v>0</v>
      </c>
      <c r="U86" s="123">
        <v>0</v>
      </c>
      <c r="V86" s="123">
        <v>0</v>
      </c>
      <c r="W86" s="123">
        <v>0</v>
      </c>
      <c r="X86" s="123">
        <v>0</v>
      </c>
      <c r="Y86" s="123">
        <v>0</v>
      </c>
      <c r="Z86" s="70">
        <f t="shared" si="56"/>
        <v>0</v>
      </c>
      <c r="AA86" s="70">
        <v>0</v>
      </c>
      <c r="AB86" s="70">
        <f t="shared" si="63"/>
        <v>16363098.776670109</v>
      </c>
      <c r="AC86" s="51">
        <f>IF(D86='2. UC Pool Allocations by Type'!B$5,'2. UC Pool Allocations by Type'!J$5,IF(D86='2. UC Pool Allocations by Type'!B$6,'2. UC Pool Allocations by Type'!J$6,IF(D86='2. UC Pool Allocations by Type'!B$7,'2. UC Pool Allocations by Type'!J$7,IF(D86='2. UC Pool Allocations by Type'!B$10,'2. UC Pool Allocations by Type'!J$10,IF(D86='2. UC Pool Allocations by Type'!B$14,'2. UC Pool Allocations by Type'!J$14,IF(D86='2. UC Pool Allocations by Type'!B$15,'2. UC Pool Allocations by Type'!J$15,IF(D86='2. UC Pool Allocations by Type'!B$16,'2. UC Pool Allocations by Type'!J$16,0)))))))</f>
        <v>2027872799.0126088</v>
      </c>
      <c r="AD86" s="71">
        <f t="shared" si="68"/>
        <v>16363098.776670109</v>
      </c>
      <c r="AE86" s="71">
        <f t="shared" si="69"/>
        <v>0</v>
      </c>
      <c r="AF86" s="71">
        <f t="shared" si="70"/>
        <v>0</v>
      </c>
      <c r="AG86" s="71">
        <f t="shared" si="71"/>
        <v>0</v>
      </c>
      <c r="AH86" s="71">
        <f t="shared" si="72"/>
        <v>0</v>
      </c>
      <c r="AI86" s="71">
        <f t="shared" si="73"/>
        <v>0</v>
      </c>
      <c r="AJ86" s="71">
        <f t="shared" si="74"/>
        <v>0</v>
      </c>
      <c r="AK86" s="49">
        <f t="shared" si="75"/>
        <v>7762187.8465010952</v>
      </c>
      <c r="AL86" s="51">
        <f>IF($E86=$D$352,R86*'1. UC Assumptions'!$H$14,0)</f>
        <v>0</v>
      </c>
      <c r="AM86" s="70">
        <f t="shared" si="59"/>
        <v>0</v>
      </c>
      <c r="AN86" s="70">
        <f t="shared" si="76"/>
        <v>0</v>
      </c>
      <c r="AO86" s="70">
        <f t="shared" si="77"/>
        <v>0</v>
      </c>
      <c r="AP86" s="70">
        <f t="shared" si="95"/>
        <v>0</v>
      </c>
      <c r="AQ86" s="70">
        <f t="shared" si="79"/>
        <v>0</v>
      </c>
      <c r="AR86" s="70">
        <f t="shared" si="80"/>
        <v>7762187.8465010952</v>
      </c>
      <c r="AS86" s="70">
        <f t="shared" si="96"/>
        <v>-397621.24089848466</v>
      </c>
      <c r="AT86" s="99">
        <f t="shared" si="62"/>
        <v>7364566.6056026109</v>
      </c>
      <c r="AU86" s="287">
        <v>8033658.1799999997</v>
      </c>
      <c r="AV86" s="287">
        <f>ROUND(AU86*'1. UC Assumptions'!$C$19,2)</f>
        <v>3370119.61</v>
      </c>
      <c r="AW86" s="287">
        <f>IF((AB86-AA86-AU86)*'1. UC Assumptions'!$C$19&gt;0,(AB86-AA86-AU86)*'1. UC Assumptions'!$C$19,0)</f>
        <v>3494200.3303031111</v>
      </c>
      <c r="AX86" s="287">
        <f t="shared" si="57"/>
        <v>6864319.9403031114</v>
      </c>
      <c r="AY86" s="287">
        <f>ROUND(AX86/'1. UC Assumptions'!$C$19,2)</f>
        <v>16363098.779999999</v>
      </c>
      <c r="AZ86" s="287">
        <f t="shared" si="97"/>
        <v>7364566.6056026109</v>
      </c>
      <c r="BA86" s="287">
        <f t="shared" si="82"/>
        <v>0</v>
      </c>
      <c r="BB86" s="287">
        <f t="shared" si="83"/>
        <v>0</v>
      </c>
      <c r="BC86" s="287">
        <f t="shared" si="84"/>
        <v>8998532.1743973885</v>
      </c>
      <c r="BD86" s="287">
        <f t="shared" si="85"/>
        <v>0</v>
      </c>
      <c r="BE86" s="287">
        <f t="shared" si="86"/>
        <v>0</v>
      </c>
      <c r="BF86" s="287">
        <f t="shared" si="87"/>
        <v>0</v>
      </c>
      <c r="BG86" s="287">
        <f t="shared" si="58"/>
        <v>7364566.6056026109</v>
      </c>
      <c r="BH86" s="287">
        <f t="shared" si="88"/>
        <v>7364566.6056026109</v>
      </c>
      <c r="BI86" s="287">
        <f t="shared" si="89"/>
        <v>0</v>
      </c>
      <c r="BJ86" s="287">
        <f t="shared" si="90"/>
        <v>0</v>
      </c>
      <c r="BK86" s="287">
        <f t="shared" si="91"/>
        <v>0</v>
      </c>
      <c r="BL86" s="287">
        <f t="shared" si="92"/>
        <v>0</v>
      </c>
      <c r="BM86" s="287">
        <f t="shared" si="93"/>
        <v>0</v>
      </c>
      <c r="BN86" s="287">
        <f t="shared" si="94"/>
        <v>0</v>
      </c>
      <c r="BO86" s="287">
        <f t="shared" si="98"/>
        <v>-669091.57439738885</v>
      </c>
      <c r="BP86" s="287">
        <f t="shared" si="64"/>
        <v>-280683.90999999997</v>
      </c>
      <c r="BQ86" s="288">
        <f>IF(BO86&gt;0,BO86/'1. UC Assumptions'!$C$29*'1. UC Assumptions'!$C$28,0)</f>
        <v>0</v>
      </c>
      <c r="BR86" s="289">
        <f>BQ86*'1. UC Assumptions'!$C$19</f>
        <v>0</v>
      </c>
      <c r="BS86" s="289">
        <f t="shared" si="99"/>
        <v>8033658.1799999997</v>
      </c>
      <c r="BT86" s="90"/>
      <c r="BU86" s="111"/>
      <c r="BV86" s="111"/>
      <c r="BW86" s="126">
        <v>10633561.062889494</v>
      </c>
      <c r="BX86" s="126">
        <v>22054003.453863148</v>
      </c>
      <c r="BY86" s="7">
        <f t="shared" si="100"/>
        <v>0</v>
      </c>
    </row>
    <row r="87" spans="1:77">
      <c r="A87" s="118" t="s">
        <v>218</v>
      </c>
      <c r="B87" s="118" t="s">
        <v>219</v>
      </c>
      <c r="C87" s="270" t="s">
        <v>219</v>
      </c>
      <c r="D87" s="119" t="s">
        <v>972</v>
      </c>
      <c r="E87" s="119" t="s">
        <v>977</v>
      </c>
      <c r="F87" s="120"/>
      <c r="G87" s="121" t="s">
        <v>217</v>
      </c>
      <c r="H87" s="121" t="s">
        <v>831</v>
      </c>
      <c r="I87" s="122">
        <v>14</v>
      </c>
      <c r="J87" s="217">
        <f t="shared" si="60"/>
        <v>1</v>
      </c>
      <c r="K87" s="123">
        <v>458532.18144406471</v>
      </c>
      <c r="L87" s="123">
        <v>1314846</v>
      </c>
      <c r="M87" s="93">
        <f t="shared" si="61"/>
        <v>6.6468781408317579E-2</v>
      </c>
      <c r="N87" s="232">
        <v>1891252.4681407502</v>
      </c>
      <c r="O87" s="232"/>
      <c r="P87" s="123">
        <v>1891252.4681407502</v>
      </c>
      <c r="Q87" s="123">
        <v>1357609.64390896</v>
      </c>
      <c r="R87" s="123">
        <f t="shared" si="65"/>
        <v>533642.82423179015</v>
      </c>
      <c r="S87" s="123" t="b">
        <f t="shared" si="66"/>
        <v>0</v>
      </c>
      <c r="T87" s="123">
        <f t="shared" si="67"/>
        <v>533642.82423179015</v>
      </c>
      <c r="U87" s="123">
        <v>2878912</v>
      </c>
      <c r="V87" s="123">
        <v>0</v>
      </c>
      <c r="W87" s="123">
        <v>0</v>
      </c>
      <c r="X87" s="123">
        <v>0</v>
      </c>
      <c r="Y87" s="123">
        <v>0</v>
      </c>
      <c r="Z87" s="70">
        <f t="shared" si="56"/>
        <v>2878912</v>
      </c>
      <c r="AA87" s="70">
        <v>0</v>
      </c>
      <c r="AB87" s="70">
        <f t="shared" si="63"/>
        <v>3412554.8242317904</v>
      </c>
      <c r="AC87" s="51">
        <f>IF(D87='2. UC Pool Allocations by Type'!B$5,'2. UC Pool Allocations by Type'!J$5,IF(D87='2. UC Pool Allocations by Type'!B$6,'2. UC Pool Allocations by Type'!J$6,IF(D87='2. UC Pool Allocations by Type'!B$7,'2. UC Pool Allocations by Type'!J$7,IF(D87='2. UC Pool Allocations by Type'!B$10,'2. UC Pool Allocations by Type'!J$10,IF(D87='2. UC Pool Allocations by Type'!B$14,'2. UC Pool Allocations by Type'!J$14,IF(D87='2. UC Pool Allocations by Type'!B$15,'2. UC Pool Allocations by Type'!J$15,IF(D87='2. UC Pool Allocations by Type'!B$16,'2. UC Pool Allocations by Type'!J$16,0)))))))</f>
        <v>196885138.65513676</v>
      </c>
      <c r="AD87" s="71">
        <f t="shared" si="68"/>
        <v>0</v>
      </c>
      <c r="AE87" s="71">
        <f t="shared" si="69"/>
        <v>3412554.8242317904</v>
      </c>
      <c r="AF87" s="71">
        <f t="shared" si="70"/>
        <v>0</v>
      </c>
      <c r="AG87" s="71">
        <f t="shared" si="71"/>
        <v>0</v>
      </c>
      <c r="AH87" s="71">
        <f t="shared" si="72"/>
        <v>0</v>
      </c>
      <c r="AI87" s="71">
        <f t="shared" si="73"/>
        <v>0</v>
      </c>
      <c r="AJ87" s="71">
        <f t="shared" si="74"/>
        <v>0</v>
      </c>
      <c r="AK87" s="49">
        <f t="shared" si="75"/>
        <v>2091926.1944961166</v>
      </c>
      <c r="AL87" s="51">
        <f>IF($E87=$D$352,R87*'1. UC Assumptions'!$H$14,0)</f>
        <v>458111.83987898292</v>
      </c>
      <c r="AM87" s="70">
        <f t="shared" si="59"/>
        <v>0</v>
      </c>
      <c r="AN87" s="70">
        <f t="shared" si="76"/>
        <v>0</v>
      </c>
      <c r="AO87" s="70">
        <f t="shared" si="77"/>
        <v>0</v>
      </c>
      <c r="AP87" s="70">
        <f t="shared" si="95"/>
        <v>0</v>
      </c>
      <c r="AQ87" s="70">
        <f t="shared" si="79"/>
        <v>0</v>
      </c>
      <c r="AR87" s="70">
        <f t="shared" si="80"/>
        <v>0</v>
      </c>
      <c r="AS87" s="70">
        <f t="shared" si="96"/>
        <v>0</v>
      </c>
      <c r="AT87" s="99">
        <f t="shared" si="62"/>
        <v>2091926.1944961166</v>
      </c>
      <c r="AU87" s="287">
        <v>2088344.72</v>
      </c>
      <c r="AV87" s="287">
        <f>ROUND(AU87*'1. UC Assumptions'!$C$19,2)</f>
        <v>876060.61</v>
      </c>
      <c r="AW87" s="287">
        <f>IF((AB87-AA87-AU87)*'1. UC Assumptions'!$C$19&gt;0,(AB87-AA87-AU87)*'1. UC Assumptions'!$C$19,0)</f>
        <v>555506.13872523606</v>
      </c>
      <c r="AX87" s="287">
        <f t="shared" si="57"/>
        <v>1431566.7487252359</v>
      </c>
      <c r="AY87" s="287">
        <f>ROUND(AX87/'1. UC Assumptions'!$C$19,2)</f>
        <v>3412554.82</v>
      </c>
      <c r="AZ87" s="287">
        <f t="shared" si="97"/>
        <v>2091926.1944961166</v>
      </c>
      <c r="BA87" s="287">
        <f t="shared" si="82"/>
        <v>0</v>
      </c>
      <c r="BB87" s="287">
        <f t="shared" si="83"/>
        <v>0</v>
      </c>
      <c r="BC87" s="287">
        <f t="shared" si="84"/>
        <v>0</v>
      </c>
      <c r="BD87" s="287">
        <f t="shared" si="85"/>
        <v>0</v>
      </c>
      <c r="BE87" s="287">
        <f t="shared" si="86"/>
        <v>0</v>
      </c>
      <c r="BF87" s="287">
        <f t="shared" si="87"/>
        <v>0</v>
      </c>
      <c r="BG87" s="287">
        <f t="shared" si="58"/>
        <v>2091926.1944961166</v>
      </c>
      <c r="BH87" s="287">
        <f t="shared" si="88"/>
        <v>0</v>
      </c>
      <c r="BI87" s="287">
        <f t="shared" si="89"/>
        <v>2091926.1944961166</v>
      </c>
      <c r="BJ87" s="287">
        <f t="shared" si="90"/>
        <v>0</v>
      </c>
      <c r="BK87" s="287">
        <f t="shared" si="91"/>
        <v>0</v>
      </c>
      <c r="BL87" s="287">
        <f t="shared" si="92"/>
        <v>0</v>
      </c>
      <c r="BM87" s="287">
        <f t="shared" si="93"/>
        <v>0</v>
      </c>
      <c r="BN87" s="287">
        <f t="shared" si="94"/>
        <v>0</v>
      </c>
      <c r="BO87" s="287">
        <f t="shared" si="98"/>
        <v>3581.4744961166289</v>
      </c>
      <c r="BP87" s="287">
        <f t="shared" si="64"/>
        <v>1502.42</v>
      </c>
      <c r="BQ87" s="288">
        <f>IF(BO87&gt;0,BO87/'1. UC Assumptions'!$C$29*'1. UC Assumptions'!$C$28,0)</f>
        <v>2447.6071015527059</v>
      </c>
      <c r="BR87" s="289">
        <f>BQ87*'1. UC Assumptions'!$C$19</f>
        <v>1026.7711791013601</v>
      </c>
      <c r="BS87" s="289">
        <f t="shared" si="99"/>
        <v>2090792.3271015526</v>
      </c>
      <c r="BT87" s="90"/>
      <c r="BU87" s="111"/>
      <c r="BV87" s="111"/>
      <c r="BW87" s="126">
        <v>480565.60144406464</v>
      </c>
      <c r="BX87" s="126">
        <v>1891252.4681407502</v>
      </c>
      <c r="BY87" s="7">
        <f t="shared" si="100"/>
        <v>0</v>
      </c>
    </row>
    <row r="88" spans="1:77">
      <c r="A88" s="118" t="s">
        <v>220</v>
      </c>
      <c r="B88" s="118" t="s">
        <v>221</v>
      </c>
      <c r="C88" s="270" t="s">
        <v>221</v>
      </c>
      <c r="D88" s="119" t="s">
        <v>949</v>
      </c>
      <c r="E88" s="119" t="s">
        <v>977</v>
      </c>
      <c r="F88" s="120"/>
      <c r="G88" s="121" t="s">
        <v>1161</v>
      </c>
      <c r="H88" s="121" t="s">
        <v>832</v>
      </c>
      <c r="I88" s="122">
        <v>6</v>
      </c>
      <c r="J88" s="217">
        <f t="shared" si="60"/>
        <v>1</v>
      </c>
      <c r="K88" s="123">
        <v>1214836.2351816401</v>
      </c>
      <c r="L88" s="123">
        <v>957949</v>
      </c>
      <c r="M88" s="93">
        <f t="shared" si="61"/>
        <v>7.1797068879842385E-2</v>
      </c>
      <c r="N88" s="232">
        <v>2328784.8463730807</v>
      </c>
      <c r="O88" s="232"/>
      <c r="P88" s="123">
        <v>2328784.8463730807</v>
      </c>
      <c r="Q88" s="123">
        <v>264015.98293238558</v>
      </c>
      <c r="R88" s="123">
        <f t="shared" si="65"/>
        <v>2064768.8634406952</v>
      </c>
      <c r="S88" s="123">
        <f t="shared" si="66"/>
        <v>2064768.8634406952</v>
      </c>
      <c r="T88" s="123" t="b">
        <f t="shared" si="67"/>
        <v>0</v>
      </c>
      <c r="U88" s="123">
        <v>0</v>
      </c>
      <c r="V88" s="123">
        <v>0</v>
      </c>
      <c r="W88" s="123">
        <v>0</v>
      </c>
      <c r="X88" s="123">
        <v>0</v>
      </c>
      <c r="Y88" s="123">
        <v>0</v>
      </c>
      <c r="Z88" s="70">
        <f t="shared" si="56"/>
        <v>0</v>
      </c>
      <c r="AA88" s="70">
        <v>0</v>
      </c>
      <c r="AB88" s="70">
        <f t="shared" si="63"/>
        <v>2064768.8634406952</v>
      </c>
      <c r="AC88" s="51">
        <f>IF(D88='2. UC Pool Allocations by Type'!B$5,'2. UC Pool Allocations by Type'!J$5,IF(D88='2. UC Pool Allocations by Type'!B$6,'2. UC Pool Allocations by Type'!J$6,IF(D88='2. UC Pool Allocations by Type'!B$7,'2. UC Pool Allocations by Type'!J$7,IF(D88='2. UC Pool Allocations by Type'!B$10,'2. UC Pool Allocations by Type'!J$10,IF(D88='2. UC Pool Allocations by Type'!B$14,'2. UC Pool Allocations by Type'!J$14,IF(D88='2. UC Pool Allocations by Type'!B$15,'2. UC Pool Allocations by Type'!J$15,IF(D88='2. UC Pool Allocations by Type'!B$16,'2. UC Pool Allocations by Type'!J$16,0)))))))</f>
        <v>2027872799.0126088</v>
      </c>
      <c r="AD88" s="71">
        <f t="shared" si="68"/>
        <v>2064768.8634406952</v>
      </c>
      <c r="AE88" s="71">
        <f t="shared" si="69"/>
        <v>0</v>
      </c>
      <c r="AF88" s="71">
        <f t="shared" si="70"/>
        <v>0</v>
      </c>
      <c r="AG88" s="71">
        <f t="shared" si="71"/>
        <v>0</v>
      </c>
      <c r="AH88" s="71">
        <f t="shared" si="72"/>
        <v>0</v>
      </c>
      <c r="AI88" s="71">
        <f t="shared" si="73"/>
        <v>0</v>
      </c>
      <c r="AJ88" s="71">
        <f t="shared" si="74"/>
        <v>0</v>
      </c>
      <c r="AK88" s="49">
        <f t="shared" si="75"/>
        <v>979467.51995924604</v>
      </c>
      <c r="AL88" s="51">
        <f>IF($E88=$D$352,R88*'1. UC Assumptions'!$H$14,0)</f>
        <v>1772524.6550767815</v>
      </c>
      <c r="AM88" s="70">
        <f t="shared" si="59"/>
        <v>793057.13511753548</v>
      </c>
      <c r="AN88" s="70">
        <f t="shared" si="76"/>
        <v>0</v>
      </c>
      <c r="AO88" s="70">
        <f t="shared" si="77"/>
        <v>0</v>
      </c>
      <c r="AP88" s="70">
        <f t="shared" si="95"/>
        <v>0</v>
      </c>
      <c r="AQ88" s="70">
        <f t="shared" si="79"/>
        <v>793057.13511753548</v>
      </c>
      <c r="AR88" s="70">
        <f t="shared" si="80"/>
        <v>0</v>
      </c>
      <c r="AS88" s="70">
        <f t="shared" si="96"/>
        <v>0</v>
      </c>
      <c r="AT88" s="99">
        <f t="shared" si="62"/>
        <v>1772524.6550767815</v>
      </c>
      <c r="AU88" s="287">
        <v>1765689.08</v>
      </c>
      <c r="AV88" s="287">
        <f>ROUND(AU88*'1. UC Assumptions'!$C$19,2)</f>
        <v>740706.57</v>
      </c>
      <c r="AW88" s="287">
        <f>IF((AB88-AA88-AU88)*'1. UC Assumptions'!$C$19&gt;0,(AB88-AA88-AU88)*'1. UC Assumptions'!$C$19,0)</f>
        <v>125463.96915337161</v>
      </c>
      <c r="AX88" s="287">
        <f t="shared" si="57"/>
        <v>866170.53915337159</v>
      </c>
      <c r="AY88" s="287">
        <f>ROUND(AX88/'1. UC Assumptions'!$C$19,2)</f>
        <v>2064768.87</v>
      </c>
      <c r="AZ88" s="287">
        <f t="shared" si="97"/>
        <v>1772524.6550767815</v>
      </c>
      <c r="BA88" s="287">
        <f t="shared" si="82"/>
        <v>0</v>
      </c>
      <c r="BB88" s="287">
        <f t="shared" si="83"/>
        <v>0</v>
      </c>
      <c r="BC88" s="287">
        <f t="shared" si="84"/>
        <v>292244.21492321859</v>
      </c>
      <c r="BD88" s="287">
        <f t="shared" si="85"/>
        <v>0</v>
      </c>
      <c r="BE88" s="287">
        <f t="shared" si="86"/>
        <v>0</v>
      </c>
      <c r="BF88" s="287">
        <f t="shared" si="87"/>
        <v>0</v>
      </c>
      <c r="BG88" s="287">
        <f t="shared" si="58"/>
        <v>1772524.6550767815</v>
      </c>
      <c r="BH88" s="287">
        <f t="shared" si="88"/>
        <v>1772524.6550767815</v>
      </c>
      <c r="BI88" s="287">
        <f t="shared" si="89"/>
        <v>0</v>
      </c>
      <c r="BJ88" s="287">
        <f t="shared" si="90"/>
        <v>0</v>
      </c>
      <c r="BK88" s="287">
        <f t="shared" si="91"/>
        <v>0</v>
      </c>
      <c r="BL88" s="287">
        <f t="shared" si="92"/>
        <v>0</v>
      </c>
      <c r="BM88" s="287">
        <f t="shared" si="93"/>
        <v>0</v>
      </c>
      <c r="BN88" s="287">
        <f t="shared" si="94"/>
        <v>0</v>
      </c>
      <c r="BO88" s="287">
        <f t="shared" si="98"/>
        <v>6835.5750767814461</v>
      </c>
      <c r="BP88" s="287">
        <f t="shared" si="64"/>
        <v>2867.52</v>
      </c>
      <c r="BQ88" s="288">
        <f>IF(BO88&gt;0,BO88/'1. UC Assumptions'!$C$29*'1. UC Assumptions'!$C$28,0)</f>
        <v>4671.4843618928626</v>
      </c>
      <c r="BR88" s="289">
        <f>BQ88*'1. UC Assumptions'!$C$19</f>
        <v>1959.6876898140558</v>
      </c>
      <c r="BS88" s="289">
        <f t="shared" si="99"/>
        <v>1770360.5643618929</v>
      </c>
      <c r="BT88" s="90"/>
      <c r="BU88" s="111"/>
      <c r="BV88" s="111"/>
      <c r="BW88" s="126">
        <v>1252822.6451816403</v>
      </c>
      <c r="BX88" s="126">
        <v>2328784.8463730807</v>
      </c>
      <c r="BY88" s="7">
        <f t="shared" si="100"/>
        <v>0</v>
      </c>
    </row>
    <row r="89" spans="1:77">
      <c r="A89" s="118" t="s">
        <v>223</v>
      </c>
      <c r="B89" s="118" t="s">
        <v>224</v>
      </c>
      <c r="C89" s="270" t="s">
        <v>224</v>
      </c>
      <c r="D89" s="119" t="s">
        <v>972</v>
      </c>
      <c r="E89" s="119" t="s">
        <v>977</v>
      </c>
      <c r="F89" s="120"/>
      <c r="G89" s="121" t="s">
        <v>222</v>
      </c>
      <c r="H89" s="121" t="s">
        <v>1162</v>
      </c>
      <c r="I89" s="122">
        <v>11</v>
      </c>
      <c r="J89" s="217">
        <f t="shared" si="60"/>
        <v>1</v>
      </c>
      <c r="K89" s="123">
        <v>245333.55</v>
      </c>
      <c r="L89" s="123">
        <v>484896.41000000003</v>
      </c>
      <c r="M89" s="93">
        <f t="shared" si="61"/>
        <v>5.5261890258569979E-2</v>
      </c>
      <c r="N89" s="232">
        <v>770583.84791303996</v>
      </c>
      <c r="O89" s="232"/>
      <c r="P89" s="123">
        <v>770583.84791303996</v>
      </c>
      <c r="Q89" s="123">
        <v>285747.29405788658</v>
      </c>
      <c r="R89" s="123">
        <f t="shared" si="65"/>
        <v>484836.55385515338</v>
      </c>
      <c r="S89" s="123" t="b">
        <f t="shared" si="66"/>
        <v>0</v>
      </c>
      <c r="T89" s="123">
        <f t="shared" si="67"/>
        <v>484836.55385515338</v>
      </c>
      <c r="U89" s="123">
        <v>343805</v>
      </c>
      <c r="V89" s="123">
        <v>0</v>
      </c>
      <c r="W89" s="123">
        <v>0</v>
      </c>
      <c r="X89" s="123">
        <v>0</v>
      </c>
      <c r="Y89" s="123">
        <v>0</v>
      </c>
      <c r="Z89" s="70">
        <f t="shared" si="56"/>
        <v>343805</v>
      </c>
      <c r="AA89" s="70">
        <v>0</v>
      </c>
      <c r="AB89" s="70">
        <f t="shared" si="63"/>
        <v>828641.55385515338</v>
      </c>
      <c r="AC89" s="51">
        <f>IF(D89='2. UC Pool Allocations by Type'!B$5,'2. UC Pool Allocations by Type'!J$5,IF(D89='2. UC Pool Allocations by Type'!B$6,'2. UC Pool Allocations by Type'!J$6,IF(D89='2. UC Pool Allocations by Type'!B$7,'2. UC Pool Allocations by Type'!J$7,IF(D89='2. UC Pool Allocations by Type'!B$10,'2. UC Pool Allocations by Type'!J$10,IF(D89='2. UC Pool Allocations by Type'!B$14,'2. UC Pool Allocations by Type'!J$14,IF(D89='2. UC Pool Allocations by Type'!B$15,'2. UC Pool Allocations by Type'!J$15,IF(D89='2. UC Pool Allocations by Type'!B$16,'2. UC Pool Allocations by Type'!J$16,0)))))))</f>
        <v>196885138.65513676</v>
      </c>
      <c r="AD89" s="71">
        <f t="shared" si="68"/>
        <v>0</v>
      </c>
      <c r="AE89" s="71">
        <f t="shared" si="69"/>
        <v>828641.55385515338</v>
      </c>
      <c r="AF89" s="71">
        <f t="shared" si="70"/>
        <v>0</v>
      </c>
      <c r="AG89" s="71">
        <f t="shared" si="71"/>
        <v>0</v>
      </c>
      <c r="AH89" s="71">
        <f t="shared" si="72"/>
        <v>0</v>
      </c>
      <c r="AI89" s="71">
        <f t="shared" si="73"/>
        <v>0</v>
      </c>
      <c r="AJ89" s="71">
        <f t="shared" si="74"/>
        <v>0</v>
      </c>
      <c r="AK89" s="49">
        <f t="shared" si="75"/>
        <v>507964.57834132621</v>
      </c>
      <c r="AL89" s="51">
        <f>IF($E89=$D$352,R89*'1. UC Assumptions'!$H$14,0)</f>
        <v>416213.53392488556</v>
      </c>
      <c r="AM89" s="70">
        <f t="shared" si="59"/>
        <v>0</v>
      </c>
      <c r="AN89" s="70">
        <f t="shared" si="76"/>
        <v>0</v>
      </c>
      <c r="AO89" s="70">
        <f t="shared" si="77"/>
        <v>0</v>
      </c>
      <c r="AP89" s="70">
        <f t="shared" si="95"/>
        <v>0</v>
      </c>
      <c r="AQ89" s="70">
        <f t="shared" si="79"/>
        <v>0</v>
      </c>
      <c r="AR89" s="70">
        <f t="shared" si="80"/>
        <v>0</v>
      </c>
      <c r="AS89" s="70">
        <f t="shared" si="96"/>
        <v>0</v>
      </c>
      <c r="AT89" s="99">
        <f t="shared" si="62"/>
        <v>507964.57834132621</v>
      </c>
      <c r="AU89" s="287">
        <v>507486.77</v>
      </c>
      <c r="AV89" s="287">
        <f>ROUND(AU89*'1. UC Assumptions'!$C$19,2)</f>
        <v>212890.7</v>
      </c>
      <c r="AW89" s="287">
        <f>IF((AB89-AA89-AU89)*'1. UC Assumptions'!$C$19&gt;0,(AB89-AA89-AU89)*'1. UC Assumptions'!$C$19,0)</f>
        <v>134724.43182723684</v>
      </c>
      <c r="AX89" s="287">
        <f t="shared" si="57"/>
        <v>347615.13182723685</v>
      </c>
      <c r="AY89" s="287">
        <f>ROUND(AX89/'1. UC Assumptions'!$C$19,2)</f>
        <v>828641.55</v>
      </c>
      <c r="AZ89" s="287">
        <f t="shared" si="97"/>
        <v>507964.57834132621</v>
      </c>
      <c r="BA89" s="287">
        <f t="shared" si="82"/>
        <v>0</v>
      </c>
      <c r="BB89" s="287">
        <f t="shared" si="83"/>
        <v>0</v>
      </c>
      <c r="BC89" s="287">
        <f t="shared" si="84"/>
        <v>0</v>
      </c>
      <c r="BD89" s="287">
        <f t="shared" si="85"/>
        <v>0</v>
      </c>
      <c r="BE89" s="287">
        <f t="shared" si="86"/>
        <v>0</v>
      </c>
      <c r="BF89" s="287">
        <f t="shared" si="87"/>
        <v>0</v>
      </c>
      <c r="BG89" s="287">
        <f t="shared" si="58"/>
        <v>507964.57834132621</v>
      </c>
      <c r="BH89" s="287">
        <f t="shared" si="88"/>
        <v>0</v>
      </c>
      <c r="BI89" s="287">
        <f t="shared" si="89"/>
        <v>507964.57834132621</v>
      </c>
      <c r="BJ89" s="287">
        <f t="shared" si="90"/>
        <v>0</v>
      </c>
      <c r="BK89" s="287">
        <f t="shared" si="91"/>
        <v>0</v>
      </c>
      <c r="BL89" s="287">
        <f t="shared" si="92"/>
        <v>0</v>
      </c>
      <c r="BM89" s="287">
        <f t="shared" si="93"/>
        <v>0</v>
      </c>
      <c r="BN89" s="287">
        <f t="shared" si="94"/>
        <v>0</v>
      </c>
      <c r="BO89" s="287">
        <f t="shared" si="98"/>
        <v>477.80834132619202</v>
      </c>
      <c r="BP89" s="287">
        <f t="shared" si="64"/>
        <v>200.44</v>
      </c>
      <c r="BQ89" s="288">
        <f>IF(BO89&gt;0,BO89/'1. UC Assumptions'!$C$29*'1. UC Assumptions'!$C$28,0)</f>
        <v>326.53788004889452</v>
      </c>
      <c r="BR89" s="289">
        <f>BQ89*'1. UC Assumptions'!$C$19</f>
        <v>136.98264068051125</v>
      </c>
      <c r="BS89" s="289">
        <f t="shared" si="99"/>
        <v>507813.30788004893</v>
      </c>
      <c r="BT89" s="90"/>
      <c r="BU89" s="111"/>
      <c r="BV89" s="111"/>
      <c r="BW89" s="126">
        <v>246637.43</v>
      </c>
      <c r="BX89" s="126">
        <v>770583.84791303996</v>
      </c>
      <c r="BY89" s="7">
        <f t="shared" si="100"/>
        <v>0</v>
      </c>
    </row>
    <row r="90" spans="1:77">
      <c r="A90" s="118" t="s">
        <v>226</v>
      </c>
      <c r="B90" s="118" t="s">
        <v>227</v>
      </c>
      <c r="C90" s="270" t="s">
        <v>227</v>
      </c>
      <c r="D90" s="119" t="s">
        <v>949</v>
      </c>
      <c r="E90" s="120"/>
      <c r="F90" s="120"/>
      <c r="G90" s="121" t="s">
        <v>225</v>
      </c>
      <c r="H90" s="121" t="s">
        <v>833</v>
      </c>
      <c r="I90" s="122">
        <v>13</v>
      </c>
      <c r="J90" s="217">
        <f t="shared" si="60"/>
        <v>1</v>
      </c>
      <c r="K90" s="123">
        <v>7477151.8166306131</v>
      </c>
      <c r="L90" s="123">
        <v>2589728</v>
      </c>
      <c r="M90" s="93">
        <f t="shared" si="61"/>
        <v>0.11202538965618913</v>
      </c>
      <c r="N90" s="232">
        <v>11194625.950710682</v>
      </c>
      <c r="O90" s="232"/>
      <c r="P90" s="123">
        <v>11194625.950710682</v>
      </c>
      <c r="Q90" s="123">
        <v>1249774.0541174561</v>
      </c>
      <c r="R90" s="123">
        <f t="shared" si="65"/>
        <v>9944851.8965932261</v>
      </c>
      <c r="S90" s="123">
        <f t="shared" si="66"/>
        <v>0</v>
      </c>
      <c r="T90" s="123" t="b">
        <f t="shared" si="67"/>
        <v>0</v>
      </c>
      <c r="U90" s="123">
        <v>265015</v>
      </c>
      <c r="V90" s="123">
        <v>0</v>
      </c>
      <c r="W90" s="123">
        <v>1534442</v>
      </c>
      <c r="X90" s="123">
        <v>0</v>
      </c>
      <c r="Y90" s="123">
        <v>0</v>
      </c>
      <c r="Z90" s="70">
        <f t="shared" si="56"/>
        <v>1799457</v>
      </c>
      <c r="AA90" s="70">
        <v>0</v>
      </c>
      <c r="AB90" s="70">
        <f t="shared" si="63"/>
        <v>11744308.896593226</v>
      </c>
      <c r="AC90" s="51">
        <f>IF(D90='2. UC Pool Allocations by Type'!B$5,'2. UC Pool Allocations by Type'!J$5,IF(D90='2. UC Pool Allocations by Type'!B$6,'2. UC Pool Allocations by Type'!J$6,IF(D90='2. UC Pool Allocations by Type'!B$7,'2. UC Pool Allocations by Type'!J$7,IF(D90='2. UC Pool Allocations by Type'!B$10,'2. UC Pool Allocations by Type'!J$10,IF(D90='2. UC Pool Allocations by Type'!B$14,'2. UC Pool Allocations by Type'!J$14,IF(D90='2. UC Pool Allocations by Type'!B$15,'2. UC Pool Allocations by Type'!J$15,IF(D90='2. UC Pool Allocations by Type'!B$16,'2. UC Pool Allocations by Type'!J$16,0)))))))</f>
        <v>2027872799.0126088</v>
      </c>
      <c r="AD90" s="71">
        <f t="shared" si="68"/>
        <v>11744308.896593226</v>
      </c>
      <c r="AE90" s="71">
        <f t="shared" si="69"/>
        <v>0</v>
      </c>
      <c r="AF90" s="71">
        <f t="shared" si="70"/>
        <v>0</v>
      </c>
      <c r="AG90" s="71">
        <f t="shared" si="71"/>
        <v>0</v>
      </c>
      <c r="AH90" s="71">
        <f t="shared" si="72"/>
        <v>0</v>
      </c>
      <c r="AI90" s="71">
        <f t="shared" si="73"/>
        <v>0</v>
      </c>
      <c r="AJ90" s="71">
        <f t="shared" si="74"/>
        <v>0</v>
      </c>
      <c r="AK90" s="49">
        <f t="shared" si="75"/>
        <v>5571165.5247516632</v>
      </c>
      <c r="AL90" s="51">
        <f>IF($E90=$D$352,R90*'1. UC Assumptions'!$H$14,0)</f>
        <v>0</v>
      </c>
      <c r="AM90" s="70">
        <f t="shared" si="59"/>
        <v>0</v>
      </c>
      <c r="AN90" s="70">
        <f t="shared" si="76"/>
        <v>0</v>
      </c>
      <c r="AO90" s="70">
        <f t="shared" si="77"/>
        <v>0</v>
      </c>
      <c r="AP90" s="70">
        <f t="shared" si="95"/>
        <v>0</v>
      </c>
      <c r="AQ90" s="70">
        <f t="shared" si="79"/>
        <v>0</v>
      </c>
      <c r="AR90" s="70">
        <f t="shared" si="80"/>
        <v>5571165.5247516632</v>
      </c>
      <c r="AS90" s="70">
        <f t="shared" si="96"/>
        <v>-285385.22810951417</v>
      </c>
      <c r="AT90" s="99">
        <f t="shared" si="62"/>
        <v>5285780.2966421489</v>
      </c>
      <c r="AU90" s="287">
        <v>5542139.1200000001</v>
      </c>
      <c r="AV90" s="287">
        <f>ROUND(AU90*'1. UC Assumptions'!$C$19,2)</f>
        <v>2324927.36</v>
      </c>
      <c r="AW90" s="287">
        <f>IF((AB90-AA90-AU90)*'1. UC Assumptions'!$C$19&gt;0,(AB90-AA90-AU90)*'1. UC Assumptions'!$C$19,0)</f>
        <v>2601810.2212808584</v>
      </c>
      <c r="AX90" s="287">
        <f t="shared" si="57"/>
        <v>4926737.5812808583</v>
      </c>
      <c r="AY90" s="287">
        <f>ROUND(AX90/'1. UC Assumptions'!$C$19,2)</f>
        <v>11744308.890000001</v>
      </c>
      <c r="AZ90" s="287">
        <f t="shared" si="97"/>
        <v>5285780.2966421489</v>
      </c>
      <c r="BA90" s="287">
        <f t="shared" si="82"/>
        <v>0</v>
      </c>
      <c r="BB90" s="287">
        <f t="shared" si="83"/>
        <v>0</v>
      </c>
      <c r="BC90" s="287">
        <f t="shared" si="84"/>
        <v>6458528.5933578517</v>
      </c>
      <c r="BD90" s="287">
        <f t="shared" si="85"/>
        <v>0</v>
      </c>
      <c r="BE90" s="287">
        <f t="shared" si="86"/>
        <v>0</v>
      </c>
      <c r="BF90" s="287">
        <f t="shared" si="87"/>
        <v>0</v>
      </c>
      <c r="BG90" s="287">
        <f t="shared" si="58"/>
        <v>5285780.2966421489</v>
      </c>
      <c r="BH90" s="287">
        <f t="shared" si="88"/>
        <v>5285780.2966421489</v>
      </c>
      <c r="BI90" s="287">
        <f t="shared" si="89"/>
        <v>0</v>
      </c>
      <c r="BJ90" s="287">
        <f t="shared" si="90"/>
        <v>0</v>
      </c>
      <c r="BK90" s="287">
        <f t="shared" si="91"/>
        <v>0</v>
      </c>
      <c r="BL90" s="287">
        <f t="shared" si="92"/>
        <v>0</v>
      </c>
      <c r="BM90" s="287">
        <f t="shared" si="93"/>
        <v>0</v>
      </c>
      <c r="BN90" s="287">
        <f t="shared" si="94"/>
        <v>0</v>
      </c>
      <c r="BO90" s="287">
        <f t="shared" si="98"/>
        <v>-256358.82335785124</v>
      </c>
      <c r="BP90" s="287">
        <f t="shared" si="64"/>
        <v>-107542.52</v>
      </c>
      <c r="BQ90" s="288">
        <f>IF(BO90&gt;0,BO90/'1. UC Assumptions'!$C$29*'1. UC Assumptions'!$C$28,0)</f>
        <v>0</v>
      </c>
      <c r="BR90" s="289">
        <f>BQ90*'1. UC Assumptions'!$C$19</f>
        <v>0</v>
      </c>
      <c r="BS90" s="289">
        <f t="shared" si="99"/>
        <v>5542139.1200000001</v>
      </c>
      <c r="BT90" s="90"/>
      <c r="BU90" s="111"/>
      <c r="BV90" s="111"/>
      <c r="BW90" s="126">
        <v>8037600.526630614</v>
      </c>
      <c r="BX90" s="126">
        <v>11194625.950710682</v>
      </c>
      <c r="BY90" s="7">
        <f t="shared" si="100"/>
        <v>0</v>
      </c>
    </row>
    <row r="91" spans="1:77">
      <c r="A91" s="118" t="s">
        <v>229</v>
      </c>
      <c r="B91" s="118" t="s">
        <v>230</v>
      </c>
      <c r="C91" s="270" t="s">
        <v>230</v>
      </c>
      <c r="D91" s="119" t="s">
        <v>949</v>
      </c>
      <c r="E91" s="120" t="s">
        <v>977</v>
      </c>
      <c r="F91" s="120"/>
      <c r="G91" s="121" t="s">
        <v>228</v>
      </c>
      <c r="H91" s="121" t="s">
        <v>834</v>
      </c>
      <c r="I91" s="122">
        <v>2</v>
      </c>
      <c r="J91" s="217">
        <f t="shared" si="60"/>
        <v>1</v>
      </c>
      <c r="K91" s="123">
        <v>2344290.7186988518</v>
      </c>
      <c r="L91" s="123">
        <v>4727530.49</v>
      </c>
      <c r="M91" s="93">
        <f t="shared" si="61"/>
        <v>8.0888669834256355E-2</v>
      </c>
      <c r="N91" s="232">
        <v>7634808.9231931251</v>
      </c>
      <c r="O91" s="232"/>
      <c r="P91" s="123">
        <v>7643851.4195761848</v>
      </c>
      <c r="Q91" s="123">
        <v>1121881.1650835229</v>
      </c>
      <c r="R91" s="123">
        <f t="shared" si="65"/>
        <v>6521970.2544926619</v>
      </c>
      <c r="S91" s="123">
        <f t="shared" si="66"/>
        <v>6521970.2544926619</v>
      </c>
      <c r="T91" s="123" t="b">
        <f t="shared" si="67"/>
        <v>0</v>
      </c>
      <c r="U91" s="123">
        <v>0</v>
      </c>
      <c r="V91" s="123">
        <v>0</v>
      </c>
      <c r="W91" s="123">
        <v>0</v>
      </c>
      <c r="X91" s="123">
        <v>0</v>
      </c>
      <c r="Y91" s="123">
        <v>0</v>
      </c>
      <c r="Z91" s="70">
        <f t="shared" si="56"/>
        <v>0</v>
      </c>
      <c r="AA91" s="70">
        <v>0</v>
      </c>
      <c r="AB91" s="70">
        <f t="shared" si="63"/>
        <v>6521970.2544926619</v>
      </c>
      <c r="AC91" s="51">
        <f>IF(D91='2. UC Pool Allocations by Type'!B$5,'2. UC Pool Allocations by Type'!J$5,IF(D91='2. UC Pool Allocations by Type'!B$6,'2. UC Pool Allocations by Type'!J$6,IF(D91='2. UC Pool Allocations by Type'!B$7,'2. UC Pool Allocations by Type'!J$7,IF(D91='2. UC Pool Allocations by Type'!B$10,'2. UC Pool Allocations by Type'!J$10,IF(D91='2. UC Pool Allocations by Type'!B$14,'2. UC Pool Allocations by Type'!J$14,IF(D91='2. UC Pool Allocations by Type'!B$15,'2. UC Pool Allocations by Type'!J$15,IF(D91='2. UC Pool Allocations by Type'!B$16,'2. UC Pool Allocations by Type'!J$16,0)))))))</f>
        <v>2027872799.0126088</v>
      </c>
      <c r="AD91" s="71">
        <f t="shared" si="68"/>
        <v>6521970.2544926619</v>
      </c>
      <c r="AE91" s="71">
        <f t="shared" si="69"/>
        <v>0</v>
      </c>
      <c r="AF91" s="71">
        <f t="shared" si="70"/>
        <v>0</v>
      </c>
      <c r="AG91" s="71">
        <f t="shared" si="71"/>
        <v>0</v>
      </c>
      <c r="AH91" s="71">
        <f t="shared" si="72"/>
        <v>0</v>
      </c>
      <c r="AI91" s="71">
        <f t="shared" si="73"/>
        <v>0</v>
      </c>
      <c r="AJ91" s="71">
        <f t="shared" si="74"/>
        <v>0</v>
      </c>
      <c r="AK91" s="49">
        <f t="shared" si="75"/>
        <v>3093836.8664524271</v>
      </c>
      <c r="AL91" s="51">
        <f>IF($E91=$D$352,R91*'1. UC Assumptions'!$H$14,0)</f>
        <v>5598860.6184721626</v>
      </c>
      <c r="AM91" s="70">
        <f t="shared" si="59"/>
        <v>2505023.7520197355</v>
      </c>
      <c r="AN91" s="70">
        <f t="shared" si="76"/>
        <v>0</v>
      </c>
      <c r="AO91" s="70">
        <f t="shared" si="77"/>
        <v>0</v>
      </c>
      <c r="AP91" s="70">
        <f t="shared" si="95"/>
        <v>0</v>
      </c>
      <c r="AQ91" s="70">
        <f t="shared" si="79"/>
        <v>2505023.7520197355</v>
      </c>
      <c r="AR91" s="70">
        <f t="shared" si="80"/>
        <v>0</v>
      </c>
      <c r="AS91" s="70">
        <f t="shared" si="96"/>
        <v>0</v>
      </c>
      <c r="AT91" s="99">
        <f t="shared" si="62"/>
        <v>5598860.6184721626</v>
      </c>
      <c r="AU91" s="287">
        <v>3373063.15</v>
      </c>
      <c r="AV91" s="287">
        <f>ROUND(AU91*'1. UC Assumptions'!$C$19,2)</f>
        <v>1414999.99</v>
      </c>
      <c r="AW91" s="287">
        <f>IF((AB91-AA91-AU91)*'1. UC Assumptions'!$C$19&gt;0,(AB91-AA91-AU91)*'1. UC Assumptions'!$C$19,0)</f>
        <v>1320966.5303346717</v>
      </c>
      <c r="AX91" s="287">
        <f t="shared" si="57"/>
        <v>2735966.5203346717</v>
      </c>
      <c r="AY91" s="287">
        <f>ROUND(AX91/'1. UC Assumptions'!$C$19,2)</f>
        <v>6521970.25</v>
      </c>
      <c r="AZ91" s="287">
        <f t="shared" si="97"/>
        <v>5598860.6184721626</v>
      </c>
      <c r="BA91" s="287">
        <f t="shared" si="82"/>
        <v>0</v>
      </c>
      <c r="BB91" s="287">
        <f t="shared" si="83"/>
        <v>0</v>
      </c>
      <c r="BC91" s="287">
        <f t="shared" si="84"/>
        <v>923109.63152783737</v>
      </c>
      <c r="BD91" s="287">
        <f t="shared" si="85"/>
        <v>0</v>
      </c>
      <c r="BE91" s="287">
        <f t="shared" si="86"/>
        <v>0</v>
      </c>
      <c r="BF91" s="287">
        <f t="shared" si="87"/>
        <v>0</v>
      </c>
      <c r="BG91" s="287">
        <f t="shared" si="58"/>
        <v>5598860.6184721626</v>
      </c>
      <c r="BH91" s="287">
        <f t="shared" si="88"/>
        <v>5598860.6184721626</v>
      </c>
      <c r="BI91" s="287">
        <f t="shared" si="89"/>
        <v>0</v>
      </c>
      <c r="BJ91" s="287">
        <f t="shared" si="90"/>
        <v>0</v>
      </c>
      <c r="BK91" s="287">
        <f t="shared" si="91"/>
        <v>0</v>
      </c>
      <c r="BL91" s="287">
        <f t="shared" si="92"/>
        <v>0</v>
      </c>
      <c r="BM91" s="287">
        <f t="shared" si="93"/>
        <v>0</v>
      </c>
      <c r="BN91" s="287">
        <f t="shared" si="94"/>
        <v>0</v>
      </c>
      <c r="BO91" s="287">
        <f t="shared" si="98"/>
        <v>2225797.4684721627</v>
      </c>
      <c r="BP91" s="287">
        <f t="shared" si="64"/>
        <v>933722.03</v>
      </c>
      <c r="BQ91" s="288">
        <f>IF(BO91&gt;0,BO91/'1. UC Assumptions'!$C$29*'1. UC Assumptions'!$C$28,0)</f>
        <v>1521127.0375811977</v>
      </c>
      <c r="BR91" s="289">
        <f>BQ91*'1. UC Assumptions'!$C$19</f>
        <v>638112.7922653124</v>
      </c>
      <c r="BS91" s="289">
        <f t="shared" si="99"/>
        <v>4894190.1875811974</v>
      </c>
      <c r="BT91" s="90"/>
      <c r="BU91" s="111"/>
      <c r="BV91" s="111"/>
      <c r="BW91" s="126">
        <v>2520377.8386988519</v>
      </c>
      <c r="BX91" s="126">
        <v>7634808.9231931251</v>
      </c>
      <c r="BY91" s="7">
        <f t="shared" si="100"/>
        <v>-9042.4963830597699</v>
      </c>
    </row>
    <row r="92" spans="1:77">
      <c r="A92" s="118" t="s">
        <v>231</v>
      </c>
      <c r="B92" s="118" t="s">
        <v>232</v>
      </c>
      <c r="C92" s="270" t="s">
        <v>232</v>
      </c>
      <c r="D92" s="119" t="s">
        <v>949</v>
      </c>
      <c r="E92" s="120"/>
      <c r="F92" s="120"/>
      <c r="G92" s="121" t="s">
        <v>1163</v>
      </c>
      <c r="H92" s="121" t="s">
        <v>785</v>
      </c>
      <c r="I92" s="122">
        <v>18</v>
      </c>
      <c r="J92" s="217" t="str">
        <f t="shared" si="60"/>
        <v xml:space="preserve"> </v>
      </c>
      <c r="K92" s="123">
        <v>4439149.1483900016</v>
      </c>
      <c r="L92" s="123">
        <v>8676373.1099999994</v>
      </c>
      <c r="M92" s="93">
        <f t="shared" si="61"/>
        <v>9.2562156015987496E-2</v>
      </c>
      <c r="N92" s="232">
        <v>14329523.275902255</v>
      </c>
      <c r="O92" s="232"/>
      <c r="P92" s="123">
        <v>14329523.275902255</v>
      </c>
      <c r="Q92" s="123">
        <v>0</v>
      </c>
      <c r="R92" s="123">
        <f t="shared" si="65"/>
        <v>14329523.275902255</v>
      </c>
      <c r="S92" s="123">
        <f t="shared" si="66"/>
        <v>0</v>
      </c>
      <c r="T92" s="123" t="b">
        <f t="shared" si="67"/>
        <v>0</v>
      </c>
      <c r="U92" s="123">
        <v>0</v>
      </c>
      <c r="V92" s="123">
        <v>0</v>
      </c>
      <c r="W92" s="123">
        <v>0</v>
      </c>
      <c r="X92" s="123">
        <v>0</v>
      </c>
      <c r="Y92" s="123">
        <v>0</v>
      </c>
      <c r="Z92" s="70">
        <f t="shared" si="56"/>
        <v>0</v>
      </c>
      <c r="AA92" s="70">
        <v>0</v>
      </c>
      <c r="AB92" s="70">
        <f t="shared" si="63"/>
        <v>14329523.275902255</v>
      </c>
      <c r="AC92" s="51">
        <f>IF(D92='2. UC Pool Allocations by Type'!B$5,'2. UC Pool Allocations by Type'!J$5,IF(D92='2. UC Pool Allocations by Type'!B$6,'2. UC Pool Allocations by Type'!J$6,IF(D92='2. UC Pool Allocations by Type'!B$7,'2. UC Pool Allocations by Type'!J$7,IF(D92='2. UC Pool Allocations by Type'!B$10,'2. UC Pool Allocations by Type'!J$10,IF(D92='2. UC Pool Allocations by Type'!B$14,'2. UC Pool Allocations by Type'!J$14,IF(D92='2. UC Pool Allocations by Type'!B$15,'2. UC Pool Allocations by Type'!J$15,IF(D92='2. UC Pool Allocations by Type'!B$16,'2. UC Pool Allocations by Type'!J$16,0)))))))</f>
        <v>2027872799.0126088</v>
      </c>
      <c r="AD92" s="71">
        <f t="shared" si="68"/>
        <v>14329523.275902255</v>
      </c>
      <c r="AE92" s="71">
        <f t="shared" si="69"/>
        <v>0</v>
      </c>
      <c r="AF92" s="71">
        <f t="shared" si="70"/>
        <v>0</v>
      </c>
      <c r="AG92" s="71">
        <f t="shared" si="71"/>
        <v>0</v>
      </c>
      <c r="AH92" s="71">
        <f t="shared" si="72"/>
        <v>0</v>
      </c>
      <c r="AI92" s="71">
        <f t="shared" si="73"/>
        <v>0</v>
      </c>
      <c r="AJ92" s="71">
        <f t="shared" si="74"/>
        <v>0</v>
      </c>
      <c r="AK92" s="49">
        <f t="shared" si="75"/>
        <v>6797517.5690406756</v>
      </c>
      <c r="AL92" s="51">
        <f>IF($E92=$D$352,R92*'1. UC Assumptions'!$H$14,0)</f>
        <v>0</v>
      </c>
      <c r="AM92" s="70">
        <f t="shared" si="59"/>
        <v>0</v>
      </c>
      <c r="AN92" s="70">
        <f t="shared" si="76"/>
        <v>0</v>
      </c>
      <c r="AO92" s="70">
        <f t="shared" si="77"/>
        <v>0</v>
      </c>
      <c r="AP92" s="70">
        <f t="shared" si="95"/>
        <v>0</v>
      </c>
      <c r="AQ92" s="70">
        <f t="shared" si="79"/>
        <v>0</v>
      </c>
      <c r="AR92" s="70">
        <f t="shared" si="80"/>
        <v>6797517.5690406756</v>
      </c>
      <c r="AS92" s="70">
        <f t="shared" si="96"/>
        <v>-348205.61216507311</v>
      </c>
      <c r="AT92" s="99">
        <f t="shared" si="62"/>
        <v>6449311.9568756027</v>
      </c>
      <c r="AU92" s="287">
        <v>6851029.6799999997</v>
      </c>
      <c r="AV92" s="287">
        <f>ROUND(AU92*'1. UC Assumptions'!$C$19,2)</f>
        <v>2874006.95</v>
      </c>
      <c r="AW92" s="287">
        <f>IF((AB92-AA92-AU92)*'1. UC Assumptions'!$C$19&gt;0,(AB92-AA92-AU92)*'1. UC Assumptions'!$C$19,0)</f>
        <v>3137228.0634809956</v>
      </c>
      <c r="AX92" s="287">
        <f t="shared" si="57"/>
        <v>6011235.0134809958</v>
      </c>
      <c r="AY92" s="287">
        <f>ROUND(AX92/'1. UC Assumptions'!$C$19,2)</f>
        <v>14329523.27</v>
      </c>
      <c r="AZ92" s="287">
        <f t="shared" si="97"/>
        <v>6449311.9568756027</v>
      </c>
      <c r="BA92" s="287">
        <f t="shared" si="82"/>
        <v>0</v>
      </c>
      <c r="BB92" s="287">
        <f t="shared" si="83"/>
        <v>0</v>
      </c>
      <c r="BC92" s="287">
        <f t="shared" si="84"/>
        <v>7880211.3131243968</v>
      </c>
      <c r="BD92" s="287">
        <f t="shared" si="85"/>
        <v>0</v>
      </c>
      <c r="BE92" s="287">
        <f t="shared" si="86"/>
        <v>0</v>
      </c>
      <c r="BF92" s="287">
        <f t="shared" si="87"/>
        <v>0</v>
      </c>
      <c r="BG92" s="287">
        <f t="shared" si="58"/>
        <v>6449311.9568756027</v>
      </c>
      <c r="BH92" s="287">
        <f t="shared" si="88"/>
        <v>6449311.9568756027</v>
      </c>
      <c r="BI92" s="287">
        <f t="shared" si="89"/>
        <v>0</v>
      </c>
      <c r="BJ92" s="287">
        <f t="shared" si="90"/>
        <v>0</v>
      </c>
      <c r="BK92" s="287">
        <f t="shared" si="91"/>
        <v>0</v>
      </c>
      <c r="BL92" s="287">
        <f t="shared" si="92"/>
        <v>0</v>
      </c>
      <c r="BM92" s="287">
        <f t="shared" si="93"/>
        <v>0</v>
      </c>
      <c r="BN92" s="287">
        <f t="shared" si="94"/>
        <v>0</v>
      </c>
      <c r="BO92" s="287">
        <f t="shared" si="98"/>
        <v>-401717.72312439699</v>
      </c>
      <c r="BP92" s="287">
        <f t="shared" si="64"/>
        <v>-168520.58</v>
      </c>
      <c r="BQ92" s="288">
        <f>IF(BO92&gt;0,BO92/'1. UC Assumptions'!$C$29*'1. UC Assumptions'!$C$28,0)</f>
        <v>0</v>
      </c>
      <c r="BR92" s="289">
        <f>BQ92*'1. UC Assumptions'!$C$19</f>
        <v>0</v>
      </c>
      <c r="BS92" s="289">
        <f t="shared" si="99"/>
        <v>6851029.6799999997</v>
      </c>
      <c r="BT92" s="90"/>
      <c r="BU92" s="111"/>
      <c r="BV92" s="111"/>
      <c r="BW92" s="126">
        <v>4926989.0883900011</v>
      </c>
      <c r="BX92" s="126">
        <v>14329523.275902255</v>
      </c>
      <c r="BY92" s="7">
        <f t="shared" si="100"/>
        <v>0</v>
      </c>
    </row>
    <row r="93" spans="1:77">
      <c r="A93" s="118" t="s">
        <v>233</v>
      </c>
      <c r="B93" s="118" t="s">
        <v>234</v>
      </c>
      <c r="C93" s="270" t="s">
        <v>234</v>
      </c>
      <c r="D93" s="119" t="s">
        <v>949</v>
      </c>
      <c r="E93" s="120" t="s">
        <v>977</v>
      </c>
      <c r="F93" s="120"/>
      <c r="G93" s="121" t="s">
        <v>1164</v>
      </c>
      <c r="H93" s="121" t="s">
        <v>835</v>
      </c>
      <c r="I93" s="122">
        <v>10</v>
      </c>
      <c r="J93" s="217">
        <f t="shared" si="60"/>
        <v>1</v>
      </c>
      <c r="K93" s="123">
        <v>1392130.5267976145</v>
      </c>
      <c r="L93" s="123">
        <v>3233181.54</v>
      </c>
      <c r="M93" s="93">
        <f t="shared" si="61"/>
        <v>0.17442758201701358</v>
      </c>
      <c r="N93" s="232">
        <v>5432094.0666832374</v>
      </c>
      <c r="O93" s="232"/>
      <c r="P93" s="123">
        <v>5432094.0666832374</v>
      </c>
      <c r="Q93" s="123">
        <v>1022918.7709657062</v>
      </c>
      <c r="R93" s="123">
        <f t="shared" si="65"/>
        <v>4409175.2957175309</v>
      </c>
      <c r="S93" s="123">
        <f t="shared" si="66"/>
        <v>4409175.2957175309</v>
      </c>
      <c r="T93" s="123" t="b">
        <f t="shared" si="67"/>
        <v>0</v>
      </c>
      <c r="U93" s="123">
        <v>363720</v>
      </c>
      <c r="V93" s="123">
        <v>0</v>
      </c>
      <c r="W93" s="123">
        <v>1203193</v>
      </c>
      <c r="X93" s="123">
        <v>0</v>
      </c>
      <c r="Y93" s="123">
        <v>0</v>
      </c>
      <c r="Z93" s="70">
        <f t="shared" si="56"/>
        <v>1566913</v>
      </c>
      <c r="AA93" s="70">
        <v>0</v>
      </c>
      <c r="AB93" s="70">
        <f t="shared" si="63"/>
        <v>5976088.2957175309</v>
      </c>
      <c r="AC93" s="51">
        <f>IF(D93='2. UC Pool Allocations by Type'!B$5,'2. UC Pool Allocations by Type'!J$5,IF(D93='2. UC Pool Allocations by Type'!B$6,'2. UC Pool Allocations by Type'!J$6,IF(D93='2. UC Pool Allocations by Type'!B$7,'2. UC Pool Allocations by Type'!J$7,IF(D93='2. UC Pool Allocations by Type'!B$10,'2. UC Pool Allocations by Type'!J$10,IF(D93='2. UC Pool Allocations by Type'!B$14,'2. UC Pool Allocations by Type'!J$14,IF(D93='2. UC Pool Allocations by Type'!B$15,'2. UC Pool Allocations by Type'!J$15,IF(D93='2. UC Pool Allocations by Type'!B$16,'2. UC Pool Allocations by Type'!J$16,0)))))))</f>
        <v>2027872799.0126088</v>
      </c>
      <c r="AD93" s="71">
        <f t="shared" si="68"/>
        <v>5976088.2957175309</v>
      </c>
      <c r="AE93" s="71">
        <f t="shared" si="69"/>
        <v>0</v>
      </c>
      <c r="AF93" s="71">
        <f t="shared" si="70"/>
        <v>0</v>
      </c>
      <c r="AG93" s="71">
        <f t="shared" si="71"/>
        <v>0</v>
      </c>
      <c r="AH93" s="71">
        <f t="shared" si="72"/>
        <v>0</v>
      </c>
      <c r="AI93" s="71">
        <f t="shared" si="73"/>
        <v>0</v>
      </c>
      <c r="AJ93" s="71">
        <f t="shared" si="74"/>
        <v>0</v>
      </c>
      <c r="AK93" s="49">
        <f t="shared" si="75"/>
        <v>2834886.0183361871</v>
      </c>
      <c r="AL93" s="51">
        <f>IF($E93=$D$352,R93*'1. UC Assumptions'!$H$14,0)</f>
        <v>3785107.4077082807</v>
      </c>
      <c r="AM93" s="70">
        <f t="shared" si="59"/>
        <v>950221.3893720936</v>
      </c>
      <c r="AN93" s="70">
        <f t="shared" si="76"/>
        <v>0</v>
      </c>
      <c r="AO93" s="70">
        <f t="shared" si="77"/>
        <v>0</v>
      </c>
      <c r="AP93" s="70">
        <f t="shared" si="95"/>
        <v>0</v>
      </c>
      <c r="AQ93" s="70">
        <f t="shared" si="79"/>
        <v>950221.3893720936</v>
      </c>
      <c r="AR93" s="70">
        <f t="shared" si="80"/>
        <v>0</v>
      </c>
      <c r="AS93" s="70">
        <f t="shared" si="96"/>
        <v>0</v>
      </c>
      <c r="AT93" s="99">
        <f t="shared" si="62"/>
        <v>3785107.4077082807</v>
      </c>
      <c r="AU93" s="287">
        <v>3503745.4400000004</v>
      </c>
      <c r="AV93" s="287">
        <f>ROUND(AU93*'1. UC Assumptions'!$C$19,2)</f>
        <v>1469821.21</v>
      </c>
      <c r="AW93" s="287">
        <f>IF((AB93-AA93-AU93)*'1. UC Assumptions'!$C$19&gt;0,(AB93-AA93-AU93)*'1. UC Assumptions'!$C$19,0)</f>
        <v>1037147.827973504</v>
      </c>
      <c r="AX93" s="287">
        <f t="shared" si="57"/>
        <v>2506969.037973504</v>
      </c>
      <c r="AY93" s="287">
        <f>ROUND(AX93/'1. UC Assumptions'!$C$19,2)</f>
        <v>5976088.29</v>
      </c>
      <c r="AZ93" s="287">
        <f t="shared" si="97"/>
        <v>3785107.4077082807</v>
      </c>
      <c r="BA93" s="287">
        <f t="shared" si="82"/>
        <v>0</v>
      </c>
      <c r="BB93" s="287">
        <f t="shared" si="83"/>
        <v>0</v>
      </c>
      <c r="BC93" s="287">
        <f t="shared" si="84"/>
        <v>2190980.8822917193</v>
      </c>
      <c r="BD93" s="287">
        <f t="shared" si="85"/>
        <v>0</v>
      </c>
      <c r="BE93" s="287">
        <f t="shared" si="86"/>
        <v>0</v>
      </c>
      <c r="BF93" s="287">
        <f t="shared" si="87"/>
        <v>0</v>
      </c>
      <c r="BG93" s="287">
        <f t="shared" si="58"/>
        <v>3785107.4077082807</v>
      </c>
      <c r="BH93" s="287">
        <f t="shared" si="88"/>
        <v>3785107.4077082807</v>
      </c>
      <c r="BI93" s="287">
        <f t="shared" si="89"/>
        <v>0</v>
      </c>
      <c r="BJ93" s="287">
        <f t="shared" si="90"/>
        <v>0</v>
      </c>
      <c r="BK93" s="287">
        <f t="shared" si="91"/>
        <v>0</v>
      </c>
      <c r="BL93" s="287">
        <f t="shared" si="92"/>
        <v>0</v>
      </c>
      <c r="BM93" s="287">
        <f t="shared" si="93"/>
        <v>0</v>
      </c>
      <c r="BN93" s="287">
        <f t="shared" si="94"/>
        <v>0</v>
      </c>
      <c r="BO93" s="287">
        <f t="shared" si="98"/>
        <v>281361.96770828031</v>
      </c>
      <c r="BP93" s="287">
        <f t="shared" si="64"/>
        <v>118031.34</v>
      </c>
      <c r="BQ93" s="288">
        <f>IF(BO93&gt;0,BO93/'1. UC Assumptions'!$C$29*'1. UC Assumptions'!$C$28,0)</f>
        <v>192284.92371405789</v>
      </c>
      <c r="BR93" s="289">
        <f>BQ93*'1. UC Assumptions'!$C$19</f>
        <v>80663.525498047282</v>
      </c>
      <c r="BS93" s="289">
        <f t="shared" si="99"/>
        <v>3696030.3637140584</v>
      </c>
      <c r="BT93" s="90"/>
      <c r="BU93" s="111"/>
      <c r="BV93" s="111"/>
      <c r="BW93" s="126">
        <v>1923636.4267976149</v>
      </c>
      <c r="BX93" s="126">
        <v>5432094.0666832374</v>
      </c>
      <c r="BY93" s="7">
        <f t="shared" si="100"/>
        <v>0</v>
      </c>
    </row>
    <row r="94" spans="1:77">
      <c r="A94" s="118" t="s">
        <v>235</v>
      </c>
      <c r="B94" s="118" t="s">
        <v>236</v>
      </c>
      <c r="C94" s="270" t="s">
        <v>236</v>
      </c>
      <c r="D94" s="119" t="s">
        <v>972</v>
      </c>
      <c r="E94" s="119" t="s">
        <v>977</v>
      </c>
      <c r="F94" s="120"/>
      <c r="G94" s="121" t="s">
        <v>1165</v>
      </c>
      <c r="H94" s="121" t="s">
        <v>836</v>
      </c>
      <c r="I94" s="122">
        <v>11</v>
      </c>
      <c r="J94" s="217" t="str">
        <f t="shared" si="60"/>
        <v xml:space="preserve"> </v>
      </c>
      <c r="K94" s="123">
        <v>113679.26999999996</v>
      </c>
      <c r="L94" s="123">
        <v>324207</v>
      </c>
      <c r="M94" s="93">
        <f t="shared" si="61"/>
        <v>5.5909265837588373E-2</v>
      </c>
      <c r="N94" s="232">
        <v>462368.16987605992</v>
      </c>
      <c r="O94" s="232"/>
      <c r="P94" s="123">
        <v>462368.16987605992</v>
      </c>
      <c r="Q94" s="123">
        <v>0</v>
      </c>
      <c r="R94" s="123">
        <f t="shared" si="65"/>
        <v>462368.16987605992</v>
      </c>
      <c r="S94" s="123" t="b">
        <f t="shared" si="66"/>
        <v>0</v>
      </c>
      <c r="T94" s="123">
        <f t="shared" si="67"/>
        <v>462368.16987605992</v>
      </c>
      <c r="U94" s="123">
        <v>40717</v>
      </c>
      <c r="V94" s="123">
        <v>0</v>
      </c>
      <c r="W94" s="123">
        <v>0</v>
      </c>
      <c r="X94" s="123">
        <v>0</v>
      </c>
      <c r="Y94" s="123">
        <v>0</v>
      </c>
      <c r="Z94" s="70">
        <f t="shared" si="56"/>
        <v>40717</v>
      </c>
      <c r="AA94" s="70">
        <v>0</v>
      </c>
      <c r="AB94" s="70">
        <f t="shared" si="63"/>
        <v>503085.16987605992</v>
      </c>
      <c r="AC94" s="51">
        <f>IF(D94='2. UC Pool Allocations by Type'!B$5,'2. UC Pool Allocations by Type'!J$5,IF(D94='2. UC Pool Allocations by Type'!B$6,'2. UC Pool Allocations by Type'!J$6,IF(D94='2. UC Pool Allocations by Type'!B$7,'2. UC Pool Allocations by Type'!J$7,IF(D94='2. UC Pool Allocations by Type'!B$10,'2. UC Pool Allocations by Type'!J$10,IF(D94='2. UC Pool Allocations by Type'!B$14,'2. UC Pool Allocations by Type'!J$14,IF(D94='2. UC Pool Allocations by Type'!B$15,'2. UC Pool Allocations by Type'!J$15,IF(D94='2. UC Pool Allocations by Type'!B$16,'2. UC Pool Allocations by Type'!J$16,0)))))))</f>
        <v>196885138.65513676</v>
      </c>
      <c r="AD94" s="71">
        <f t="shared" si="68"/>
        <v>0</v>
      </c>
      <c r="AE94" s="71">
        <f t="shared" si="69"/>
        <v>503085.16987605992</v>
      </c>
      <c r="AF94" s="71">
        <f t="shared" si="70"/>
        <v>0</v>
      </c>
      <c r="AG94" s="71">
        <f t="shared" si="71"/>
        <v>0</v>
      </c>
      <c r="AH94" s="71">
        <f t="shared" si="72"/>
        <v>0</v>
      </c>
      <c r="AI94" s="71">
        <f t="shared" si="73"/>
        <v>0</v>
      </c>
      <c r="AJ94" s="71">
        <f t="shared" si="74"/>
        <v>0</v>
      </c>
      <c r="AK94" s="49">
        <f t="shared" si="75"/>
        <v>308395.64465112175</v>
      </c>
      <c r="AL94" s="51">
        <f>IF($E94=$D$352,R94*'1. UC Assumptions'!$H$14,0)</f>
        <v>396925.29044744838</v>
      </c>
      <c r="AM94" s="70">
        <f t="shared" si="59"/>
        <v>88529.645796326629</v>
      </c>
      <c r="AN94" s="70">
        <f t="shared" si="76"/>
        <v>88529.645796326629</v>
      </c>
      <c r="AO94" s="70">
        <f t="shared" si="77"/>
        <v>0</v>
      </c>
      <c r="AP94" s="70">
        <f t="shared" si="95"/>
        <v>0</v>
      </c>
      <c r="AQ94" s="70">
        <f t="shared" si="79"/>
        <v>0</v>
      </c>
      <c r="AR94" s="70">
        <f t="shared" si="80"/>
        <v>0</v>
      </c>
      <c r="AS94" s="70">
        <f t="shared" si="96"/>
        <v>0</v>
      </c>
      <c r="AT94" s="99">
        <f t="shared" si="62"/>
        <v>396925.29044744838</v>
      </c>
      <c r="AU94" s="287">
        <v>395974.88</v>
      </c>
      <c r="AV94" s="287">
        <f>ROUND(AU94*'1. UC Assumptions'!$C$19,2)</f>
        <v>166111.46</v>
      </c>
      <c r="AW94" s="287">
        <f>IF((AB94-AA94-AU94)*'1. UC Assumptions'!$C$19&gt;0,(AB94-AA94-AU94)*'1. UC Assumptions'!$C$19,0)</f>
        <v>44932.766603007134</v>
      </c>
      <c r="AX94" s="287">
        <f t="shared" si="57"/>
        <v>211044.22660300712</v>
      </c>
      <c r="AY94" s="287">
        <f>ROUND(AX94/'1. UC Assumptions'!$C$19,2)</f>
        <v>503085.16</v>
      </c>
      <c r="AZ94" s="287">
        <f t="shared" si="97"/>
        <v>396925.29044744838</v>
      </c>
      <c r="BA94" s="287">
        <f t="shared" si="82"/>
        <v>0</v>
      </c>
      <c r="BB94" s="287">
        <f t="shared" si="83"/>
        <v>0</v>
      </c>
      <c r="BC94" s="287">
        <f t="shared" si="84"/>
        <v>0</v>
      </c>
      <c r="BD94" s="287">
        <f t="shared" si="85"/>
        <v>0</v>
      </c>
      <c r="BE94" s="287">
        <f t="shared" si="86"/>
        <v>0</v>
      </c>
      <c r="BF94" s="287">
        <f t="shared" si="87"/>
        <v>0</v>
      </c>
      <c r="BG94" s="287">
        <f t="shared" si="58"/>
        <v>396925.29044744838</v>
      </c>
      <c r="BH94" s="287">
        <f t="shared" si="88"/>
        <v>0</v>
      </c>
      <c r="BI94" s="287">
        <f t="shared" si="89"/>
        <v>396925.29044744838</v>
      </c>
      <c r="BJ94" s="287">
        <f t="shared" si="90"/>
        <v>0</v>
      </c>
      <c r="BK94" s="287">
        <f t="shared" si="91"/>
        <v>0</v>
      </c>
      <c r="BL94" s="287">
        <f t="shared" si="92"/>
        <v>0</v>
      </c>
      <c r="BM94" s="287">
        <f t="shared" si="93"/>
        <v>0</v>
      </c>
      <c r="BN94" s="287">
        <f t="shared" si="94"/>
        <v>0</v>
      </c>
      <c r="BO94" s="287">
        <f t="shared" si="98"/>
        <v>950.41044744837563</v>
      </c>
      <c r="BP94" s="287">
        <f t="shared" si="64"/>
        <v>398.69</v>
      </c>
      <c r="BQ94" s="288">
        <f>IF(BO94&gt;0,BO94/'1. UC Assumptions'!$C$29*'1. UC Assumptions'!$C$28,0)</f>
        <v>649.51777908424242</v>
      </c>
      <c r="BR94" s="289">
        <f>BQ94*'1. UC Assumptions'!$C$19</f>
        <v>272.47270832583968</v>
      </c>
      <c r="BS94" s="289">
        <f t="shared" si="99"/>
        <v>396624.39777908422</v>
      </c>
      <c r="BT94" s="90"/>
      <c r="BU94" s="111"/>
      <c r="BV94" s="111"/>
      <c r="BW94" s="126">
        <v>114730.25999999995</v>
      </c>
      <c r="BX94" s="126">
        <v>462368.16987605992</v>
      </c>
      <c r="BY94" s="7">
        <f t="shared" si="100"/>
        <v>0</v>
      </c>
    </row>
    <row r="95" spans="1:77">
      <c r="A95" s="118" t="s">
        <v>237</v>
      </c>
      <c r="B95" s="118" t="s">
        <v>238</v>
      </c>
      <c r="C95" s="270" t="s">
        <v>238</v>
      </c>
      <c r="D95" s="119" t="s">
        <v>972</v>
      </c>
      <c r="E95" s="119" t="s">
        <v>977</v>
      </c>
      <c r="F95" s="120"/>
      <c r="G95" s="121" t="s">
        <v>1166</v>
      </c>
      <c r="H95" s="121" t="s">
        <v>837</v>
      </c>
      <c r="I95" s="122">
        <v>12</v>
      </c>
      <c r="J95" s="217">
        <f t="shared" si="60"/>
        <v>1</v>
      </c>
      <c r="K95" s="123">
        <v>-39366.305146102561</v>
      </c>
      <c r="L95" s="123">
        <v>717860</v>
      </c>
      <c r="M95" s="93">
        <f t="shared" si="61"/>
        <v>0.1068418167981291</v>
      </c>
      <c r="N95" s="232">
        <v>750985.19389816327</v>
      </c>
      <c r="O95" s="232"/>
      <c r="P95" s="123">
        <v>750985.19389816327</v>
      </c>
      <c r="Q95" s="123">
        <v>731315.01646193129</v>
      </c>
      <c r="R95" s="123">
        <f t="shared" si="65"/>
        <v>19670.177436231985</v>
      </c>
      <c r="S95" s="123" t="b">
        <f t="shared" si="66"/>
        <v>0</v>
      </c>
      <c r="T95" s="123">
        <f t="shared" si="67"/>
        <v>19670.177436231985</v>
      </c>
      <c r="U95" s="123">
        <v>67219</v>
      </c>
      <c r="V95" s="123">
        <v>0</v>
      </c>
      <c r="W95" s="123">
        <v>0</v>
      </c>
      <c r="X95" s="123">
        <v>0</v>
      </c>
      <c r="Y95" s="123">
        <v>0</v>
      </c>
      <c r="Z95" s="70">
        <f t="shared" si="56"/>
        <v>67219</v>
      </c>
      <c r="AA95" s="70">
        <v>0</v>
      </c>
      <c r="AB95" s="70">
        <f>R95+Z95+AA95+BY95</f>
        <v>86889.177436231985</v>
      </c>
      <c r="AC95" s="51">
        <f>IF(D95='2. UC Pool Allocations by Type'!B$5,'2. UC Pool Allocations by Type'!J$5,IF(D95='2. UC Pool Allocations by Type'!B$6,'2. UC Pool Allocations by Type'!J$6,IF(D95='2. UC Pool Allocations by Type'!B$7,'2. UC Pool Allocations by Type'!J$7,IF(D95='2. UC Pool Allocations by Type'!B$10,'2. UC Pool Allocations by Type'!J$10,IF(D95='2. UC Pool Allocations by Type'!B$14,'2. UC Pool Allocations by Type'!J$14,IF(D95='2. UC Pool Allocations by Type'!B$15,'2. UC Pool Allocations by Type'!J$15,IF(D95='2. UC Pool Allocations by Type'!B$16,'2. UC Pool Allocations by Type'!J$16,0)))))))</f>
        <v>196885138.65513676</v>
      </c>
      <c r="AD95" s="71">
        <f t="shared" si="68"/>
        <v>0</v>
      </c>
      <c r="AE95" s="71">
        <f t="shared" si="69"/>
        <v>86889.177436231985</v>
      </c>
      <c r="AF95" s="71">
        <f t="shared" si="70"/>
        <v>0</v>
      </c>
      <c r="AG95" s="71">
        <f t="shared" si="71"/>
        <v>0</v>
      </c>
      <c r="AH95" s="71">
        <f t="shared" si="72"/>
        <v>0</v>
      </c>
      <c r="AI95" s="71">
        <f t="shared" si="73"/>
        <v>0</v>
      </c>
      <c r="AJ95" s="71">
        <f t="shared" si="74"/>
        <v>0</v>
      </c>
      <c r="AK95" s="49">
        <f t="shared" si="75"/>
        <v>53263.83183836245</v>
      </c>
      <c r="AL95" s="51">
        <f>IF($E95=$D$352,R95*'1. UC Assumptions'!$H$14,0)</f>
        <v>16886.090783719152</v>
      </c>
      <c r="AM95" s="70">
        <f t="shared" si="59"/>
        <v>0</v>
      </c>
      <c r="AN95" s="70">
        <f t="shared" si="76"/>
        <v>0</v>
      </c>
      <c r="AO95" s="70">
        <f t="shared" si="77"/>
        <v>0</v>
      </c>
      <c r="AP95" s="70">
        <f t="shared" si="95"/>
        <v>0</v>
      </c>
      <c r="AQ95" s="70">
        <f t="shared" si="79"/>
        <v>0</v>
      </c>
      <c r="AR95" s="70">
        <f t="shared" si="80"/>
        <v>0</v>
      </c>
      <c r="AS95" s="70">
        <f t="shared" si="96"/>
        <v>0</v>
      </c>
      <c r="AT95" s="99">
        <f t="shared" si="62"/>
        <v>53263.83183836245</v>
      </c>
      <c r="AU95" s="287">
        <v>63359.519999999997</v>
      </c>
      <c r="AV95" s="287">
        <f>ROUND(AU95*'1. UC Assumptions'!$C$19,2)</f>
        <v>26579.32</v>
      </c>
      <c r="AW95" s="287">
        <f>IF((AB95-AA95-AU95)*'1. UC Assumptions'!$C$19&gt;0,(AB95-AA95-AU95)*'1. UC Assumptions'!$C$19,0)</f>
        <v>9870.6912944993182</v>
      </c>
      <c r="AX95" s="287">
        <f t="shared" si="57"/>
        <v>36450.011294499316</v>
      </c>
      <c r="AY95" s="287">
        <f>ROUND(AX95/'1. UC Assumptions'!$C$19,2)</f>
        <v>86889.18</v>
      </c>
      <c r="AZ95" s="287">
        <f t="shared" si="97"/>
        <v>53263.83183836245</v>
      </c>
      <c r="BA95" s="287">
        <f t="shared" si="82"/>
        <v>0</v>
      </c>
      <c r="BB95" s="287">
        <f t="shared" si="83"/>
        <v>0</v>
      </c>
      <c r="BC95" s="287">
        <f t="shared" si="84"/>
        <v>0</v>
      </c>
      <c r="BD95" s="287">
        <f t="shared" si="85"/>
        <v>0</v>
      </c>
      <c r="BE95" s="287">
        <f t="shared" si="86"/>
        <v>0</v>
      </c>
      <c r="BF95" s="287">
        <f t="shared" si="87"/>
        <v>0</v>
      </c>
      <c r="BG95" s="287">
        <f t="shared" si="58"/>
        <v>53263.83183836245</v>
      </c>
      <c r="BH95" s="287">
        <f t="shared" si="88"/>
        <v>0</v>
      </c>
      <c r="BI95" s="287">
        <f t="shared" si="89"/>
        <v>53263.83183836245</v>
      </c>
      <c r="BJ95" s="287">
        <f t="shared" si="90"/>
        <v>0</v>
      </c>
      <c r="BK95" s="287">
        <f t="shared" si="91"/>
        <v>0</v>
      </c>
      <c r="BL95" s="287">
        <f t="shared" si="92"/>
        <v>0</v>
      </c>
      <c r="BM95" s="287">
        <f t="shared" si="93"/>
        <v>0</v>
      </c>
      <c r="BN95" s="287">
        <f t="shared" si="94"/>
        <v>0</v>
      </c>
      <c r="BO95" s="287">
        <f t="shared" si="98"/>
        <v>-10095.688161637547</v>
      </c>
      <c r="BP95" s="287">
        <f t="shared" si="64"/>
        <v>-4235.1400000000003</v>
      </c>
      <c r="BQ95" s="288">
        <f>IF(BO95&gt;0,BO95/'1. UC Assumptions'!$C$29*'1. UC Assumptions'!$C$28,0)</f>
        <v>0</v>
      </c>
      <c r="BR95" s="289">
        <f>BQ95*'1. UC Assumptions'!$C$19</f>
        <v>0</v>
      </c>
      <c r="BS95" s="289">
        <f t="shared" si="99"/>
        <v>63359.519999999997</v>
      </c>
      <c r="BT95" s="90"/>
      <c r="BU95" s="111"/>
      <c r="BV95" s="111"/>
      <c r="BW95" s="126">
        <v>-4931.6351461025479</v>
      </c>
      <c r="BX95" s="126">
        <v>750985.19389816327</v>
      </c>
      <c r="BY95" s="7">
        <f t="shared" si="100"/>
        <v>0</v>
      </c>
    </row>
    <row r="96" spans="1:77">
      <c r="A96" s="118" t="s">
        <v>240</v>
      </c>
      <c r="B96" s="118" t="s">
        <v>241</v>
      </c>
      <c r="C96" s="270" t="s">
        <v>241</v>
      </c>
      <c r="D96" s="119" t="s">
        <v>949</v>
      </c>
      <c r="E96" s="119"/>
      <c r="F96" s="120"/>
      <c r="G96" s="130" t="s">
        <v>239</v>
      </c>
      <c r="H96" s="121" t="s">
        <v>838</v>
      </c>
      <c r="I96" s="122">
        <v>11</v>
      </c>
      <c r="J96" s="217">
        <f t="shared" si="60"/>
        <v>1</v>
      </c>
      <c r="K96" s="123">
        <v>6423194.3086200012</v>
      </c>
      <c r="L96" s="123">
        <v>3477932</v>
      </c>
      <c r="M96" s="93">
        <f t="shared" si="61"/>
        <v>8.5696108146126715E-2</v>
      </c>
      <c r="N96" s="232">
        <v>10749614.299531963</v>
      </c>
      <c r="O96" s="232"/>
      <c r="P96" s="123">
        <v>10749614.299531963</v>
      </c>
      <c r="Q96" s="123">
        <v>1847921.3549730477</v>
      </c>
      <c r="R96" s="123">
        <f t="shared" si="65"/>
        <v>8901692.9445589148</v>
      </c>
      <c r="S96" s="123">
        <f t="shared" si="66"/>
        <v>0</v>
      </c>
      <c r="T96" s="123" t="b">
        <f t="shared" si="67"/>
        <v>0</v>
      </c>
      <c r="U96" s="123">
        <v>370024</v>
      </c>
      <c r="V96" s="123">
        <v>0</v>
      </c>
      <c r="W96" s="123">
        <v>732504</v>
      </c>
      <c r="X96" s="123">
        <v>0</v>
      </c>
      <c r="Y96" s="123">
        <v>0</v>
      </c>
      <c r="Z96" s="70">
        <f t="shared" si="56"/>
        <v>1102528</v>
      </c>
      <c r="AA96" s="70">
        <v>0</v>
      </c>
      <c r="AB96" s="70">
        <f t="shared" si="63"/>
        <v>10004220.944558915</v>
      </c>
      <c r="AC96" s="51">
        <f>IF(D96='2. UC Pool Allocations by Type'!B$5,'2. UC Pool Allocations by Type'!J$5,IF(D96='2. UC Pool Allocations by Type'!B$6,'2. UC Pool Allocations by Type'!J$6,IF(D96='2. UC Pool Allocations by Type'!B$7,'2. UC Pool Allocations by Type'!J$7,IF(D96='2. UC Pool Allocations by Type'!B$10,'2. UC Pool Allocations by Type'!J$10,IF(D96='2. UC Pool Allocations by Type'!B$14,'2. UC Pool Allocations by Type'!J$14,IF(D96='2. UC Pool Allocations by Type'!B$15,'2. UC Pool Allocations by Type'!J$15,IF(D96='2. UC Pool Allocations by Type'!B$16,'2. UC Pool Allocations by Type'!J$16,0)))))))</f>
        <v>2027872799.0126088</v>
      </c>
      <c r="AD96" s="71">
        <f t="shared" si="68"/>
        <v>10004220.944558915</v>
      </c>
      <c r="AE96" s="71">
        <f t="shared" si="69"/>
        <v>0</v>
      </c>
      <c r="AF96" s="71">
        <f t="shared" si="70"/>
        <v>0</v>
      </c>
      <c r="AG96" s="71">
        <f t="shared" si="71"/>
        <v>0</v>
      </c>
      <c r="AH96" s="71">
        <f t="shared" si="72"/>
        <v>0</v>
      </c>
      <c r="AI96" s="71">
        <f t="shared" si="73"/>
        <v>0</v>
      </c>
      <c r="AJ96" s="71">
        <f t="shared" si="74"/>
        <v>0</v>
      </c>
      <c r="AK96" s="49">
        <f t="shared" si="75"/>
        <v>4745717.3784395894</v>
      </c>
      <c r="AL96" s="51">
        <f>IF($E96=$D$352,R96*'1. UC Assumptions'!$H$14,0)</f>
        <v>0</v>
      </c>
      <c r="AM96" s="70">
        <f t="shared" si="59"/>
        <v>0</v>
      </c>
      <c r="AN96" s="70">
        <f t="shared" si="76"/>
        <v>0</v>
      </c>
      <c r="AO96" s="70">
        <f t="shared" si="77"/>
        <v>0</v>
      </c>
      <c r="AP96" s="70">
        <f t="shared" si="95"/>
        <v>0</v>
      </c>
      <c r="AQ96" s="70">
        <f t="shared" si="79"/>
        <v>0</v>
      </c>
      <c r="AR96" s="70">
        <f t="shared" si="80"/>
        <v>4745717.3784395894</v>
      </c>
      <c r="AS96" s="70">
        <f t="shared" si="96"/>
        <v>-243101.3098735096</v>
      </c>
      <c r="AT96" s="99">
        <f t="shared" si="62"/>
        <v>4502616.0685660802</v>
      </c>
      <c r="AU96" s="287">
        <v>4818620.57</v>
      </c>
      <c r="AV96" s="287">
        <f>ROUND(AU96*'1. UC Assumptions'!$C$19,2)</f>
        <v>2021411.33</v>
      </c>
      <c r="AW96" s="287">
        <f>IF((AB96-AA96-AU96)*'1. UC Assumptions'!$C$19&gt;0,(AB96-AA96-AU96)*'1. UC Assumptions'!$C$19,0)</f>
        <v>2175359.3571274644</v>
      </c>
      <c r="AX96" s="287">
        <f t="shared" si="57"/>
        <v>4196770.6871274645</v>
      </c>
      <c r="AY96" s="287">
        <f>ROUND(AX96/'1. UC Assumptions'!$C$19,2)</f>
        <v>10004220.949999999</v>
      </c>
      <c r="AZ96" s="287">
        <f t="shared" si="97"/>
        <v>4502616.0685660802</v>
      </c>
      <c r="BA96" s="287">
        <f t="shared" si="82"/>
        <v>0</v>
      </c>
      <c r="BB96" s="287">
        <f t="shared" si="83"/>
        <v>0</v>
      </c>
      <c r="BC96" s="287">
        <f t="shared" si="84"/>
        <v>5501604.8814339191</v>
      </c>
      <c r="BD96" s="287">
        <f t="shared" si="85"/>
        <v>0</v>
      </c>
      <c r="BE96" s="287">
        <f t="shared" si="86"/>
        <v>0</v>
      </c>
      <c r="BF96" s="287">
        <f t="shared" si="87"/>
        <v>0</v>
      </c>
      <c r="BG96" s="287">
        <f t="shared" si="58"/>
        <v>4502616.0685660802</v>
      </c>
      <c r="BH96" s="287">
        <f t="shared" si="88"/>
        <v>4502616.0685660802</v>
      </c>
      <c r="BI96" s="287">
        <f t="shared" si="89"/>
        <v>0</v>
      </c>
      <c r="BJ96" s="287">
        <f t="shared" si="90"/>
        <v>0</v>
      </c>
      <c r="BK96" s="287">
        <f t="shared" si="91"/>
        <v>0</v>
      </c>
      <c r="BL96" s="287">
        <f t="shared" si="92"/>
        <v>0</v>
      </c>
      <c r="BM96" s="287">
        <f t="shared" si="93"/>
        <v>0</v>
      </c>
      <c r="BN96" s="287">
        <f t="shared" si="94"/>
        <v>0</v>
      </c>
      <c r="BO96" s="287">
        <f t="shared" si="98"/>
        <v>-316004.50143392012</v>
      </c>
      <c r="BP96" s="287">
        <f t="shared" si="64"/>
        <v>-132563.88</v>
      </c>
      <c r="BQ96" s="288">
        <f>IF(BO96&gt;0,BO96/'1. UC Assumptions'!$C$29*'1. UC Assumptions'!$C$28,0)</f>
        <v>0</v>
      </c>
      <c r="BR96" s="289">
        <f>BQ96*'1. UC Assumptions'!$C$19</f>
        <v>0</v>
      </c>
      <c r="BS96" s="289">
        <f t="shared" si="99"/>
        <v>4818620.57</v>
      </c>
      <c r="BT96" s="90"/>
      <c r="BU96" s="111"/>
      <c r="BV96" s="111"/>
      <c r="BW96" s="126">
        <v>6726936.2286200011</v>
      </c>
      <c r="BX96" s="126">
        <v>10749614.299531963</v>
      </c>
      <c r="BY96" s="7">
        <f t="shared" si="100"/>
        <v>0</v>
      </c>
    </row>
    <row r="97" spans="1:77">
      <c r="A97" s="118" t="s">
        <v>243</v>
      </c>
      <c r="B97" s="118" t="s">
        <v>244</v>
      </c>
      <c r="C97" s="270" t="s">
        <v>244</v>
      </c>
      <c r="D97" s="119" t="s">
        <v>949</v>
      </c>
      <c r="E97" s="119" t="s">
        <v>977</v>
      </c>
      <c r="F97" s="120"/>
      <c r="G97" s="121" t="s">
        <v>242</v>
      </c>
      <c r="H97" s="121" t="s">
        <v>839</v>
      </c>
      <c r="I97" s="122" t="s">
        <v>945</v>
      </c>
      <c r="J97" s="217">
        <f t="shared" si="60"/>
        <v>1</v>
      </c>
      <c r="K97" s="123">
        <v>290725.23960894602</v>
      </c>
      <c r="L97" s="123">
        <v>2248167.5500000007</v>
      </c>
      <c r="M97" s="93">
        <f t="shared" si="61"/>
        <v>0.17217522727129975</v>
      </c>
      <c r="N97" s="232">
        <v>2976027.2326773317</v>
      </c>
      <c r="O97" s="232"/>
      <c r="P97" s="123">
        <v>2976027.2326773317</v>
      </c>
      <c r="Q97" s="123">
        <v>1092042.0332417812</v>
      </c>
      <c r="R97" s="123">
        <f t="shared" si="65"/>
        <v>1883985.1994355505</v>
      </c>
      <c r="S97" s="123">
        <f t="shared" si="66"/>
        <v>1883985.1994355505</v>
      </c>
      <c r="T97" s="123" t="b">
        <f t="shared" si="67"/>
        <v>0</v>
      </c>
      <c r="U97" s="123">
        <v>0</v>
      </c>
      <c r="V97" s="123">
        <v>0</v>
      </c>
      <c r="W97" s="123">
        <v>0</v>
      </c>
      <c r="X97" s="123">
        <v>0</v>
      </c>
      <c r="Y97" s="123">
        <v>0</v>
      </c>
      <c r="Z97" s="70">
        <f t="shared" si="56"/>
        <v>0</v>
      </c>
      <c r="AA97" s="70">
        <v>0</v>
      </c>
      <c r="AB97" s="70">
        <f t="shared" si="63"/>
        <v>1883985.1994355505</v>
      </c>
      <c r="AC97" s="51">
        <f>IF(D97='2. UC Pool Allocations by Type'!B$5,'2. UC Pool Allocations by Type'!J$5,IF(D97='2. UC Pool Allocations by Type'!B$6,'2. UC Pool Allocations by Type'!J$6,IF(D97='2. UC Pool Allocations by Type'!B$7,'2. UC Pool Allocations by Type'!J$7,IF(D97='2. UC Pool Allocations by Type'!B$10,'2. UC Pool Allocations by Type'!J$10,IF(D97='2. UC Pool Allocations by Type'!B$14,'2. UC Pool Allocations by Type'!J$14,IF(D97='2. UC Pool Allocations by Type'!B$15,'2. UC Pool Allocations by Type'!J$15,IF(D97='2. UC Pool Allocations by Type'!B$16,'2. UC Pool Allocations by Type'!J$16,0)))))))</f>
        <v>2027872799.0126088</v>
      </c>
      <c r="AD97" s="71">
        <f t="shared" si="68"/>
        <v>1883985.1994355505</v>
      </c>
      <c r="AE97" s="71">
        <f t="shared" si="69"/>
        <v>0</v>
      </c>
      <c r="AF97" s="71">
        <f t="shared" si="70"/>
        <v>0</v>
      </c>
      <c r="AG97" s="71">
        <f t="shared" si="71"/>
        <v>0</v>
      </c>
      <c r="AH97" s="71">
        <f t="shared" si="72"/>
        <v>0</v>
      </c>
      <c r="AI97" s="71">
        <f t="shared" si="73"/>
        <v>0</v>
      </c>
      <c r="AJ97" s="71">
        <f t="shared" si="74"/>
        <v>0</v>
      </c>
      <c r="AK97" s="49">
        <f t="shared" si="75"/>
        <v>893708.9005963041</v>
      </c>
      <c r="AL97" s="51">
        <f>IF($E97=$D$352,R97*'1. UC Assumptions'!$H$14,0)</f>
        <v>1617328.8327462112</v>
      </c>
      <c r="AM97" s="70">
        <f t="shared" si="59"/>
        <v>723619.93214990711</v>
      </c>
      <c r="AN97" s="70">
        <f t="shared" si="76"/>
        <v>0</v>
      </c>
      <c r="AO97" s="70">
        <f t="shared" si="77"/>
        <v>0</v>
      </c>
      <c r="AP97" s="70">
        <f t="shared" si="95"/>
        <v>0</v>
      </c>
      <c r="AQ97" s="70">
        <f t="shared" si="79"/>
        <v>723619.93214990711</v>
      </c>
      <c r="AR97" s="70">
        <f t="shared" si="80"/>
        <v>0</v>
      </c>
      <c r="AS97" s="70">
        <f t="shared" si="96"/>
        <v>0</v>
      </c>
      <c r="AT97" s="99">
        <f t="shared" si="62"/>
        <v>1617328.8327462112</v>
      </c>
      <c r="AU97" s="287">
        <v>0</v>
      </c>
      <c r="AV97" s="287">
        <f>ROUND(AU97*'1. UC Assumptions'!$C$19,2)</f>
        <v>0</v>
      </c>
      <c r="AW97" s="287">
        <f>IF((AB97-AA97-AU97)*'1. UC Assumptions'!$C$19&gt;0,(AB97-AA97-AU97)*'1. UC Assumptions'!$C$19,0)</f>
        <v>790331.79116321343</v>
      </c>
      <c r="AX97" s="287">
        <f t="shared" si="57"/>
        <v>790331.79116321343</v>
      </c>
      <c r="AY97" s="287">
        <f>ROUND(AX97/'1. UC Assumptions'!$C$19,2)</f>
        <v>1883985.2</v>
      </c>
      <c r="AZ97" s="287">
        <f t="shared" si="97"/>
        <v>1617328.8327462112</v>
      </c>
      <c r="BA97" s="287">
        <f t="shared" si="82"/>
        <v>0</v>
      </c>
      <c r="BB97" s="287">
        <f t="shared" si="83"/>
        <v>0</v>
      </c>
      <c r="BC97" s="287">
        <f t="shared" si="84"/>
        <v>266656.36725378875</v>
      </c>
      <c r="BD97" s="287">
        <f t="shared" si="85"/>
        <v>0</v>
      </c>
      <c r="BE97" s="287">
        <f t="shared" si="86"/>
        <v>0</v>
      </c>
      <c r="BF97" s="287">
        <f t="shared" si="87"/>
        <v>0</v>
      </c>
      <c r="BG97" s="287">
        <f t="shared" si="58"/>
        <v>1617328.8327462112</v>
      </c>
      <c r="BH97" s="287">
        <f t="shared" si="88"/>
        <v>1617328.8327462112</v>
      </c>
      <c r="BI97" s="287">
        <f t="shared" si="89"/>
        <v>0</v>
      </c>
      <c r="BJ97" s="287">
        <f t="shared" si="90"/>
        <v>0</v>
      </c>
      <c r="BK97" s="287">
        <f t="shared" si="91"/>
        <v>0</v>
      </c>
      <c r="BL97" s="287">
        <f t="shared" si="92"/>
        <v>0</v>
      </c>
      <c r="BM97" s="287">
        <f t="shared" si="93"/>
        <v>0</v>
      </c>
      <c r="BN97" s="287">
        <f t="shared" si="94"/>
        <v>0</v>
      </c>
      <c r="BO97" s="287">
        <f t="shared" si="98"/>
        <v>1617328.8327462112</v>
      </c>
      <c r="BP97" s="287">
        <f t="shared" si="64"/>
        <v>678469.44</v>
      </c>
      <c r="BQ97" s="288">
        <f>IF(BO97&gt;0,BO97/'1. UC Assumptions'!$C$29*'1. UC Assumptions'!$C$28,0)</f>
        <v>1105294.9115979592</v>
      </c>
      <c r="BR97" s="289">
        <f>BQ97*'1. UC Assumptions'!$C$19</f>
        <v>463671.21541534388</v>
      </c>
      <c r="BS97" s="289">
        <f t="shared" si="99"/>
        <v>1105294.9115979592</v>
      </c>
      <c r="BT97" s="90"/>
      <c r="BU97" s="111"/>
      <c r="BV97" s="111"/>
      <c r="BW97" s="126">
        <v>577046.90960894595</v>
      </c>
      <c r="BX97" s="126">
        <v>2976027.2326773317</v>
      </c>
      <c r="BY97" s="7">
        <f t="shared" si="100"/>
        <v>0</v>
      </c>
    </row>
    <row r="98" spans="1:77">
      <c r="A98" s="118" t="s">
        <v>245</v>
      </c>
      <c r="B98" s="118" t="s">
        <v>246</v>
      </c>
      <c r="C98" s="270" t="s">
        <v>2130</v>
      </c>
      <c r="D98" s="119" t="s">
        <v>972</v>
      </c>
      <c r="E98" s="119" t="s">
        <v>977</v>
      </c>
      <c r="F98" s="120"/>
      <c r="G98" s="121" t="s">
        <v>1167</v>
      </c>
      <c r="H98" s="121" t="s">
        <v>793</v>
      </c>
      <c r="I98" s="122">
        <v>19</v>
      </c>
      <c r="J98" s="217" t="str">
        <f t="shared" si="60"/>
        <v xml:space="preserve"> </v>
      </c>
      <c r="K98" s="123">
        <v>390785.05306996231</v>
      </c>
      <c r="L98" s="123">
        <v>954661</v>
      </c>
      <c r="M98" s="93">
        <f t="shared" si="61"/>
        <v>6.4555358243576721E-2</v>
      </c>
      <c r="N98" s="232">
        <v>1432301.8050233</v>
      </c>
      <c r="O98" s="232"/>
      <c r="P98" s="123">
        <v>1432301.8050233</v>
      </c>
      <c r="Q98" s="123">
        <v>0</v>
      </c>
      <c r="R98" s="123">
        <f t="shared" si="65"/>
        <v>1432301.8050233</v>
      </c>
      <c r="S98" s="123" t="b">
        <f t="shared" si="66"/>
        <v>0</v>
      </c>
      <c r="T98" s="123">
        <f t="shared" si="67"/>
        <v>1432301.8050233</v>
      </c>
      <c r="U98" s="123">
        <v>449796</v>
      </c>
      <c r="V98" s="123">
        <v>0</v>
      </c>
      <c r="W98" s="123">
        <v>0</v>
      </c>
      <c r="X98" s="123">
        <v>0</v>
      </c>
      <c r="Y98" s="123">
        <v>0</v>
      </c>
      <c r="Z98" s="70">
        <f t="shared" si="56"/>
        <v>449796</v>
      </c>
      <c r="AA98" s="70">
        <v>0</v>
      </c>
      <c r="AB98" s="70">
        <f t="shared" si="63"/>
        <v>1882097.8050233</v>
      </c>
      <c r="AC98" s="51">
        <f>IF(D98='2. UC Pool Allocations by Type'!B$5,'2. UC Pool Allocations by Type'!J$5,IF(D98='2. UC Pool Allocations by Type'!B$6,'2. UC Pool Allocations by Type'!J$6,IF(D98='2. UC Pool Allocations by Type'!B$7,'2. UC Pool Allocations by Type'!J$7,IF(D98='2. UC Pool Allocations by Type'!B$10,'2. UC Pool Allocations by Type'!J$10,IF(D98='2. UC Pool Allocations by Type'!B$14,'2. UC Pool Allocations by Type'!J$14,IF(D98='2. UC Pool Allocations by Type'!B$15,'2. UC Pool Allocations by Type'!J$15,IF(D98='2. UC Pool Allocations by Type'!B$16,'2. UC Pool Allocations by Type'!J$16,0)))))))</f>
        <v>196885138.65513676</v>
      </c>
      <c r="AD98" s="71">
        <f t="shared" si="68"/>
        <v>0</v>
      </c>
      <c r="AE98" s="71">
        <f t="shared" si="69"/>
        <v>1882097.8050233</v>
      </c>
      <c r="AF98" s="71">
        <f t="shared" si="70"/>
        <v>0</v>
      </c>
      <c r="AG98" s="71">
        <f t="shared" si="71"/>
        <v>0</v>
      </c>
      <c r="AH98" s="71">
        <f t="shared" si="72"/>
        <v>0</v>
      </c>
      <c r="AI98" s="71">
        <f t="shared" si="73"/>
        <v>0</v>
      </c>
      <c r="AJ98" s="71">
        <f t="shared" si="74"/>
        <v>0</v>
      </c>
      <c r="AK98" s="49">
        <f t="shared" si="75"/>
        <v>1153742.5482441012</v>
      </c>
      <c r="AL98" s="51">
        <f>IF($E98=$D$352,R98*'1. UC Assumptions'!$H$14,0)</f>
        <v>1229576.0110815407</v>
      </c>
      <c r="AM98" s="70">
        <f t="shared" si="59"/>
        <v>75833.462837439496</v>
      </c>
      <c r="AN98" s="70">
        <f t="shared" si="76"/>
        <v>75833.462837439496</v>
      </c>
      <c r="AO98" s="70">
        <f t="shared" si="77"/>
        <v>0</v>
      </c>
      <c r="AP98" s="70">
        <f t="shared" si="95"/>
        <v>0</v>
      </c>
      <c r="AQ98" s="70">
        <f t="shared" si="79"/>
        <v>0</v>
      </c>
      <c r="AR98" s="70">
        <f t="shared" si="80"/>
        <v>0</v>
      </c>
      <c r="AS98" s="70">
        <f t="shared" si="96"/>
        <v>0</v>
      </c>
      <c r="AT98" s="99">
        <f t="shared" si="62"/>
        <v>1229576.0110815407</v>
      </c>
      <c r="AU98" s="287">
        <v>1216669.4700000002</v>
      </c>
      <c r="AV98" s="287">
        <f>ROUND(AU98*'1. UC Assumptions'!$C$19,2)</f>
        <v>510392.84</v>
      </c>
      <c r="AW98" s="287">
        <f>IF((AB98-AA98-AU98)*'1. UC Assumptions'!$C$19&gt;0,(AB98-AA98-AU98)*'1. UC Assumptions'!$C$19,0)</f>
        <v>279147.18654227426</v>
      </c>
      <c r="AX98" s="287">
        <f t="shared" si="57"/>
        <v>789540.02654227428</v>
      </c>
      <c r="AY98" s="287">
        <f>ROUND(AX98/'1. UC Assumptions'!$C$19,2)</f>
        <v>1882097.8</v>
      </c>
      <c r="AZ98" s="287">
        <f t="shared" si="97"/>
        <v>1229576.0110815407</v>
      </c>
      <c r="BA98" s="287">
        <f t="shared" si="82"/>
        <v>0</v>
      </c>
      <c r="BB98" s="287">
        <f t="shared" si="83"/>
        <v>0</v>
      </c>
      <c r="BC98" s="287">
        <f t="shared" si="84"/>
        <v>0</v>
      </c>
      <c r="BD98" s="287">
        <f t="shared" si="85"/>
        <v>0</v>
      </c>
      <c r="BE98" s="287">
        <f t="shared" si="86"/>
        <v>0</v>
      </c>
      <c r="BF98" s="287">
        <f t="shared" si="87"/>
        <v>0</v>
      </c>
      <c r="BG98" s="287">
        <f t="shared" si="58"/>
        <v>1229576.0110815407</v>
      </c>
      <c r="BH98" s="287">
        <f t="shared" si="88"/>
        <v>0</v>
      </c>
      <c r="BI98" s="287">
        <f t="shared" si="89"/>
        <v>1229576.0110815407</v>
      </c>
      <c r="BJ98" s="287">
        <f t="shared" si="90"/>
        <v>0</v>
      </c>
      <c r="BK98" s="287">
        <f t="shared" si="91"/>
        <v>0</v>
      </c>
      <c r="BL98" s="287">
        <f t="shared" si="92"/>
        <v>0</v>
      </c>
      <c r="BM98" s="287">
        <f t="shared" si="93"/>
        <v>0</v>
      </c>
      <c r="BN98" s="287">
        <f t="shared" si="94"/>
        <v>0</v>
      </c>
      <c r="BO98" s="287">
        <f t="shared" si="98"/>
        <v>12906.541081540519</v>
      </c>
      <c r="BP98" s="287">
        <f t="shared" si="64"/>
        <v>5414.29</v>
      </c>
      <c r="BQ98" s="288">
        <f>IF(BO98&gt;0,BO98/'1. UC Assumptions'!$C$29*'1. UC Assumptions'!$C$28,0)</f>
        <v>8820.4290277407581</v>
      </c>
      <c r="BR98" s="289">
        <f>BQ98*'1. UC Assumptions'!$C$19</f>
        <v>3700.1699771372478</v>
      </c>
      <c r="BS98" s="289">
        <f t="shared" si="99"/>
        <v>1225489.899027741</v>
      </c>
      <c r="BT98" s="90"/>
      <c r="BU98" s="111"/>
      <c r="BV98" s="111"/>
      <c r="BW98" s="126">
        <v>405057.66306996241</v>
      </c>
      <c r="BX98" s="126">
        <v>1432301.8050233</v>
      </c>
      <c r="BY98" s="7">
        <f t="shared" si="100"/>
        <v>0</v>
      </c>
    </row>
    <row r="99" spans="1:77" ht="13.5" customHeight="1">
      <c r="A99" s="118" t="s">
        <v>247</v>
      </c>
      <c r="B99" s="118" t="s">
        <v>248</v>
      </c>
      <c r="C99" s="270" t="s">
        <v>248</v>
      </c>
      <c r="D99" s="119" t="s">
        <v>949</v>
      </c>
      <c r="E99" s="119"/>
      <c r="F99" s="120"/>
      <c r="G99" s="121" t="s">
        <v>1168</v>
      </c>
      <c r="H99" s="121" t="s">
        <v>840</v>
      </c>
      <c r="I99" s="122">
        <v>14</v>
      </c>
      <c r="J99" s="217">
        <f t="shared" si="60"/>
        <v>1</v>
      </c>
      <c r="K99" s="123">
        <v>11918503.597229999</v>
      </c>
      <c r="L99" s="123">
        <v>4007010.4107250003</v>
      </c>
      <c r="M99" s="93">
        <f t="shared" si="61"/>
        <v>0.14868231363687068</v>
      </c>
      <c r="N99" s="232">
        <v>18293356.276514143</v>
      </c>
      <c r="O99" s="232"/>
      <c r="P99" s="123">
        <v>18293356.276514143</v>
      </c>
      <c r="Q99" s="123">
        <v>4553415.9700221764</v>
      </c>
      <c r="R99" s="123">
        <f t="shared" si="65"/>
        <v>13739940.306491967</v>
      </c>
      <c r="S99" s="123">
        <f t="shared" si="66"/>
        <v>0</v>
      </c>
      <c r="T99" s="123" t="b">
        <f t="shared" si="67"/>
        <v>0</v>
      </c>
      <c r="U99" s="123">
        <v>0</v>
      </c>
      <c r="V99" s="123">
        <v>0</v>
      </c>
      <c r="W99" s="123">
        <v>0</v>
      </c>
      <c r="X99" s="123">
        <v>0</v>
      </c>
      <c r="Y99" s="123">
        <v>0</v>
      </c>
      <c r="Z99" s="70">
        <f t="shared" si="56"/>
        <v>0</v>
      </c>
      <c r="AA99" s="70">
        <v>0</v>
      </c>
      <c r="AB99" s="70">
        <f t="shared" si="63"/>
        <v>13739940.306491967</v>
      </c>
      <c r="AC99" s="51">
        <f>IF(D99='2. UC Pool Allocations by Type'!B$5,'2. UC Pool Allocations by Type'!J$5,IF(D99='2. UC Pool Allocations by Type'!B$6,'2. UC Pool Allocations by Type'!J$6,IF(D99='2. UC Pool Allocations by Type'!B$7,'2. UC Pool Allocations by Type'!J$7,IF(D99='2. UC Pool Allocations by Type'!B$10,'2. UC Pool Allocations by Type'!J$10,IF(D99='2. UC Pool Allocations by Type'!B$14,'2. UC Pool Allocations by Type'!J$14,IF(D99='2. UC Pool Allocations by Type'!B$15,'2. UC Pool Allocations by Type'!J$15,IF(D99='2. UC Pool Allocations by Type'!B$16,'2. UC Pool Allocations by Type'!J$16,0)))))))</f>
        <v>2027872799.0126088</v>
      </c>
      <c r="AD99" s="71">
        <f t="shared" si="68"/>
        <v>13739940.306491967</v>
      </c>
      <c r="AE99" s="71">
        <f t="shared" si="69"/>
        <v>0</v>
      </c>
      <c r="AF99" s="71">
        <f t="shared" si="70"/>
        <v>0</v>
      </c>
      <c r="AG99" s="71">
        <f t="shared" si="71"/>
        <v>0</v>
      </c>
      <c r="AH99" s="71">
        <f t="shared" si="72"/>
        <v>0</v>
      </c>
      <c r="AI99" s="71">
        <f t="shared" si="73"/>
        <v>0</v>
      </c>
      <c r="AJ99" s="71">
        <f t="shared" si="74"/>
        <v>0</v>
      </c>
      <c r="AK99" s="49">
        <f t="shared" si="75"/>
        <v>6517836.206596937</v>
      </c>
      <c r="AL99" s="51">
        <f>IF($E99=$D$352,R99*'1. UC Assumptions'!$H$14,0)</f>
        <v>0</v>
      </c>
      <c r="AM99" s="70">
        <f t="shared" si="59"/>
        <v>0</v>
      </c>
      <c r="AN99" s="70">
        <f t="shared" si="76"/>
        <v>0</v>
      </c>
      <c r="AO99" s="70">
        <f t="shared" si="77"/>
        <v>0</v>
      </c>
      <c r="AP99" s="70">
        <f t="shared" si="95"/>
        <v>0</v>
      </c>
      <c r="AQ99" s="70">
        <f t="shared" si="79"/>
        <v>0</v>
      </c>
      <c r="AR99" s="70">
        <f t="shared" si="80"/>
        <v>6517836.206596937</v>
      </c>
      <c r="AS99" s="70">
        <f t="shared" si="96"/>
        <v>-333878.82021025248</v>
      </c>
      <c r="AT99" s="99">
        <f t="shared" si="62"/>
        <v>6183957.3863866841</v>
      </c>
      <c r="AU99" s="287">
        <v>6072441.0599999996</v>
      </c>
      <c r="AV99" s="287">
        <f>ROUND(AU99*'1. UC Assumptions'!$C$19,2)</f>
        <v>2547389.02</v>
      </c>
      <c r="AW99" s="287">
        <f>IF((AB99-AA99-AU99)*'1. UC Assumptions'!$C$19&gt;0,(AB99-AA99-AU99)*'1. UC Assumptions'!$C$19,0)</f>
        <v>3216515.9339033803</v>
      </c>
      <c r="AX99" s="287">
        <f t="shared" si="57"/>
        <v>5763904.9539033808</v>
      </c>
      <c r="AY99" s="287">
        <f>ROUND(AX99/'1. UC Assumptions'!$C$19,2)</f>
        <v>13739940.300000001</v>
      </c>
      <c r="AZ99" s="287">
        <f t="shared" si="97"/>
        <v>6183957.3863866841</v>
      </c>
      <c r="BA99" s="287">
        <f t="shared" si="82"/>
        <v>0</v>
      </c>
      <c r="BB99" s="287">
        <f t="shared" si="83"/>
        <v>0</v>
      </c>
      <c r="BC99" s="287">
        <f t="shared" si="84"/>
        <v>7555982.9136133166</v>
      </c>
      <c r="BD99" s="287">
        <f t="shared" si="85"/>
        <v>0</v>
      </c>
      <c r="BE99" s="287">
        <f t="shared" si="86"/>
        <v>0</v>
      </c>
      <c r="BF99" s="287">
        <f t="shared" si="87"/>
        <v>0</v>
      </c>
      <c r="BG99" s="287">
        <f t="shared" si="58"/>
        <v>6183957.3863866841</v>
      </c>
      <c r="BH99" s="287">
        <f t="shared" si="88"/>
        <v>6183957.3863866841</v>
      </c>
      <c r="BI99" s="287">
        <f t="shared" si="89"/>
        <v>0</v>
      </c>
      <c r="BJ99" s="287">
        <f t="shared" si="90"/>
        <v>0</v>
      </c>
      <c r="BK99" s="287">
        <f t="shared" si="91"/>
        <v>0</v>
      </c>
      <c r="BL99" s="287">
        <f t="shared" si="92"/>
        <v>0</v>
      </c>
      <c r="BM99" s="287">
        <f t="shared" si="93"/>
        <v>0</v>
      </c>
      <c r="BN99" s="287">
        <f t="shared" si="94"/>
        <v>0</v>
      </c>
      <c r="BO99" s="287">
        <f t="shared" si="98"/>
        <v>111516.32638668455</v>
      </c>
      <c r="BP99" s="287">
        <f t="shared" si="64"/>
        <v>46781.09</v>
      </c>
      <c r="BQ99" s="288">
        <f>IF(BO99&gt;0,BO99/'1. UC Assumptions'!$C$29*'1. UC Assumptions'!$C$28,0)</f>
        <v>76211.11156845442</v>
      </c>
      <c r="BR99" s="289">
        <f>BQ99*'1. UC Assumptions'!$C$19</f>
        <v>31970.561302966627</v>
      </c>
      <c r="BS99" s="289">
        <f t="shared" si="99"/>
        <v>6148652.1715684542</v>
      </c>
      <c r="BT99" s="90"/>
      <c r="BU99" s="111"/>
      <c r="BV99" s="111"/>
      <c r="BW99" s="126">
        <v>13359314.097229999</v>
      </c>
      <c r="BX99" s="126">
        <v>18293356.276514143</v>
      </c>
      <c r="BY99" s="7">
        <f t="shared" si="100"/>
        <v>0</v>
      </c>
    </row>
    <row r="100" spans="1:77">
      <c r="A100" s="118" t="s">
        <v>249</v>
      </c>
      <c r="B100" s="118" t="s">
        <v>250</v>
      </c>
      <c r="C100" s="270" t="s">
        <v>250</v>
      </c>
      <c r="D100" s="119" t="s">
        <v>949</v>
      </c>
      <c r="E100" s="119"/>
      <c r="F100" s="120"/>
      <c r="G100" s="121" t="s">
        <v>1171</v>
      </c>
      <c r="H100" s="121" t="s">
        <v>802</v>
      </c>
      <c r="I100" s="122">
        <v>5</v>
      </c>
      <c r="J100" s="217">
        <f t="shared" si="60"/>
        <v>1</v>
      </c>
      <c r="K100" s="123">
        <v>5599756.747419998</v>
      </c>
      <c r="L100" s="123">
        <v>16326979.199999999</v>
      </c>
      <c r="M100" s="93">
        <f t="shared" si="61"/>
        <v>0.10685899517639696</v>
      </c>
      <c r="N100" s="232">
        <v>24269804.918259483</v>
      </c>
      <c r="O100" s="232"/>
      <c r="P100" s="123">
        <v>24269804.918259483</v>
      </c>
      <c r="Q100" s="123">
        <v>10080155.73829462</v>
      </c>
      <c r="R100" s="123">
        <f t="shared" si="65"/>
        <v>14189649.179964863</v>
      </c>
      <c r="S100" s="123">
        <f t="shared" si="66"/>
        <v>0</v>
      </c>
      <c r="T100" s="123" t="b">
        <f t="shared" si="67"/>
        <v>0</v>
      </c>
      <c r="U100" s="123">
        <v>0</v>
      </c>
      <c r="V100" s="123">
        <v>0</v>
      </c>
      <c r="W100" s="123">
        <v>0</v>
      </c>
      <c r="X100" s="123">
        <v>0</v>
      </c>
      <c r="Y100" s="123">
        <v>0</v>
      </c>
      <c r="Z100" s="70">
        <f t="shared" si="56"/>
        <v>0</v>
      </c>
      <c r="AA100" s="70">
        <v>0</v>
      </c>
      <c r="AB100" s="70">
        <f t="shared" si="63"/>
        <v>14189649.179964863</v>
      </c>
      <c r="AC100" s="51">
        <f>IF(D100='2. UC Pool Allocations by Type'!B$5,'2. UC Pool Allocations by Type'!J$5,IF(D100='2. UC Pool Allocations by Type'!B$6,'2. UC Pool Allocations by Type'!J$6,IF(D100='2. UC Pool Allocations by Type'!B$7,'2. UC Pool Allocations by Type'!J$7,IF(D100='2. UC Pool Allocations by Type'!B$10,'2. UC Pool Allocations by Type'!J$10,IF(D100='2. UC Pool Allocations by Type'!B$14,'2. UC Pool Allocations by Type'!J$14,IF(D100='2. UC Pool Allocations by Type'!B$15,'2. UC Pool Allocations by Type'!J$15,IF(D100='2. UC Pool Allocations by Type'!B$16,'2. UC Pool Allocations by Type'!J$16,0)))))))</f>
        <v>2027872799.0126088</v>
      </c>
      <c r="AD100" s="71">
        <f t="shared" si="68"/>
        <v>14189649.179964863</v>
      </c>
      <c r="AE100" s="71">
        <f t="shared" si="69"/>
        <v>0</v>
      </c>
      <c r="AF100" s="71">
        <f t="shared" si="70"/>
        <v>0</v>
      </c>
      <c r="AG100" s="71">
        <f t="shared" si="71"/>
        <v>0</v>
      </c>
      <c r="AH100" s="71">
        <f t="shared" si="72"/>
        <v>0</v>
      </c>
      <c r="AI100" s="71">
        <f t="shared" si="73"/>
        <v>0</v>
      </c>
      <c r="AJ100" s="71">
        <f t="shared" si="74"/>
        <v>0</v>
      </c>
      <c r="AK100" s="49">
        <f t="shared" si="75"/>
        <v>6731165.2831843104</v>
      </c>
      <c r="AL100" s="51">
        <f>IF($E100=$D$352,R100*'1. UC Assumptions'!$H$14,0)</f>
        <v>0</v>
      </c>
      <c r="AM100" s="70">
        <f t="shared" si="59"/>
        <v>0</v>
      </c>
      <c r="AN100" s="70">
        <f t="shared" si="76"/>
        <v>0</v>
      </c>
      <c r="AO100" s="70">
        <f t="shared" si="77"/>
        <v>0</v>
      </c>
      <c r="AP100" s="70">
        <f t="shared" si="95"/>
        <v>0</v>
      </c>
      <c r="AQ100" s="70">
        <f t="shared" si="79"/>
        <v>0</v>
      </c>
      <c r="AR100" s="70">
        <f t="shared" si="80"/>
        <v>6731165.2831843104</v>
      </c>
      <c r="AS100" s="70">
        <f t="shared" si="96"/>
        <v>-344806.68923762144</v>
      </c>
      <c r="AT100" s="99">
        <f t="shared" si="62"/>
        <v>6386358.5939466888</v>
      </c>
      <c r="AU100" s="287">
        <v>6551862.6500000004</v>
      </c>
      <c r="AV100" s="287">
        <f>ROUND(AU100*'1. UC Assumptions'!$C$19,2)</f>
        <v>2748506.38</v>
      </c>
      <c r="AW100" s="287">
        <f>IF((AB100-AA100-AU100)*'1. UC Assumptions'!$C$19&gt;0,(AB100-AA100-AU100)*'1. UC Assumptions'!$C$19,0)</f>
        <v>3204051.4493202595</v>
      </c>
      <c r="AX100" s="287">
        <f t="shared" si="57"/>
        <v>5952557.8293202594</v>
      </c>
      <c r="AY100" s="287">
        <f>ROUND(AX100/'1. UC Assumptions'!$C$19,2)</f>
        <v>14189649.18</v>
      </c>
      <c r="AZ100" s="287">
        <f t="shared" si="97"/>
        <v>6386358.5939466888</v>
      </c>
      <c r="BA100" s="287">
        <f t="shared" si="82"/>
        <v>0</v>
      </c>
      <c r="BB100" s="287">
        <f t="shared" si="83"/>
        <v>0</v>
      </c>
      <c r="BC100" s="287">
        <f t="shared" si="84"/>
        <v>7803290.5860533109</v>
      </c>
      <c r="BD100" s="287">
        <f t="shared" si="85"/>
        <v>0</v>
      </c>
      <c r="BE100" s="287">
        <f t="shared" si="86"/>
        <v>0</v>
      </c>
      <c r="BF100" s="287">
        <f t="shared" si="87"/>
        <v>0</v>
      </c>
      <c r="BG100" s="287">
        <f t="shared" si="58"/>
        <v>6386358.5939466888</v>
      </c>
      <c r="BH100" s="287">
        <f t="shared" si="88"/>
        <v>6386358.5939466888</v>
      </c>
      <c r="BI100" s="287">
        <f t="shared" si="89"/>
        <v>0</v>
      </c>
      <c r="BJ100" s="287">
        <f t="shared" si="90"/>
        <v>0</v>
      </c>
      <c r="BK100" s="287">
        <f t="shared" si="91"/>
        <v>0</v>
      </c>
      <c r="BL100" s="287">
        <f t="shared" si="92"/>
        <v>0</v>
      </c>
      <c r="BM100" s="287">
        <f t="shared" si="93"/>
        <v>0</v>
      </c>
      <c r="BN100" s="287">
        <f t="shared" si="94"/>
        <v>0</v>
      </c>
      <c r="BO100" s="287">
        <f t="shared" si="98"/>
        <v>-165504.05605331156</v>
      </c>
      <c r="BP100" s="287">
        <f t="shared" si="64"/>
        <v>-69428.95</v>
      </c>
      <c r="BQ100" s="288">
        <f>IF(BO100&gt;0,BO100/'1. UC Assumptions'!$C$29*'1. UC Assumptions'!$C$28,0)</f>
        <v>0</v>
      </c>
      <c r="BR100" s="289">
        <f>BQ100*'1. UC Assumptions'!$C$19</f>
        <v>0</v>
      </c>
      <c r="BS100" s="289">
        <f t="shared" si="99"/>
        <v>6551862.6500000004</v>
      </c>
      <c r="BT100" s="90"/>
      <c r="BU100" s="111"/>
      <c r="BV100" s="111"/>
      <c r="BW100" s="126">
        <v>6712932.2074199989</v>
      </c>
      <c r="BX100" s="126">
        <v>24269804.918259483</v>
      </c>
      <c r="BY100" s="7">
        <f t="shared" si="100"/>
        <v>0</v>
      </c>
    </row>
    <row r="101" spans="1:77">
      <c r="A101" s="118" t="s">
        <v>252</v>
      </c>
      <c r="B101" s="118" t="s">
        <v>253</v>
      </c>
      <c r="C101" s="270" t="s">
        <v>253</v>
      </c>
      <c r="D101" s="119" t="s">
        <v>949</v>
      </c>
      <c r="E101" s="119"/>
      <c r="F101" s="120"/>
      <c r="G101" s="121" t="s">
        <v>251</v>
      </c>
      <c r="H101" s="121" t="s">
        <v>792</v>
      </c>
      <c r="I101" s="122">
        <v>7</v>
      </c>
      <c r="J101" s="217" t="str">
        <f t="shared" si="60"/>
        <v xml:space="preserve"> </v>
      </c>
      <c r="K101" s="123">
        <v>4875945.0304437373</v>
      </c>
      <c r="L101" s="123">
        <v>19240081.710000001</v>
      </c>
      <c r="M101" s="93">
        <f t="shared" si="61"/>
        <v>7.2314196019875876E-2</v>
      </c>
      <c r="N101" s="232">
        <v>25859957.825372752</v>
      </c>
      <c r="O101" s="232"/>
      <c r="P101" s="123">
        <v>25859957.825372752</v>
      </c>
      <c r="Q101" s="123">
        <v>0</v>
      </c>
      <c r="R101" s="123">
        <f t="shared" si="65"/>
        <v>25859957.825372752</v>
      </c>
      <c r="S101" s="123">
        <f t="shared" si="66"/>
        <v>0</v>
      </c>
      <c r="T101" s="123" t="b">
        <f t="shared" si="67"/>
        <v>0</v>
      </c>
      <c r="U101" s="123">
        <v>0</v>
      </c>
      <c r="V101" s="123">
        <v>0</v>
      </c>
      <c r="W101" s="123">
        <v>0</v>
      </c>
      <c r="X101" s="123">
        <v>0</v>
      </c>
      <c r="Y101" s="123">
        <v>0</v>
      </c>
      <c r="Z101" s="70">
        <f t="shared" si="56"/>
        <v>0</v>
      </c>
      <c r="AA101" s="70">
        <v>0</v>
      </c>
      <c r="AB101" s="70">
        <f t="shared" si="63"/>
        <v>25859957.825372752</v>
      </c>
      <c r="AC101" s="51">
        <f>IF(D101='2. UC Pool Allocations by Type'!B$5,'2. UC Pool Allocations by Type'!J$5,IF(D101='2. UC Pool Allocations by Type'!B$6,'2. UC Pool Allocations by Type'!J$6,IF(D101='2. UC Pool Allocations by Type'!B$7,'2. UC Pool Allocations by Type'!J$7,IF(D101='2. UC Pool Allocations by Type'!B$10,'2. UC Pool Allocations by Type'!J$10,IF(D101='2. UC Pool Allocations by Type'!B$14,'2. UC Pool Allocations by Type'!J$14,IF(D101='2. UC Pool Allocations by Type'!B$15,'2. UC Pool Allocations by Type'!J$15,IF(D101='2. UC Pool Allocations by Type'!B$16,'2. UC Pool Allocations by Type'!J$16,0)))))))</f>
        <v>2027872799.0126088</v>
      </c>
      <c r="AD101" s="71">
        <f t="shared" si="68"/>
        <v>25859957.825372752</v>
      </c>
      <c r="AE101" s="71">
        <f t="shared" si="69"/>
        <v>0</v>
      </c>
      <c r="AF101" s="71">
        <f t="shared" si="70"/>
        <v>0</v>
      </c>
      <c r="AG101" s="71">
        <f t="shared" si="71"/>
        <v>0</v>
      </c>
      <c r="AH101" s="71">
        <f t="shared" si="72"/>
        <v>0</v>
      </c>
      <c r="AI101" s="71">
        <f t="shared" si="73"/>
        <v>0</v>
      </c>
      <c r="AJ101" s="71">
        <f t="shared" si="74"/>
        <v>0</v>
      </c>
      <c r="AK101" s="49">
        <f t="shared" si="75"/>
        <v>12267227.197169544</v>
      </c>
      <c r="AL101" s="51">
        <f>IF($E101=$D$352,R101*'1. UC Assumptions'!$H$14,0)</f>
        <v>0</v>
      </c>
      <c r="AM101" s="70">
        <f t="shared" si="59"/>
        <v>0</v>
      </c>
      <c r="AN101" s="70">
        <f t="shared" si="76"/>
        <v>0</v>
      </c>
      <c r="AO101" s="70">
        <f t="shared" si="77"/>
        <v>0</v>
      </c>
      <c r="AP101" s="70">
        <f t="shared" si="95"/>
        <v>0</v>
      </c>
      <c r="AQ101" s="70">
        <f t="shared" si="79"/>
        <v>0</v>
      </c>
      <c r="AR101" s="70">
        <f t="shared" si="80"/>
        <v>12267227.197169544</v>
      </c>
      <c r="AS101" s="70">
        <f t="shared" si="96"/>
        <v>-628393.72055661911</v>
      </c>
      <c r="AT101" s="99">
        <f t="shared" si="62"/>
        <v>11638833.476612926</v>
      </c>
      <c r="AU101" s="287">
        <v>12597257.789999999</v>
      </c>
      <c r="AV101" s="287">
        <f>ROUND(AU101*'1. UC Assumptions'!$C$19,2)</f>
        <v>5284549.6399999997</v>
      </c>
      <c r="AW101" s="287">
        <f>IF((AB101-AA101-AU101)*'1. UC Assumptions'!$C$19&gt;0,(AB101-AA101-AU101)*'1. UC Assumptions'!$C$19,0)</f>
        <v>5563702.6648388691</v>
      </c>
      <c r="AX101" s="287">
        <f t="shared" si="57"/>
        <v>10848252.30483887</v>
      </c>
      <c r="AY101" s="287">
        <f>ROUND(AX101/'1. UC Assumptions'!$C$19,2)</f>
        <v>25859957.82</v>
      </c>
      <c r="AZ101" s="287">
        <f t="shared" si="97"/>
        <v>11638833.476612926</v>
      </c>
      <c r="BA101" s="287">
        <f t="shared" si="82"/>
        <v>0</v>
      </c>
      <c r="BB101" s="287">
        <f t="shared" si="83"/>
        <v>0</v>
      </c>
      <c r="BC101" s="287">
        <f t="shared" si="84"/>
        <v>14221124.343387075</v>
      </c>
      <c r="BD101" s="287">
        <f t="shared" si="85"/>
        <v>0</v>
      </c>
      <c r="BE101" s="287">
        <f t="shared" si="86"/>
        <v>0</v>
      </c>
      <c r="BF101" s="287">
        <f t="shared" si="87"/>
        <v>0</v>
      </c>
      <c r="BG101" s="287">
        <f t="shared" si="58"/>
        <v>11638833.476612926</v>
      </c>
      <c r="BH101" s="287">
        <f t="shared" si="88"/>
        <v>11638833.476612926</v>
      </c>
      <c r="BI101" s="287">
        <f t="shared" si="89"/>
        <v>0</v>
      </c>
      <c r="BJ101" s="287">
        <f t="shared" si="90"/>
        <v>0</v>
      </c>
      <c r="BK101" s="287">
        <f t="shared" si="91"/>
        <v>0</v>
      </c>
      <c r="BL101" s="287">
        <f t="shared" si="92"/>
        <v>0</v>
      </c>
      <c r="BM101" s="287">
        <f t="shared" si="93"/>
        <v>0</v>
      </c>
      <c r="BN101" s="287">
        <f t="shared" si="94"/>
        <v>0</v>
      </c>
      <c r="BO101" s="287">
        <f t="shared" si="98"/>
        <v>-958424.31338707358</v>
      </c>
      <c r="BP101" s="287">
        <f t="shared" si="64"/>
        <v>-402058.99</v>
      </c>
      <c r="BQ101" s="288">
        <f>IF(BO101&gt;0,BO101/'1. UC Assumptions'!$C$29*'1. UC Assumptions'!$C$28,0)</f>
        <v>0</v>
      </c>
      <c r="BR101" s="289">
        <f>BQ101*'1. UC Assumptions'!$C$19</f>
        <v>0</v>
      </c>
      <c r="BS101" s="289">
        <f t="shared" si="99"/>
        <v>12597257.789999999</v>
      </c>
      <c r="BT101" s="90"/>
      <c r="BU101" s="111"/>
      <c r="BV101" s="111"/>
      <c r="BW101" s="126">
        <v>5309400.2204437368</v>
      </c>
      <c r="BX101" s="126">
        <v>25859957.825372752</v>
      </c>
      <c r="BY101" s="7">
        <f t="shared" si="100"/>
        <v>0</v>
      </c>
    </row>
    <row r="102" spans="1:77">
      <c r="A102" s="118" t="s">
        <v>255</v>
      </c>
      <c r="B102" s="118" t="s">
        <v>256</v>
      </c>
      <c r="C102" s="270" t="s">
        <v>256</v>
      </c>
      <c r="D102" s="119" t="s">
        <v>949</v>
      </c>
      <c r="E102" s="119"/>
      <c r="F102" s="120"/>
      <c r="G102" s="121" t="s">
        <v>254</v>
      </c>
      <c r="H102" s="121" t="s">
        <v>771</v>
      </c>
      <c r="I102" s="122" t="s">
        <v>946</v>
      </c>
      <c r="J102" s="217">
        <f t="shared" si="60"/>
        <v>1</v>
      </c>
      <c r="K102" s="123">
        <v>9898015.1727381665</v>
      </c>
      <c r="L102" s="123">
        <v>9757548.1800000034</v>
      </c>
      <c r="M102" s="93">
        <f t="shared" si="61"/>
        <v>8.7728325543690699E-2</v>
      </c>
      <c r="N102" s="232">
        <v>21333847.914261311</v>
      </c>
      <c r="O102" s="232"/>
      <c r="P102" s="123">
        <v>21379913.013291821</v>
      </c>
      <c r="Q102" s="123">
        <v>4594695.3460288262</v>
      </c>
      <c r="R102" s="123">
        <f t="shared" si="65"/>
        <v>16785217.667262994</v>
      </c>
      <c r="S102" s="123">
        <f t="shared" si="66"/>
        <v>0</v>
      </c>
      <c r="T102" s="123" t="b">
        <f t="shared" si="67"/>
        <v>0</v>
      </c>
      <c r="U102" s="123">
        <v>0</v>
      </c>
      <c r="V102" s="123">
        <v>0</v>
      </c>
      <c r="W102" s="123">
        <v>0</v>
      </c>
      <c r="X102" s="123">
        <v>0</v>
      </c>
      <c r="Y102" s="123">
        <v>0</v>
      </c>
      <c r="Z102" s="70">
        <f t="shared" si="56"/>
        <v>0</v>
      </c>
      <c r="AA102" s="70">
        <v>0</v>
      </c>
      <c r="AB102" s="70">
        <f t="shared" si="63"/>
        <v>16785217.667262994</v>
      </c>
      <c r="AC102" s="51">
        <f>IF(D102='2. UC Pool Allocations by Type'!B$5,'2. UC Pool Allocations by Type'!J$5,IF(D102='2. UC Pool Allocations by Type'!B$6,'2. UC Pool Allocations by Type'!J$6,IF(D102='2. UC Pool Allocations by Type'!B$7,'2. UC Pool Allocations by Type'!J$7,IF(D102='2. UC Pool Allocations by Type'!B$10,'2. UC Pool Allocations by Type'!J$10,IF(D102='2. UC Pool Allocations by Type'!B$14,'2. UC Pool Allocations by Type'!J$14,IF(D102='2. UC Pool Allocations by Type'!B$15,'2. UC Pool Allocations by Type'!J$15,IF(D102='2. UC Pool Allocations by Type'!B$16,'2. UC Pool Allocations by Type'!J$16,0)))))))</f>
        <v>2027872799.0126088</v>
      </c>
      <c r="AD102" s="71">
        <f t="shared" si="68"/>
        <v>16785217.667262994</v>
      </c>
      <c r="AE102" s="71">
        <f t="shared" si="69"/>
        <v>0</v>
      </c>
      <c r="AF102" s="71">
        <f t="shared" si="70"/>
        <v>0</v>
      </c>
      <c r="AG102" s="71">
        <f t="shared" si="71"/>
        <v>0</v>
      </c>
      <c r="AH102" s="71">
        <f t="shared" si="72"/>
        <v>0</v>
      </c>
      <c r="AI102" s="71">
        <f t="shared" si="73"/>
        <v>0</v>
      </c>
      <c r="AJ102" s="71">
        <f t="shared" si="74"/>
        <v>0</v>
      </c>
      <c r="AK102" s="49">
        <f t="shared" si="75"/>
        <v>7962429.0212968029</v>
      </c>
      <c r="AL102" s="51">
        <f>IF($E102=$D$352,R102*'1. UC Assumptions'!$H$14,0)</f>
        <v>0</v>
      </c>
      <c r="AM102" s="70">
        <f t="shared" si="59"/>
        <v>0</v>
      </c>
      <c r="AN102" s="70">
        <f t="shared" si="76"/>
        <v>0</v>
      </c>
      <c r="AO102" s="70">
        <f t="shared" si="77"/>
        <v>0</v>
      </c>
      <c r="AP102" s="70">
        <f t="shared" si="95"/>
        <v>0</v>
      </c>
      <c r="AQ102" s="70">
        <f t="shared" si="79"/>
        <v>0</v>
      </c>
      <c r="AR102" s="70">
        <f t="shared" si="80"/>
        <v>7962429.0212968029</v>
      </c>
      <c r="AS102" s="70">
        <f t="shared" si="96"/>
        <v>-407878.67681420129</v>
      </c>
      <c r="AT102" s="99">
        <f t="shared" si="62"/>
        <v>7554550.3444826016</v>
      </c>
      <c r="AU102" s="287">
        <v>7032181.1699999999</v>
      </c>
      <c r="AV102" s="287">
        <f>ROUND(AU102*'1. UC Assumptions'!$C$19,2)</f>
        <v>2950000</v>
      </c>
      <c r="AW102" s="287">
        <f>IF((AB102-AA102-AU102)*'1. UC Assumptions'!$C$19&gt;0,(AB102-AA102-AU102)*'1. UC Assumptions'!$C$19,0)</f>
        <v>4091398.8106018258</v>
      </c>
      <c r="AX102" s="287">
        <f t="shared" si="57"/>
        <v>7041398.8106018258</v>
      </c>
      <c r="AY102" s="287">
        <f>ROUND(AX102/'1. UC Assumptions'!$C$19,2)</f>
        <v>16785217.670000002</v>
      </c>
      <c r="AZ102" s="287">
        <f t="shared" si="97"/>
        <v>7554550.3444826016</v>
      </c>
      <c r="BA102" s="287">
        <f t="shared" si="82"/>
        <v>0</v>
      </c>
      <c r="BB102" s="287">
        <f t="shared" si="83"/>
        <v>0</v>
      </c>
      <c r="BC102" s="287">
        <f t="shared" si="84"/>
        <v>9230667.3255174011</v>
      </c>
      <c r="BD102" s="287">
        <f t="shared" si="85"/>
        <v>0</v>
      </c>
      <c r="BE102" s="287">
        <f t="shared" si="86"/>
        <v>0</v>
      </c>
      <c r="BF102" s="287">
        <f t="shared" si="87"/>
        <v>0</v>
      </c>
      <c r="BG102" s="287">
        <f t="shared" si="58"/>
        <v>7554550.3444826016</v>
      </c>
      <c r="BH102" s="287">
        <f t="shared" si="88"/>
        <v>7554550.3444826016</v>
      </c>
      <c r="BI102" s="287">
        <f t="shared" si="89"/>
        <v>0</v>
      </c>
      <c r="BJ102" s="287">
        <f t="shared" si="90"/>
        <v>0</v>
      </c>
      <c r="BK102" s="287">
        <f t="shared" si="91"/>
        <v>0</v>
      </c>
      <c r="BL102" s="287">
        <f t="shared" si="92"/>
        <v>0</v>
      </c>
      <c r="BM102" s="287">
        <f t="shared" si="93"/>
        <v>0</v>
      </c>
      <c r="BN102" s="287">
        <f t="shared" si="94"/>
        <v>0</v>
      </c>
      <c r="BO102" s="287">
        <f t="shared" si="98"/>
        <v>522369.17448260169</v>
      </c>
      <c r="BP102" s="287">
        <f t="shared" si="64"/>
        <v>219133.86</v>
      </c>
      <c r="BQ102" s="288">
        <f>IF(BO102&gt;0,BO102/'1. UC Assumptions'!$C$29*'1. UC Assumptions'!$C$28,0)</f>
        <v>356991.09472430119</v>
      </c>
      <c r="BR102" s="289">
        <f>BQ102*'1. UC Assumptions'!$C$19</f>
        <v>149757.76423684435</v>
      </c>
      <c r="BS102" s="289">
        <f t="shared" si="99"/>
        <v>7389172.2647243012</v>
      </c>
      <c r="BT102" s="90"/>
      <c r="BU102" s="111"/>
      <c r="BV102" s="111"/>
      <c r="BW102" s="126">
        <v>10495188.402738167</v>
      </c>
      <c r="BX102" s="126">
        <v>21333847.914261311</v>
      </c>
      <c r="BY102" s="7">
        <f t="shared" si="100"/>
        <v>-46065.099030509591</v>
      </c>
    </row>
    <row r="103" spans="1:77">
      <c r="A103" s="118" t="s">
        <v>257</v>
      </c>
      <c r="B103" s="118" t="s">
        <v>258</v>
      </c>
      <c r="C103" s="270" t="s">
        <v>258</v>
      </c>
      <c r="D103" s="119" t="s">
        <v>949</v>
      </c>
      <c r="E103" s="119"/>
      <c r="F103" s="120"/>
      <c r="G103" s="121" t="s">
        <v>1172</v>
      </c>
      <c r="H103" s="121"/>
      <c r="I103" s="122">
        <v>17</v>
      </c>
      <c r="J103" s="217" t="str">
        <f t="shared" si="60"/>
        <v xml:space="preserve"> </v>
      </c>
      <c r="K103" s="123">
        <v>7459252.513727068</v>
      </c>
      <c r="L103" s="123">
        <v>13486233.050000001</v>
      </c>
      <c r="M103" s="93">
        <f t="shared" si="61"/>
        <v>0.11723234926865622</v>
      </c>
      <c r="N103" s="232">
        <v>23378188.864147395</v>
      </c>
      <c r="O103" s="232"/>
      <c r="P103" s="123">
        <v>23400974.042935517</v>
      </c>
      <c r="Q103" s="123">
        <v>0</v>
      </c>
      <c r="R103" s="123">
        <f t="shared" si="65"/>
        <v>23400974.042935517</v>
      </c>
      <c r="S103" s="123">
        <f t="shared" si="66"/>
        <v>0</v>
      </c>
      <c r="T103" s="123" t="b">
        <f t="shared" si="67"/>
        <v>0</v>
      </c>
      <c r="U103" s="123">
        <v>0</v>
      </c>
      <c r="V103" s="123">
        <v>0</v>
      </c>
      <c r="W103" s="123">
        <v>0</v>
      </c>
      <c r="X103" s="123">
        <v>0</v>
      </c>
      <c r="Y103" s="123">
        <v>0</v>
      </c>
      <c r="Z103" s="70">
        <f t="shared" si="56"/>
        <v>0</v>
      </c>
      <c r="AA103" s="70">
        <v>0</v>
      </c>
      <c r="AB103" s="70">
        <f t="shared" si="63"/>
        <v>23400974.042935517</v>
      </c>
      <c r="AC103" s="51">
        <f>IF(D103='2. UC Pool Allocations by Type'!B$5,'2. UC Pool Allocations by Type'!J$5,IF(D103='2. UC Pool Allocations by Type'!B$6,'2. UC Pool Allocations by Type'!J$6,IF(D103='2. UC Pool Allocations by Type'!B$7,'2. UC Pool Allocations by Type'!J$7,IF(D103='2. UC Pool Allocations by Type'!B$10,'2. UC Pool Allocations by Type'!J$10,IF(D103='2. UC Pool Allocations by Type'!B$14,'2. UC Pool Allocations by Type'!J$14,IF(D103='2. UC Pool Allocations by Type'!B$15,'2. UC Pool Allocations by Type'!J$15,IF(D103='2. UC Pool Allocations by Type'!B$16,'2. UC Pool Allocations by Type'!J$16,0)))))))</f>
        <v>2027872799.0126088</v>
      </c>
      <c r="AD103" s="71">
        <f t="shared" si="68"/>
        <v>23400974.042935517</v>
      </c>
      <c r="AE103" s="71">
        <f t="shared" si="69"/>
        <v>0</v>
      </c>
      <c r="AF103" s="71">
        <f t="shared" si="70"/>
        <v>0</v>
      </c>
      <c r="AG103" s="71">
        <f t="shared" si="71"/>
        <v>0</v>
      </c>
      <c r="AH103" s="71">
        <f t="shared" si="72"/>
        <v>0</v>
      </c>
      <c r="AI103" s="71">
        <f t="shared" si="73"/>
        <v>0</v>
      </c>
      <c r="AJ103" s="71">
        <f t="shared" si="74"/>
        <v>0</v>
      </c>
      <c r="AK103" s="49">
        <f t="shared" si="75"/>
        <v>11100755.351507202</v>
      </c>
      <c r="AL103" s="51">
        <f>IF($E103=$D$352,R103*'1. UC Assumptions'!$H$14,0)</f>
        <v>0</v>
      </c>
      <c r="AM103" s="70">
        <f t="shared" si="59"/>
        <v>0</v>
      </c>
      <c r="AN103" s="70">
        <f t="shared" si="76"/>
        <v>0</v>
      </c>
      <c r="AO103" s="70">
        <f t="shared" si="77"/>
        <v>0</v>
      </c>
      <c r="AP103" s="70">
        <f t="shared" si="95"/>
        <v>0</v>
      </c>
      <c r="AQ103" s="70">
        <f t="shared" si="79"/>
        <v>0</v>
      </c>
      <c r="AR103" s="70">
        <f t="shared" si="80"/>
        <v>11100755.351507202</v>
      </c>
      <c r="AS103" s="70">
        <f t="shared" si="96"/>
        <v>-568640.72411831759</v>
      </c>
      <c r="AT103" s="99">
        <f t="shared" si="62"/>
        <v>10532114.627388883</v>
      </c>
      <c r="AU103" s="287">
        <v>10941092.58</v>
      </c>
      <c r="AV103" s="287">
        <f>ROUND(AU103*'1. UC Assumptions'!$C$19,2)</f>
        <v>4589788.34</v>
      </c>
      <c r="AW103" s="287">
        <f>IF((AB103-AA103-AU103)*'1. UC Assumptions'!$C$19&gt;0,(AB103-AA103-AU103)*'1. UC Assumptions'!$C$19,0)</f>
        <v>5226920.2737014489</v>
      </c>
      <c r="AX103" s="287">
        <f t="shared" si="57"/>
        <v>9816708.6137014478</v>
      </c>
      <c r="AY103" s="287">
        <f>ROUND(AX103/'1. UC Assumptions'!$C$19,2)</f>
        <v>23400974.050000001</v>
      </c>
      <c r="AZ103" s="287">
        <f t="shared" si="97"/>
        <v>10532114.627388883</v>
      </c>
      <c r="BA103" s="287">
        <f t="shared" si="82"/>
        <v>0</v>
      </c>
      <c r="BB103" s="287">
        <f t="shared" si="83"/>
        <v>0</v>
      </c>
      <c r="BC103" s="287">
        <f t="shared" si="84"/>
        <v>12868859.422611117</v>
      </c>
      <c r="BD103" s="287">
        <f t="shared" si="85"/>
        <v>0</v>
      </c>
      <c r="BE103" s="287">
        <f t="shared" si="86"/>
        <v>0</v>
      </c>
      <c r="BF103" s="287">
        <f t="shared" si="87"/>
        <v>0</v>
      </c>
      <c r="BG103" s="287">
        <f t="shared" si="58"/>
        <v>10532114.627388883</v>
      </c>
      <c r="BH103" s="287">
        <f t="shared" si="88"/>
        <v>10532114.627388883</v>
      </c>
      <c r="BI103" s="287">
        <f t="shared" si="89"/>
        <v>0</v>
      </c>
      <c r="BJ103" s="287">
        <f t="shared" si="90"/>
        <v>0</v>
      </c>
      <c r="BK103" s="287">
        <f t="shared" si="91"/>
        <v>0</v>
      </c>
      <c r="BL103" s="287">
        <f t="shared" si="92"/>
        <v>0</v>
      </c>
      <c r="BM103" s="287">
        <f t="shared" si="93"/>
        <v>0</v>
      </c>
      <c r="BN103" s="287">
        <f t="shared" si="94"/>
        <v>0</v>
      </c>
      <c r="BO103" s="287">
        <f t="shared" si="98"/>
        <v>-408977.95261111669</v>
      </c>
      <c r="BP103" s="287">
        <f t="shared" si="64"/>
        <v>-171566.25</v>
      </c>
      <c r="BQ103" s="288">
        <f>IF(BO103&gt;0,BO103/'1. UC Assumptions'!$C$29*'1. UC Assumptions'!$C$28,0)</f>
        <v>0</v>
      </c>
      <c r="BR103" s="289">
        <f>BQ103*'1. UC Assumptions'!$C$19</f>
        <v>0</v>
      </c>
      <c r="BS103" s="289">
        <f t="shared" si="99"/>
        <v>10941092.58</v>
      </c>
      <c r="BT103" s="90"/>
      <c r="BU103" s="111"/>
      <c r="BV103" s="111"/>
      <c r="BW103" s="126">
        <v>8707245.7237270698</v>
      </c>
      <c r="BX103" s="126">
        <v>23378188.864147395</v>
      </c>
      <c r="BY103" s="7">
        <f t="shared" si="100"/>
        <v>-22785.17878812179</v>
      </c>
    </row>
    <row r="104" spans="1:77">
      <c r="A104" s="118" t="s">
        <v>259</v>
      </c>
      <c r="B104" s="118" t="s">
        <v>260</v>
      </c>
      <c r="C104" s="270" t="s">
        <v>260</v>
      </c>
      <c r="D104" s="119" t="s">
        <v>972</v>
      </c>
      <c r="E104" s="119" t="s">
        <v>977</v>
      </c>
      <c r="F104" s="120"/>
      <c r="G104" s="121" t="s">
        <v>1173</v>
      </c>
      <c r="H104" s="121" t="s">
        <v>841</v>
      </c>
      <c r="I104" s="122">
        <v>17</v>
      </c>
      <c r="J104" s="217" t="str">
        <f t="shared" si="60"/>
        <v xml:space="preserve"> </v>
      </c>
      <c r="K104" s="123">
        <v>320606.50000000012</v>
      </c>
      <c r="L104" s="123">
        <v>1043221.96</v>
      </c>
      <c r="M104" s="93">
        <f t="shared" si="61"/>
        <v>7.8310481319798786E-2</v>
      </c>
      <c r="N104" s="232">
        <v>1470630.52314024</v>
      </c>
      <c r="O104" s="232"/>
      <c r="P104" s="123">
        <v>1470630.52314024</v>
      </c>
      <c r="Q104" s="123">
        <v>0</v>
      </c>
      <c r="R104" s="123">
        <f t="shared" si="65"/>
        <v>1470630.52314024</v>
      </c>
      <c r="S104" s="123" t="b">
        <f t="shared" si="66"/>
        <v>0</v>
      </c>
      <c r="T104" s="123">
        <f t="shared" si="67"/>
        <v>1470630.52314024</v>
      </c>
      <c r="U104" s="123">
        <v>0</v>
      </c>
      <c r="V104" s="123">
        <v>0</v>
      </c>
      <c r="W104" s="123">
        <v>0</v>
      </c>
      <c r="X104" s="123">
        <v>0</v>
      </c>
      <c r="Y104" s="123">
        <v>0</v>
      </c>
      <c r="Z104" s="70">
        <f t="shared" si="56"/>
        <v>0</v>
      </c>
      <c r="AA104" s="70">
        <v>0</v>
      </c>
      <c r="AB104" s="70">
        <f t="shared" si="63"/>
        <v>1470630.52314024</v>
      </c>
      <c r="AC104" s="51">
        <f>IF(D104='2. UC Pool Allocations by Type'!B$5,'2. UC Pool Allocations by Type'!J$5,IF(D104='2. UC Pool Allocations by Type'!B$6,'2. UC Pool Allocations by Type'!J$6,IF(D104='2. UC Pool Allocations by Type'!B$7,'2. UC Pool Allocations by Type'!J$7,IF(D104='2. UC Pool Allocations by Type'!B$10,'2. UC Pool Allocations by Type'!J$10,IF(D104='2. UC Pool Allocations by Type'!B$14,'2. UC Pool Allocations by Type'!J$14,IF(D104='2. UC Pool Allocations by Type'!B$15,'2. UC Pool Allocations by Type'!J$15,IF(D104='2. UC Pool Allocations by Type'!B$16,'2. UC Pool Allocations by Type'!J$16,0)))))))</f>
        <v>196885138.65513676</v>
      </c>
      <c r="AD104" s="71">
        <f t="shared" si="68"/>
        <v>0</v>
      </c>
      <c r="AE104" s="71">
        <f t="shared" si="69"/>
        <v>1470630.52314024</v>
      </c>
      <c r="AF104" s="71">
        <f t="shared" si="70"/>
        <v>0</v>
      </c>
      <c r="AG104" s="71">
        <f t="shared" si="71"/>
        <v>0</v>
      </c>
      <c r="AH104" s="71">
        <f t="shared" si="72"/>
        <v>0</v>
      </c>
      <c r="AI104" s="71">
        <f t="shared" si="73"/>
        <v>0</v>
      </c>
      <c r="AJ104" s="71">
        <f t="shared" si="74"/>
        <v>0</v>
      </c>
      <c r="AK104" s="49">
        <f t="shared" si="75"/>
        <v>901509.47669394396</v>
      </c>
      <c r="AL104" s="51">
        <f>IF($E104=$D$352,R104*'1. UC Assumptions'!$H$14,0)</f>
        <v>1262479.7414034677</v>
      </c>
      <c r="AM104" s="70">
        <f t="shared" si="59"/>
        <v>360970.26470952376</v>
      </c>
      <c r="AN104" s="70">
        <f t="shared" si="76"/>
        <v>360970.26470952376</v>
      </c>
      <c r="AO104" s="70">
        <f t="shared" si="77"/>
        <v>0</v>
      </c>
      <c r="AP104" s="70">
        <f t="shared" si="95"/>
        <v>0</v>
      </c>
      <c r="AQ104" s="70">
        <f t="shared" si="79"/>
        <v>0</v>
      </c>
      <c r="AR104" s="70">
        <f t="shared" si="80"/>
        <v>0</v>
      </c>
      <c r="AS104" s="70">
        <f t="shared" si="96"/>
        <v>0</v>
      </c>
      <c r="AT104" s="99">
        <f t="shared" si="62"/>
        <v>1262479.7414034677</v>
      </c>
      <c r="AU104" s="287">
        <v>1233292.44</v>
      </c>
      <c r="AV104" s="287">
        <f>ROUND(AU104*'1. UC Assumptions'!$C$19,2)</f>
        <v>517366.18</v>
      </c>
      <c r="AW104" s="287">
        <f>IF((AB104-AA104-AU104)*'1. UC Assumptions'!$C$19&gt;0,(AB104-AA104-AU104)*'1. UC Assumptions'!$C$19,0)</f>
        <v>99563.325877330702</v>
      </c>
      <c r="AX104" s="287">
        <f t="shared" si="57"/>
        <v>616929.50587733067</v>
      </c>
      <c r="AY104" s="287">
        <f>ROUND(AX104/'1. UC Assumptions'!$C$19,2)</f>
        <v>1470630.53</v>
      </c>
      <c r="AZ104" s="287">
        <f t="shared" si="97"/>
        <v>1262479.7414034677</v>
      </c>
      <c r="BA104" s="287">
        <f t="shared" si="82"/>
        <v>0</v>
      </c>
      <c r="BB104" s="287">
        <f t="shared" si="83"/>
        <v>0</v>
      </c>
      <c r="BC104" s="287">
        <f t="shared" si="84"/>
        <v>0</v>
      </c>
      <c r="BD104" s="287">
        <f t="shared" si="85"/>
        <v>0</v>
      </c>
      <c r="BE104" s="287">
        <f t="shared" si="86"/>
        <v>0</v>
      </c>
      <c r="BF104" s="287">
        <f t="shared" si="87"/>
        <v>0</v>
      </c>
      <c r="BG104" s="287">
        <f t="shared" si="58"/>
        <v>1262479.7414034677</v>
      </c>
      <c r="BH104" s="287">
        <f t="shared" si="88"/>
        <v>0</v>
      </c>
      <c r="BI104" s="287">
        <f t="shared" si="89"/>
        <v>1262479.7414034677</v>
      </c>
      <c r="BJ104" s="287">
        <f t="shared" si="90"/>
        <v>0</v>
      </c>
      <c r="BK104" s="287">
        <f t="shared" si="91"/>
        <v>0</v>
      </c>
      <c r="BL104" s="287">
        <f t="shared" si="92"/>
        <v>0</v>
      </c>
      <c r="BM104" s="287">
        <f t="shared" si="93"/>
        <v>0</v>
      </c>
      <c r="BN104" s="287">
        <f t="shared" si="94"/>
        <v>0</v>
      </c>
      <c r="BO104" s="287">
        <f t="shared" si="98"/>
        <v>29187.301403467776</v>
      </c>
      <c r="BP104" s="287">
        <f t="shared" si="64"/>
        <v>12244.07</v>
      </c>
      <c r="BQ104" s="288">
        <f>IF(BO104&gt;0,BO104/'1. UC Assumptions'!$C$29*'1. UC Assumptions'!$C$28,0)</f>
        <v>19946.825327877643</v>
      </c>
      <c r="BR104" s="289">
        <f>BQ104*'1. UC Assumptions'!$C$19</f>
        <v>8367.6932250446716</v>
      </c>
      <c r="BS104" s="289">
        <f t="shared" si="99"/>
        <v>1253239.2653278776</v>
      </c>
      <c r="BT104" s="90"/>
      <c r="BU104" s="111"/>
      <c r="BV104" s="111"/>
      <c r="BW104" s="126">
        <v>352883.08000000007</v>
      </c>
      <c r="BX104" s="126">
        <v>1470630.52314024</v>
      </c>
      <c r="BY104" s="7">
        <f t="shared" si="100"/>
        <v>0</v>
      </c>
    </row>
    <row r="105" spans="1:77">
      <c r="A105" s="118" t="s">
        <v>261</v>
      </c>
      <c r="B105" s="118" t="s">
        <v>262</v>
      </c>
      <c r="C105" s="270" t="s">
        <v>2131</v>
      </c>
      <c r="D105" s="119" t="s">
        <v>949</v>
      </c>
      <c r="E105" s="119"/>
      <c r="F105" s="120"/>
      <c r="G105" s="121" t="s">
        <v>1174</v>
      </c>
      <c r="H105" s="121" t="s">
        <v>771</v>
      </c>
      <c r="I105" s="122">
        <v>3</v>
      </c>
      <c r="J105" s="217">
        <f t="shared" si="60"/>
        <v>1</v>
      </c>
      <c r="K105" s="123">
        <v>6377857.6329500005</v>
      </c>
      <c r="L105" s="123">
        <v>2392165</v>
      </c>
      <c r="M105" s="93">
        <f t="shared" si="61"/>
        <v>7.0019836631498356E-2</v>
      </c>
      <c r="N105" s="232">
        <v>9380034.2410657033</v>
      </c>
      <c r="O105" s="232"/>
      <c r="P105" s="123">
        <v>9384098.1849637032</v>
      </c>
      <c r="Q105" s="123">
        <v>2557760.1468088501</v>
      </c>
      <c r="R105" s="123">
        <f t="shared" si="65"/>
        <v>6826338.0381548535</v>
      </c>
      <c r="S105" s="123">
        <f t="shared" si="66"/>
        <v>0</v>
      </c>
      <c r="T105" s="123" t="b">
        <f t="shared" si="67"/>
        <v>0</v>
      </c>
      <c r="U105" s="123">
        <v>0</v>
      </c>
      <c r="V105" s="123">
        <v>0</v>
      </c>
      <c r="W105" s="123">
        <v>0</v>
      </c>
      <c r="X105" s="123">
        <v>0</v>
      </c>
      <c r="Y105" s="123">
        <v>0</v>
      </c>
      <c r="Z105" s="70">
        <f t="shared" si="56"/>
        <v>0</v>
      </c>
      <c r="AA105" s="70">
        <v>0</v>
      </c>
      <c r="AB105" s="70">
        <f t="shared" si="63"/>
        <v>6826338.0381548535</v>
      </c>
      <c r="AC105" s="51">
        <f>IF(D105='2. UC Pool Allocations by Type'!B$5,'2. UC Pool Allocations by Type'!J$5,IF(D105='2. UC Pool Allocations by Type'!B$6,'2. UC Pool Allocations by Type'!J$6,IF(D105='2. UC Pool Allocations by Type'!B$7,'2. UC Pool Allocations by Type'!J$7,IF(D105='2. UC Pool Allocations by Type'!B$10,'2. UC Pool Allocations by Type'!J$10,IF(D105='2. UC Pool Allocations by Type'!B$14,'2. UC Pool Allocations by Type'!J$14,IF(D105='2. UC Pool Allocations by Type'!B$15,'2. UC Pool Allocations by Type'!J$15,IF(D105='2. UC Pool Allocations by Type'!B$16,'2. UC Pool Allocations by Type'!J$16,0)))))))</f>
        <v>2027872799.0126088</v>
      </c>
      <c r="AD105" s="71">
        <f t="shared" si="68"/>
        <v>6826338.0381548535</v>
      </c>
      <c r="AE105" s="71">
        <f t="shared" si="69"/>
        <v>0</v>
      </c>
      <c r="AF105" s="71">
        <f t="shared" si="70"/>
        <v>0</v>
      </c>
      <c r="AG105" s="71">
        <f t="shared" si="71"/>
        <v>0</v>
      </c>
      <c r="AH105" s="71">
        <f t="shared" si="72"/>
        <v>0</v>
      </c>
      <c r="AI105" s="71">
        <f t="shared" si="73"/>
        <v>0</v>
      </c>
      <c r="AJ105" s="71">
        <f t="shared" si="74"/>
        <v>0</v>
      </c>
      <c r="AK105" s="49">
        <f t="shared" si="75"/>
        <v>3238220.271054103</v>
      </c>
      <c r="AL105" s="51">
        <f>IF($E105=$D$352,R105*'1. UC Assumptions'!$H$14,0)</f>
        <v>0</v>
      </c>
      <c r="AM105" s="70">
        <f t="shared" si="59"/>
        <v>0</v>
      </c>
      <c r="AN105" s="70">
        <f t="shared" si="76"/>
        <v>0</v>
      </c>
      <c r="AO105" s="70">
        <f t="shared" si="77"/>
        <v>0</v>
      </c>
      <c r="AP105" s="70">
        <f t="shared" si="95"/>
        <v>0</v>
      </c>
      <c r="AQ105" s="70">
        <f t="shared" si="79"/>
        <v>0</v>
      </c>
      <c r="AR105" s="70">
        <f t="shared" si="80"/>
        <v>3238220.271054103</v>
      </c>
      <c r="AS105" s="70">
        <f t="shared" si="96"/>
        <v>-165879.15519972311</v>
      </c>
      <c r="AT105" s="99">
        <f t="shared" si="62"/>
        <v>3072341.1158543797</v>
      </c>
      <c r="AU105" s="287">
        <v>0</v>
      </c>
      <c r="AV105" s="287">
        <f>ROUND(AU105*'1. UC Assumptions'!$C$19,2)</f>
        <v>0</v>
      </c>
      <c r="AW105" s="287">
        <f>IF((AB105-AA105-AU105)*'1. UC Assumptions'!$C$19&gt;0,(AB105-AA105-AU105)*'1. UC Assumptions'!$C$19,0)</f>
        <v>2863648.807005961</v>
      </c>
      <c r="AX105" s="287">
        <f t="shared" si="57"/>
        <v>2863648.807005961</v>
      </c>
      <c r="AY105" s="287">
        <f>ROUND(AX105/'1. UC Assumptions'!$C$19,2)</f>
        <v>6826338.04</v>
      </c>
      <c r="AZ105" s="287">
        <f t="shared" si="97"/>
        <v>3072341.1158543797</v>
      </c>
      <c r="BA105" s="287">
        <f t="shared" si="82"/>
        <v>0</v>
      </c>
      <c r="BB105" s="287">
        <f t="shared" si="83"/>
        <v>0</v>
      </c>
      <c r="BC105" s="287">
        <f t="shared" si="84"/>
        <v>3753996.9241456203</v>
      </c>
      <c r="BD105" s="287">
        <f t="shared" si="85"/>
        <v>0</v>
      </c>
      <c r="BE105" s="287">
        <f t="shared" si="86"/>
        <v>0</v>
      </c>
      <c r="BF105" s="287">
        <f t="shared" si="87"/>
        <v>0</v>
      </c>
      <c r="BG105" s="287">
        <f t="shared" si="58"/>
        <v>3072341.1158543797</v>
      </c>
      <c r="BH105" s="287">
        <f t="shared" si="88"/>
        <v>3072341.1158543797</v>
      </c>
      <c r="BI105" s="287">
        <f t="shared" si="89"/>
        <v>0</v>
      </c>
      <c r="BJ105" s="287">
        <f t="shared" si="90"/>
        <v>0</v>
      </c>
      <c r="BK105" s="287">
        <f t="shared" si="91"/>
        <v>0</v>
      </c>
      <c r="BL105" s="287">
        <f t="shared" si="92"/>
        <v>0</v>
      </c>
      <c r="BM105" s="287">
        <f t="shared" si="93"/>
        <v>0</v>
      </c>
      <c r="BN105" s="287">
        <f t="shared" si="94"/>
        <v>0</v>
      </c>
      <c r="BO105" s="287">
        <f t="shared" si="98"/>
        <v>3072341.1158543797</v>
      </c>
      <c r="BP105" s="287">
        <f t="shared" si="64"/>
        <v>1288847.0900000001</v>
      </c>
      <c r="BQ105" s="288">
        <f>IF(BO105&gt;0,BO105/'1. UC Assumptions'!$C$29*'1. UC Assumptions'!$C$28,0)</f>
        <v>2099661.4499729951</v>
      </c>
      <c r="BR105" s="289">
        <f>BQ105*'1. UC Assumptions'!$C$19</f>
        <v>880807.97826367139</v>
      </c>
      <c r="BS105" s="289">
        <f t="shared" si="99"/>
        <v>2099661.4499729951</v>
      </c>
      <c r="BT105" s="90"/>
      <c r="BU105" s="111"/>
      <c r="BV105" s="111"/>
      <c r="BW105" s="126">
        <v>6512527.8329499997</v>
      </c>
      <c r="BX105" s="126">
        <v>9380034.2410657033</v>
      </c>
      <c r="BY105" s="7">
        <f t="shared" si="100"/>
        <v>-4063.9438979998231</v>
      </c>
    </row>
    <row r="106" spans="1:77">
      <c r="A106" s="118" t="s">
        <v>263</v>
      </c>
      <c r="B106" s="118" t="s">
        <v>264</v>
      </c>
      <c r="C106" s="270" t="s">
        <v>264</v>
      </c>
      <c r="D106" s="119" t="s">
        <v>972</v>
      </c>
      <c r="E106" s="119" t="s">
        <v>977</v>
      </c>
      <c r="F106" s="120"/>
      <c r="G106" s="121" t="s">
        <v>1175</v>
      </c>
      <c r="H106" s="121" t="s">
        <v>842</v>
      </c>
      <c r="I106" s="122">
        <v>13</v>
      </c>
      <c r="J106" s="217" t="str">
        <f t="shared" si="60"/>
        <v xml:space="preserve"> </v>
      </c>
      <c r="K106" s="123">
        <v>104992.79</v>
      </c>
      <c r="L106" s="123">
        <v>190838</v>
      </c>
      <c r="M106" s="93">
        <f t="shared" si="61"/>
        <v>5.3810177814554105E-2</v>
      </c>
      <c r="N106" s="232">
        <v>311749.49741292</v>
      </c>
      <c r="O106" s="232"/>
      <c r="P106" s="123">
        <v>311749.49741292</v>
      </c>
      <c r="Q106" s="123">
        <v>0</v>
      </c>
      <c r="R106" s="123">
        <f t="shared" si="65"/>
        <v>311749.49741292</v>
      </c>
      <c r="S106" s="123" t="b">
        <f t="shared" si="66"/>
        <v>0</v>
      </c>
      <c r="T106" s="123">
        <f t="shared" si="67"/>
        <v>311749.49741292</v>
      </c>
      <c r="U106" s="123">
        <v>5966</v>
      </c>
      <c r="V106" s="123">
        <v>0</v>
      </c>
      <c r="W106" s="123">
        <v>0</v>
      </c>
      <c r="X106" s="123">
        <v>0</v>
      </c>
      <c r="Y106" s="123">
        <v>0</v>
      </c>
      <c r="Z106" s="70">
        <f t="shared" si="56"/>
        <v>5966</v>
      </c>
      <c r="AA106" s="70">
        <v>0</v>
      </c>
      <c r="AB106" s="70">
        <f t="shared" si="63"/>
        <v>317715.49741292</v>
      </c>
      <c r="AC106" s="51">
        <f>IF(D106='2. UC Pool Allocations by Type'!B$5,'2. UC Pool Allocations by Type'!J$5,IF(D106='2. UC Pool Allocations by Type'!B$6,'2. UC Pool Allocations by Type'!J$6,IF(D106='2. UC Pool Allocations by Type'!B$7,'2. UC Pool Allocations by Type'!J$7,IF(D106='2. UC Pool Allocations by Type'!B$10,'2. UC Pool Allocations by Type'!J$10,IF(D106='2. UC Pool Allocations by Type'!B$14,'2. UC Pool Allocations by Type'!J$14,IF(D106='2. UC Pool Allocations by Type'!B$15,'2. UC Pool Allocations by Type'!J$15,IF(D106='2. UC Pool Allocations by Type'!B$16,'2. UC Pool Allocations by Type'!J$16,0)))))))</f>
        <v>196885138.65513676</v>
      </c>
      <c r="AD106" s="71">
        <f t="shared" si="68"/>
        <v>0</v>
      </c>
      <c r="AE106" s="71">
        <f t="shared" si="69"/>
        <v>317715.49741292</v>
      </c>
      <c r="AF106" s="71">
        <f t="shared" si="70"/>
        <v>0</v>
      </c>
      <c r="AG106" s="71">
        <f t="shared" si="71"/>
        <v>0</v>
      </c>
      <c r="AH106" s="71">
        <f t="shared" si="72"/>
        <v>0</v>
      </c>
      <c r="AI106" s="71">
        <f t="shared" si="73"/>
        <v>0</v>
      </c>
      <c r="AJ106" s="71">
        <f t="shared" si="74"/>
        <v>0</v>
      </c>
      <c r="AK106" s="49">
        <f t="shared" si="75"/>
        <v>194762.40109492422</v>
      </c>
      <c r="AL106" s="51">
        <f>IF($E106=$D$352,R106*'1. UC Assumptions'!$H$14,0)</f>
        <v>267624.9531637067</v>
      </c>
      <c r="AM106" s="70">
        <f t="shared" si="59"/>
        <v>72862.552068782476</v>
      </c>
      <c r="AN106" s="70">
        <f t="shared" si="76"/>
        <v>72862.552068782476</v>
      </c>
      <c r="AO106" s="70">
        <f t="shared" si="77"/>
        <v>0</v>
      </c>
      <c r="AP106" s="70">
        <f t="shared" si="95"/>
        <v>0</v>
      </c>
      <c r="AQ106" s="70">
        <f t="shared" si="79"/>
        <v>0</v>
      </c>
      <c r="AR106" s="70">
        <f t="shared" si="80"/>
        <v>0</v>
      </c>
      <c r="AS106" s="70">
        <f t="shared" si="96"/>
        <v>0</v>
      </c>
      <c r="AT106" s="99">
        <f t="shared" si="62"/>
        <v>267624.9531637067</v>
      </c>
      <c r="AU106" s="287">
        <v>267515.94</v>
      </c>
      <c r="AV106" s="287">
        <f>ROUND(AU106*'1. UC Assumptions'!$C$19,2)</f>
        <v>112222.94</v>
      </c>
      <c r="AW106" s="287">
        <f>IF((AB106-AA106-AU106)*'1. UC Assumptions'!$C$19&gt;0,(AB106-AA106-AU106)*'1. UC Assumptions'!$C$19,0)</f>
        <v>21058.714334719938</v>
      </c>
      <c r="AX106" s="287">
        <f t="shared" si="57"/>
        <v>133281.65433471993</v>
      </c>
      <c r="AY106" s="287">
        <f>ROUND(AX106/'1. UC Assumptions'!$C$19,2)</f>
        <v>317715.5</v>
      </c>
      <c r="AZ106" s="287">
        <f t="shared" si="97"/>
        <v>267624.9531637067</v>
      </c>
      <c r="BA106" s="287">
        <f t="shared" si="82"/>
        <v>0</v>
      </c>
      <c r="BB106" s="287">
        <f t="shared" si="83"/>
        <v>0</v>
      </c>
      <c r="BC106" s="287">
        <f t="shared" si="84"/>
        <v>0</v>
      </c>
      <c r="BD106" s="287">
        <f t="shared" si="85"/>
        <v>0</v>
      </c>
      <c r="BE106" s="287">
        <f t="shared" si="86"/>
        <v>0</v>
      </c>
      <c r="BF106" s="287">
        <f t="shared" si="87"/>
        <v>0</v>
      </c>
      <c r="BG106" s="287">
        <f t="shared" si="58"/>
        <v>267624.9531637067</v>
      </c>
      <c r="BH106" s="287">
        <f t="shared" si="88"/>
        <v>0</v>
      </c>
      <c r="BI106" s="287">
        <f t="shared" si="89"/>
        <v>267624.9531637067</v>
      </c>
      <c r="BJ106" s="287">
        <f t="shared" si="90"/>
        <v>0</v>
      </c>
      <c r="BK106" s="287">
        <f t="shared" si="91"/>
        <v>0</v>
      </c>
      <c r="BL106" s="287">
        <f t="shared" si="92"/>
        <v>0</v>
      </c>
      <c r="BM106" s="287">
        <f t="shared" si="93"/>
        <v>0</v>
      </c>
      <c r="BN106" s="287">
        <f t="shared" si="94"/>
        <v>0</v>
      </c>
      <c r="BO106" s="287">
        <f t="shared" si="98"/>
        <v>109.0131637066952</v>
      </c>
      <c r="BP106" s="287">
        <f t="shared" si="64"/>
        <v>45.73</v>
      </c>
      <c r="BQ106" s="288">
        <f>IF(BO106&gt;0,BO106/'1. UC Assumptions'!$C$29*'1. UC Assumptions'!$C$28,0)</f>
        <v>74.500431020951751</v>
      </c>
      <c r="BR106" s="289">
        <f>BQ106*'1. UC Assumptions'!$C$19</f>
        <v>31.252930813289257</v>
      </c>
      <c r="BS106" s="289">
        <f t="shared" si="99"/>
        <v>267590.44043102098</v>
      </c>
      <c r="BT106" s="90"/>
      <c r="BU106" s="111"/>
      <c r="BV106" s="111"/>
      <c r="BW106" s="126">
        <v>105113.31999999999</v>
      </c>
      <c r="BX106" s="126">
        <v>311749.49741292</v>
      </c>
      <c r="BY106" s="7">
        <f t="shared" si="100"/>
        <v>0</v>
      </c>
    </row>
    <row r="107" spans="1:77">
      <c r="A107" s="118" t="s">
        <v>266</v>
      </c>
      <c r="B107" s="118" t="s">
        <v>267</v>
      </c>
      <c r="C107" s="270" t="s">
        <v>267</v>
      </c>
      <c r="D107" s="119" t="s">
        <v>949</v>
      </c>
      <c r="E107" s="119"/>
      <c r="F107" s="120" t="s">
        <v>953</v>
      </c>
      <c r="G107" s="121" t="s">
        <v>265</v>
      </c>
      <c r="H107" s="121" t="s">
        <v>773</v>
      </c>
      <c r="I107" s="122">
        <v>6</v>
      </c>
      <c r="J107" s="217">
        <f t="shared" si="60"/>
        <v>1</v>
      </c>
      <c r="K107" s="123">
        <v>1535863.8742857147</v>
      </c>
      <c r="L107" s="123">
        <v>0</v>
      </c>
      <c r="M107" s="93">
        <f t="shared" si="61"/>
        <v>0.36187870398673838</v>
      </c>
      <c r="N107" s="232">
        <v>2091660.30261228</v>
      </c>
      <c r="O107" s="232"/>
      <c r="P107" s="123">
        <v>2091660.30261228</v>
      </c>
      <c r="Q107" s="123">
        <v>2400334.5970546808</v>
      </c>
      <c r="R107" s="123">
        <f t="shared" si="65"/>
        <v>-308674.2944424008</v>
      </c>
      <c r="S107" s="123">
        <f t="shared" si="66"/>
        <v>0</v>
      </c>
      <c r="T107" s="123" t="b">
        <f t="shared" si="67"/>
        <v>0</v>
      </c>
      <c r="U107" s="123">
        <v>219018</v>
      </c>
      <c r="V107" s="123">
        <v>0</v>
      </c>
      <c r="W107" s="123">
        <v>0</v>
      </c>
      <c r="X107" s="123">
        <v>0</v>
      </c>
      <c r="Y107" s="123">
        <v>0</v>
      </c>
      <c r="Z107" s="70">
        <f t="shared" si="56"/>
        <v>219018</v>
      </c>
      <c r="AA107" s="70">
        <v>0</v>
      </c>
      <c r="AB107" s="70">
        <f>R107+Z107+AA107+BY107</f>
        <v>-89656.294442400802</v>
      </c>
      <c r="AC107" s="51">
        <f>IF(D107='2. UC Pool Allocations by Type'!B$5,'2. UC Pool Allocations by Type'!J$5,IF(D107='2. UC Pool Allocations by Type'!B$6,'2. UC Pool Allocations by Type'!J$6,IF(D107='2. UC Pool Allocations by Type'!B$7,'2. UC Pool Allocations by Type'!J$7,IF(D107='2. UC Pool Allocations by Type'!B$10,'2. UC Pool Allocations by Type'!J$10,IF(D107='2. UC Pool Allocations by Type'!B$14,'2. UC Pool Allocations by Type'!J$14,IF(D107='2. UC Pool Allocations by Type'!B$15,'2. UC Pool Allocations by Type'!J$15,IF(D107='2. UC Pool Allocations by Type'!B$16,'2. UC Pool Allocations by Type'!J$16,0)))))))</f>
        <v>2027872799.0126088</v>
      </c>
      <c r="AD107" s="71">
        <f t="shared" si="68"/>
        <v>-89656.294442400802</v>
      </c>
      <c r="AE107" s="71">
        <f t="shared" si="69"/>
        <v>0</v>
      </c>
      <c r="AF107" s="71">
        <f t="shared" si="70"/>
        <v>0</v>
      </c>
      <c r="AG107" s="71">
        <f t="shared" si="71"/>
        <v>0</v>
      </c>
      <c r="AH107" s="71">
        <f t="shared" si="72"/>
        <v>0</v>
      </c>
      <c r="AI107" s="71">
        <f t="shared" si="73"/>
        <v>0</v>
      </c>
      <c r="AJ107" s="71">
        <f t="shared" si="74"/>
        <v>0</v>
      </c>
      <c r="AK107" s="49">
        <f t="shared" si="75"/>
        <v>-42530.39161967027</v>
      </c>
      <c r="AL107" s="51">
        <f>IF($E107=$D$352,R107*'1. UC Assumptions'!$H$14,0)</f>
        <v>0</v>
      </c>
      <c r="AM107" s="70">
        <f t="shared" si="59"/>
        <v>0</v>
      </c>
      <c r="AN107" s="70">
        <f t="shared" si="76"/>
        <v>0</v>
      </c>
      <c r="AO107" s="70">
        <f t="shared" si="77"/>
        <v>0</v>
      </c>
      <c r="AP107" s="70">
        <f t="shared" si="95"/>
        <v>0</v>
      </c>
      <c r="AQ107" s="70">
        <f t="shared" si="79"/>
        <v>0</v>
      </c>
      <c r="AR107" s="70">
        <f t="shared" si="80"/>
        <v>-42530.39161967027</v>
      </c>
      <c r="AS107" s="70">
        <f t="shared" si="96"/>
        <v>2178.6366712749223</v>
      </c>
      <c r="AT107" s="99">
        <f t="shared" si="62"/>
        <v>-40351.754948395348</v>
      </c>
      <c r="AU107" s="287">
        <v>234989.51</v>
      </c>
      <c r="AV107" s="287">
        <f>ROUND(AU107*'1. UC Assumptions'!$C$19,2)</f>
        <v>98578.1</v>
      </c>
      <c r="AW107" s="287">
        <f>IF((AB107-AA107-AU107)*'1. UC Assumptions'!$C$19&gt;0,(AB107-AA107-AU107)*'1. UC Assumptions'!$C$19,0)</f>
        <v>0</v>
      </c>
      <c r="AX107" s="287">
        <f t="shared" si="57"/>
        <v>98578.1</v>
      </c>
      <c r="AY107" s="287">
        <f>ROUND(AX107/'1. UC Assumptions'!$C$19,2)</f>
        <v>234989.51</v>
      </c>
      <c r="AZ107" s="287">
        <f t="shared" si="97"/>
        <v>-40351.754948395348</v>
      </c>
      <c r="BA107" s="287">
        <f t="shared" si="82"/>
        <v>0</v>
      </c>
      <c r="BB107" s="287">
        <f t="shared" si="83"/>
        <v>0</v>
      </c>
      <c r="BC107" s="287">
        <f t="shared" si="84"/>
        <v>275341.26494839537</v>
      </c>
      <c r="BD107" s="287">
        <f t="shared" si="85"/>
        <v>0</v>
      </c>
      <c r="BE107" s="287">
        <f t="shared" si="86"/>
        <v>0</v>
      </c>
      <c r="BF107" s="287">
        <f t="shared" si="87"/>
        <v>0</v>
      </c>
      <c r="BG107" s="287">
        <f t="shared" si="58"/>
        <v>-40351.754948395348</v>
      </c>
      <c r="BH107" s="287">
        <f t="shared" si="88"/>
        <v>-40351.754948395348</v>
      </c>
      <c r="BI107" s="287">
        <f t="shared" si="89"/>
        <v>0</v>
      </c>
      <c r="BJ107" s="287">
        <f t="shared" si="90"/>
        <v>0</v>
      </c>
      <c r="BK107" s="287">
        <f t="shared" si="91"/>
        <v>0</v>
      </c>
      <c r="BL107" s="287">
        <f t="shared" si="92"/>
        <v>0</v>
      </c>
      <c r="BM107" s="287">
        <f t="shared" si="93"/>
        <v>0</v>
      </c>
      <c r="BN107" s="287">
        <f t="shared" si="94"/>
        <v>0</v>
      </c>
      <c r="BO107" s="287">
        <f t="shared" si="98"/>
        <v>-275341.26494839537</v>
      </c>
      <c r="BP107" s="287">
        <f t="shared" si="64"/>
        <v>-115505.66</v>
      </c>
      <c r="BQ107" s="288">
        <f>IF(BO107&gt;0,BO107/'1. UC Assumptions'!$C$29*'1. UC Assumptions'!$C$28,0)</f>
        <v>0</v>
      </c>
      <c r="BR107" s="289">
        <f>BQ107*'1. UC Assumptions'!$C$19</f>
        <v>0</v>
      </c>
      <c r="BS107" s="289">
        <f t="shared" si="99"/>
        <v>234989.51</v>
      </c>
      <c r="BT107" s="90"/>
      <c r="BU107" s="111"/>
      <c r="BV107" s="111"/>
      <c r="BW107" s="126">
        <v>1985663.5942857144</v>
      </c>
      <c r="BX107" s="126">
        <v>2091660.30261228</v>
      </c>
      <c r="BY107" s="7">
        <f t="shared" si="100"/>
        <v>0</v>
      </c>
    </row>
    <row r="108" spans="1:77">
      <c r="A108" s="118" t="s">
        <v>272</v>
      </c>
      <c r="B108" s="118" t="s">
        <v>273</v>
      </c>
      <c r="C108" s="270" t="s">
        <v>273</v>
      </c>
      <c r="D108" s="119" t="s">
        <v>972</v>
      </c>
      <c r="E108" s="119" t="s">
        <v>977</v>
      </c>
      <c r="F108" s="120"/>
      <c r="G108" s="121" t="s">
        <v>1074</v>
      </c>
      <c r="H108" s="121" t="s">
        <v>843</v>
      </c>
      <c r="I108" s="122">
        <v>19</v>
      </c>
      <c r="J108" s="217">
        <f t="shared" si="60"/>
        <v>1</v>
      </c>
      <c r="K108" s="123">
        <v>376849.60661259748</v>
      </c>
      <c r="L108" s="123">
        <v>522526</v>
      </c>
      <c r="M108" s="93">
        <f t="shared" si="61"/>
        <v>5.4971456368632765E-2</v>
      </c>
      <c r="N108" s="232">
        <v>948815.59353051451</v>
      </c>
      <c r="O108" s="232"/>
      <c r="P108" s="123">
        <v>948815.59353051451</v>
      </c>
      <c r="Q108" s="123">
        <v>329551.57962187997</v>
      </c>
      <c r="R108" s="123">
        <f t="shared" si="65"/>
        <v>619264.01390863454</v>
      </c>
      <c r="S108" s="123" t="b">
        <f t="shared" si="66"/>
        <v>0</v>
      </c>
      <c r="T108" s="123">
        <f t="shared" si="67"/>
        <v>619264.01390863454</v>
      </c>
      <c r="U108" s="123">
        <v>37986</v>
      </c>
      <c r="V108" s="123">
        <v>0</v>
      </c>
      <c r="W108" s="123">
        <v>0</v>
      </c>
      <c r="X108" s="123">
        <v>0</v>
      </c>
      <c r="Y108" s="123">
        <v>0</v>
      </c>
      <c r="Z108" s="70">
        <f t="shared" si="56"/>
        <v>37986</v>
      </c>
      <c r="AA108" s="70">
        <v>0</v>
      </c>
      <c r="AB108" s="70">
        <f t="shared" si="63"/>
        <v>657250.01390863454</v>
      </c>
      <c r="AC108" s="51">
        <f>IF(D108='2. UC Pool Allocations by Type'!B$5,'2. UC Pool Allocations by Type'!J$5,IF(D108='2. UC Pool Allocations by Type'!B$6,'2. UC Pool Allocations by Type'!J$6,IF(D108='2. UC Pool Allocations by Type'!B$7,'2. UC Pool Allocations by Type'!J$7,IF(D108='2. UC Pool Allocations by Type'!B$10,'2. UC Pool Allocations by Type'!J$10,IF(D108='2. UC Pool Allocations by Type'!B$14,'2. UC Pool Allocations by Type'!J$14,IF(D108='2. UC Pool Allocations by Type'!B$15,'2. UC Pool Allocations by Type'!J$15,IF(D108='2. UC Pool Allocations by Type'!B$16,'2. UC Pool Allocations by Type'!J$16,0)))))))</f>
        <v>196885138.65513676</v>
      </c>
      <c r="AD108" s="71">
        <f t="shared" si="68"/>
        <v>0</v>
      </c>
      <c r="AE108" s="71">
        <f t="shared" si="69"/>
        <v>657250.01390863454</v>
      </c>
      <c r="AF108" s="71">
        <f t="shared" si="70"/>
        <v>0</v>
      </c>
      <c r="AG108" s="71">
        <f t="shared" si="71"/>
        <v>0</v>
      </c>
      <c r="AH108" s="71">
        <f t="shared" si="72"/>
        <v>0</v>
      </c>
      <c r="AI108" s="71">
        <f t="shared" si="73"/>
        <v>0</v>
      </c>
      <c r="AJ108" s="71">
        <f t="shared" si="74"/>
        <v>0</v>
      </c>
      <c r="AK108" s="49">
        <f t="shared" si="75"/>
        <v>402900.0532578759</v>
      </c>
      <c r="AL108" s="51">
        <f>IF($E108=$D$352,R108*'1. UC Assumptions'!$H$14,0)</f>
        <v>531614.33809387393</v>
      </c>
      <c r="AM108" s="70">
        <f t="shared" si="59"/>
        <v>128714.28483599803</v>
      </c>
      <c r="AN108" s="70">
        <f t="shared" si="76"/>
        <v>128714.28483599803</v>
      </c>
      <c r="AO108" s="70">
        <f t="shared" si="77"/>
        <v>0</v>
      </c>
      <c r="AP108" s="70">
        <f t="shared" si="95"/>
        <v>0</v>
      </c>
      <c r="AQ108" s="70">
        <f t="shared" si="79"/>
        <v>0</v>
      </c>
      <c r="AR108" s="70">
        <f t="shared" si="80"/>
        <v>0</v>
      </c>
      <c r="AS108" s="70">
        <f t="shared" si="96"/>
        <v>0</v>
      </c>
      <c r="AT108" s="99">
        <f t="shared" si="62"/>
        <v>531614.33809387393</v>
      </c>
      <c r="AU108" s="287">
        <v>533900.41</v>
      </c>
      <c r="AV108" s="287">
        <f>ROUND(AU108*'1. UC Assumptions'!$C$19,2)</f>
        <v>223971.22</v>
      </c>
      <c r="AW108" s="287">
        <f>IF((AB108-AA108-AU108)*'1. UC Assumptions'!$C$19&gt;0,(AB108-AA108-AU108)*'1. UC Assumptions'!$C$19,0)</f>
        <v>51745.158839672178</v>
      </c>
      <c r="AX108" s="287">
        <f t="shared" si="57"/>
        <v>275716.37883967219</v>
      </c>
      <c r="AY108" s="287">
        <f>ROUND(AX108/'1. UC Assumptions'!$C$19,2)</f>
        <v>657250.01</v>
      </c>
      <c r="AZ108" s="287">
        <f t="shared" si="97"/>
        <v>531614.33809387393</v>
      </c>
      <c r="BA108" s="287">
        <f t="shared" si="82"/>
        <v>0</v>
      </c>
      <c r="BB108" s="287">
        <f t="shared" si="83"/>
        <v>0</v>
      </c>
      <c r="BC108" s="287">
        <f t="shared" si="84"/>
        <v>0</v>
      </c>
      <c r="BD108" s="287">
        <f t="shared" si="85"/>
        <v>0</v>
      </c>
      <c r="BE108" s="287">
        <f t="shared" si="86"/>
        <v>0</v>
      </c>
      <c r="BF108" s="287">
        <f t="shared" si="87"/>
        <v>0</v>
      </c>
      <c r="BG108" s="287">
        <f t="shared" si="58"/>
        <v>531614.33809387393</v>
      </c>
      <c r="BH108" s="287">
        <f t="shared" si="88"/>
        <v>0</v>
      </c>
      <c r="BI108" s="287">
        <f t="shared" si="89"/>
        <v>531614.33809387393</v>
      </c>
      <c r="BJ108" s="287">
        <f t="shared" si="90"/>
        <v>0</v>
      </c>
      <c r="BK108" s="287">
        <f t="shared" si="91"/>
        <v>0</v>
      </c>
      <c r="BL108" s="287">
        <f t="shared" si="92"/>
        <v>0</v>
      </c>
      <c r="BM108" s="287">
        <f t="shared" si="93"/>
        <v>0</v>
      </c>
      <c r="BN108" s="287">
        <f t="shared" si="94"/>
        <v>0</v>
      </c>
      <c r="BO108" s="287">
        <f t="shared" si="98"/>
        <v>-2286.0719061261043</v>
      </c>
      <c r="BP108" s="287">
        <f t="shared" si="64"/>
        <v>-959</v>
      </c>
      <c r="BQ108" s="288">
        <f>IF(BO108&gt;0,BO108/'1. UC Assumptions'!$C$29*'1. UC Assumptions'!$C$28,0)</f>
        <v>0</v>
      </c>
      <c r="BR108" s="289">
        <f>BQ108*'1. UC Assumptions'!$C$19</f>
        <v>0</v>
      </c>
      <c r="BS108" s="289">
        <f t="shared" si="99"/>
        <v>533900.41</v>
      </c>
      <c r="BT108" s="90"/>
      <c r="BU108" s="111"/>
      <c r="BV108" s="111"/>
      <c r="BW108" s="126">
        <v>378207.53661259753</v>
      </c>
      <c r="BX108" s="126">
        <v>948815.59353051451</v>
      </c>
      <c r="BY108" s="7">
        <f t="shared" si="100"/>
        <v>0</v>
      </c>
    </row>
    <row r="109" spans="1:77">
      <c r="A109" s="118" t="s">
        <v>275</v>
      </c>
      <c r="B109" s="118" t="s">
        <v>276</v>
      </c>
      <c r="C109" s="270" t="s">
        <v>276</v>
      </c>
      <c r="D109" s="119" t="s">
        <v>972</v>
      </c>
      <c r="E109" s="119" t="s">
        <v>977</v>
      </c>
      <c r="F109" s="120"/>
      <c r="G109" s="121" t="s">
        <v>1177</v>
      </c>
      <c r="H109" s="121" t="s">
        <v>845</v>
      </c>
      <c r="I109" s="122">
        <v>6</v>
      </c>
      <c r="J109" s="217">
        <f t="shared" si="60"/>
        <v>1</v>
      </c>
      <c r="K109" s="123">
        <v>2321952.900008251</v>
      </c>
      <c r="L109" s="123">
        <v>4552137</v>
      </c>
      <c r="M109" s="93">
        <f t="shared" si="61"/>
        <v>8.3263875778859298E-2</v>
      </c>
      <c r="N109" s="232">
        <v>7446453.2675352497</v>
      </c>
      <c r="O109" s="232"/>
      <c r="P109" s="123">
        <v>7446453.2675352497</v>
      </c>
      <c r="Q109" s="123">
        <v>3651195.8961910019</v>
      </c>
      <c r="R109" s="123">
        <f t="shared" si="65"/>
        <v>3795257.3713442478</v>
      </c>
      <c r="S109" s="123" t="b">
        <f t="shared" si="66"/>
        <v>0</v>
      </c>
      <c r="T109" s="123">
        <f t="shared" si="67"/>
        <v>3795257.3713442478</v>
      </c>
      <c r="U109" s="123">
        <v>1281435</v>
      </c>
      <c r="V109" s="123">
        <v>0</v>
      </c>
      <c r="W109" s="123">
        <v>2632331</v>
      </c>
      <c r="X109" s="123">
        <v>0</v>
      </c>
      <c r="Y109" s="123">
        <v>0</v>
      </c>
      <c r="Z109" s="70">
        <f t="shared" si="56"/>
        <v>3913766</v>
      </c>
      <c r="AA109" s="70">
        <v>0</v>
      </c>
      <c r="AB109" s="70">
        <f t="shared" si="63"/>
        <v>7709023.3713442478</v>
      </c>
      <c r="AC109" s="51">
        <f>IF(D109='2. UC Pool Allocations by Type'!B$5,'2. UC Pool Allocations by Type'!J$5,IF(D109='2. UC Pool Allocations by Type'!B$6,'2. UC Pool Allocations by Type'!J$6,IF(D109='2. UC Pool Allocations by Type'!B$7,'2. UC Pool Allocations by Type'!J$7,IF(D109='2. UC Pool Allocations by Type'!B$10,'2. UC Pool Allocations by Type'!J$10,IF(D109='2. UC Pool Allocations by Type'!B$14,'2. UC Pool Allocations by Type'!J$14,IF(D109='2. UC Pool Allocations by Type'!B$15,'2. UC Pool Allocations by Type'!J$15,IF(D109='2. UC Pool Allocations by Type'!B$16,'2. UC Pool Allocations by Type'!J$16,0)))))))</f>
        <v>196885138.65513676</v>
      </c>
      <c r="AD109" s="71">
        <f t="shared" si="68"/>
        <v>0</v>
      </c>
      <c r="AE109" s="71">
        <f t="shared" si="69"/>
        <v>7709023.3713442478</v>
      </c>
      <c r="AF109" s="71">
        <f t="shared" si="70"/>
        <v>0</v>
      </c>
      <c r="AG109" s="71">
        <f t="shared" si="71"/>
        <v>0</v>
      </c>
      <c r="AH109" s="71">
        <f t="shared" si="72"/>
        <v>0</v>
      </c>
      <c r="AI109" s="71">
        <f t="shared" si="73"/>
        <v>0</v>
      </c>
      <c r="AJ109" s="71">
        <f t="shared" si="74"/>
        <v>0</v>
      </c>
      <c r="AK109" s="49">
        <f t="shared" si="75"/>
        <v>4725699.2942606052</v>
      </c>
      <c r="AL109" s="51">
        <f>IF($E109=$D$352,R109*'1. UC Assumptions'!$H$14,0)</f>
        <v>3258082.4818616775</v>
      </c>
      <c r="AM109" s="70">
        <f t="shared" si="59"/>
        <v>0</v>
      </c>
      <c r="AN109" s="70">
        <f t="shared" si="76"/>
        <v>0</v>
      </c>
      <c r="AO109" s="70">
        <f t="shared" si="77"/>
        <v>0</v>
      </c>
      <c r="AP109" s="70">
        <f t="shared" si="95"/>
        <v>0</v>
      </c>
      <c r="AQ109" s="70">
        <f t="shared" si="79"/>
        <v>0</v>
      </c>
      <c r="AR109" s="70">
        <f t="shared" si="80"/>
        <v>0</v>
      </c>
      <c r="AS109" s="70">
        <f t="shared" si="96"/>
        <v>0</v>
      </c>
      <c r="AT109" s="99">
        <f t="shared" si="62"/>
        <v>4725699.2942606052</v>
      </c>
      <c r="AU109" s="287">
        <v>3687911.16</v>
      </c>
      <c r="AV109" s="287">
        <f>ROUND(AU109*'1. UC Assumptions'!$C$19,2)</f>
        <v>1547078.73</v>
      </c>
      <c r="AW109" s="287">
        <f>IF((AB109-AA109-AU109)*'1. UC Assumptions'!$C$19&gt;0,(AB109-AA109-AU109)*'1. UC Assumptions'!$C$19,0)</f>
        <v>1686856.5726589118</v>
      </c>
      <c r="AX109" s="287">
        <f t="shared" si="57"/>
        <v>3233935.3026589118</v>
      </c>
      <c r="AY109" s="287">
        <f>ROUND(AX109/'1. UC Assumptions'!$C$19,2)</f>
        <v>7709023.3700000001</v>
      </c>
      <c r="AZ109" s="287">
        <f t="shared" si="97"/>
        <v>4725699.2942606052</v>
      </c>
      <c r="BA109" s="287">
        <f t="shared" si="82"/>
        <v>0</v>
      </c>
      <c r="BB109" s="287">
        <f t="shared" si="83"/>
        <v>0</v>
      </c>
      <c r="BC109" s="287">
        <f t="shared" si="84"/>
        <v>0</v>
      </c>
      <c r="BD109" s="287">
        <f t="shared" si="85"/>
        <v>0</v>
      </c>
      <c r="BE109" s="287">
        <f t="shared" si="86"/>
        <v>0</v>
      </c>
      <c r="BF109" s="287">
        <f t="shared" si="87"/>
        <v>0</v>
      </c>
      <c r="BG109" s="287">
        <f t="shared" si="58"/>
        <v>4725699.2942606052</v>
      </c>
      <c r="BH109" s="287">
        <f t="shared" si="88"/>
        <v>0</v>
      </c>
      <c r="BI109" s="287">
        <f t="shared" si="89"/>
        <v>4725699.2942606052</v>
      </c>
      <c r="BJ109" s="287">
        <f t="shared" si="90"/>
        <v>0</v>
      </c>
      <c r="BK109" s="287">
        <f t="shared" si="91"/>
        <v>0</v>
      </c>
      <c r="BL109" s="287">
        <f t="shared" si="92"/>
        <v>0</v>
      </c>
      <c r="BM109" s="287">
        <f t="shared" si="93"/>
        <v>0</v>
      </c>
      <c r="BN109" s="287">
        <f t="shared" si="94"/>
        <v>0</v>
      </c>
      <c r="BO109" s="287">
        <f t="shared" si="98"/>
        <v>1037788.1342606051</v>
      </c>
      <c r="BP109" s="287">
        <f t="shared" si="64"/>
        <v>435352.12</v>
      </c>
      <c r="BQ109" s="288">
        <f>IF(BO109&gt;0,BO109/'1. UC Assumptions'!$C$29*'1. UC Assumptions'!$C$28,0)</f>
        <v>709232.35948702204</v>
      </c>
      <c r="BR109" s="289">
        <f>BQ109*'1. UC Assumptions'!$C$19</f>
        <v>297522.97480480571</v>
      </c>
      <c r="BS109" s="289">
        <f t="shared" si="99"/>
        <v>4397143.5194870224</v>
      </c>
      <c r="BT109" s="90"/>
      <c r="BU109" s="111"/>
      <c r="BV109" s="111"/>
      <c r="BW109" s="126">
        <v>2516960.7600082504</v>
      </c>
      <c r="BX109" s="126">
        <v>7446453.2675352497</v>
      </c>
      <c r="BY109" s="7">
        <f t="shared" si="100"/>
        <v>0</v>
      </c>
    </row>
    <row r="110" spans="1:77">
      <c r="A110" s="118" t="s">
        <v>277</v>
      </c>
      <c r="B110" s="118" t="s">
        <v>278</v>
      </c>
      <c r="C110" s="270" t="s">
        <v>278</v>
      </c>
      <c r="D110" s="119" t="s">
        <v>949</v>
      </c>
      <c r="E110" s="119"/>
      <c r="F110" s="120"/>
      <c r="G110" s="121" t="s">
        <v>1178</v>
      </c>
      <c r="H110" s="121" t="s">
        <v>779</v>
      </c>
      <c r="I110" s="122">
        <v>10</v>
      </c>
      <c r="J110" s="217" t="str">
        <f t="shared" si="60"/>
        <v xml:space="preserve"> </v>
      </c>
      <c r="K110" s="123">
        <v>10728436.726839999</v>
      </c>
      <c r="L110" s="123">
        <v>8994699</v>
      </c>
      <c r="M110" s="93">
        <f t="shared" si="61"/>
        <v>8.6928700136643444E-2</v>
      </c>
      <c r="N110" s="232">
        <v>21437642.278192792</v>
      </c>
      <c r="O110" s="232"/>
      <c r="P110" s="123">
        <v>21437642.278192792</v>
      </c>
      <c r="Q110" s="123">
        <v>0</v>
      </c>
      <c r="R110" s="123">
        <f t="shared" si="65"/>
        <v>21437642.278192792</v>
      </c>
      <c r="S110" s="123">
        <f t="shared" si="66"/>
        <v>0</v>
      </c>
      <c r="T110" s="123" t="b">
        <f t="shared" si="67"/>
        <v>0</v>
      </c>
      <c r="U110" s="123">
        <v>0</v>
      </c>
      <c r="V110" s="123">
        <v>0</v>
      </c>
      <c r="W110" s="123">
        <v>0</v>
      </c>
      <c r="X110" s="123">
        <v>0</v>
      </c>
      <c r="Y110" s="123">
        <v>0</v>
      </c>
      <c r="Z110" s="70">
        <f t="shared" si="56"/>
        <v>0</v>
      </c>
      <c r="AA110" s="70">
        <v>0</v>
      </c>
      <c r="AB110" s="70">
        <f t="shared" si="63"/>
        <v>21437642.278192792</v>
      </c>
      <c r="AC110" s="51">
        <f>IF(D110='2. UC Pool Allocations by Type'!B$5,'2. UC Pool Allocations by Type'!J$5,IF(D110='2. UC Pool Allocations by Type'!B$6,'2. UC Pool Allocations by Type'!J$6,IF(D110='2. UC Pool Allocations by Type'!B$7,'2. UC Pool Allocations by Type'!J$7,IF(D110='2. UC Pool Allocations by Type'!B$10,'2. UC Pool Allocations by Type'!J$10,IF(D110='2. UC Pool Allocations by Type'!B$14,'2. UC Pool Allocations by Type'!J$14,IF(D110='2. UC Pool Allocations by Type'!B$15,'2. UC Pool Allocations by Type'!J$15,IF(D110='2. UC Pool Allocations by Type'!B$16,'2. UC Pool Allocations by Type'!J$16,0)))))))</f>
        <v>2027872799.0126088</v>
      </c>
      <c r="AD110" s="71">
        <f t="shared" si="68"/>
        <v>21437642.278192792</v>
      </c>
      <c r="AE110" s="71">
        <f t="shared" si="69"/>
        <v>0</v>
      </c>
      <c r="AF110" s="71">
        <f t="shared" si="70"/>
        <v>0</v>
      </c>
      <c r="AG110" s="71">
        <f t="shared" si="71"/>
        <v>0</v>
      </c>
      <c r="AH110" s="71">
        <f t="shared" si="72"/>
        <v>0</v>
      </c>
      <c r="AI110" s="71">
        <f t="shared" si="73"/>
        <v>0</v>
      </c>
      <c r="AJ110" s="71">
        <f t="shared" si="74"/>
        <v>0</v>
      </c>
      <c r="AK110" s="49">
        <f t="shared" si="75"/>
        <v>10169406.701050861</v>
      </c>
      <c r="AL110" s="51">
        <f>IF($E110=$D$352,R110*'1. UC Assumptions'!$H$14,0)</f>
        <v>0</v>
      </c>
      <c r="AM110" s="70">
        <f t="shared" si="59"/>
        <v>0</v>
      </c>
      <c r="AN110" s="70">
        <f t="shared" si="76"/>
        <v>0</v>
      </c>
      <c r="AO110" s="70">
        <f t="shared" si="77"/>
        <v>0</v>
      </c>
      <c r="AP110" s="70">
        <f t="shared" si="95"/>
        <v>0</v>
      </c>
      <c r="AQ110" s="70">
        <f t="shared" si="79"/>
        <v>0</v>
      </c>
      <c r="AR110" s="70">
        <f t="shared" si="80"/>
        <v>10169406.701050861</v>
      </c>
      <c r="AS110" s="70">
        <f t="shared" si="96"/>
        <v>-520932.00932980503</v>
      </c>
      <c r="AT110" s="99">
        <f t="shared" si="62"/>
        <v>9648474.6917210557</v>
      </c>
      <c r="AU110" s="287">
        <v>4371486.9400000004</v>
      </c>
      <c r="AV110" s="287">
        <f>ROUND(AU110*'1. UC Assumptions'!$C$19,2)</f>
        <v>1833838.77</v>
      </c>
      <c r="AW110" s="287">
        <f>IF((AB110-AA110-AU110)*'1. UC Assumptions'!$C$19&gt;0,(AB110-AA110-AU110)*'1. UC Assumptions'!$C$19,0)</f>
        <v>7159252.1643718751</v>
      </c>
      <c r="AX110" s="287">
        <f t="shared" si="57"/>
        <v>8993090.9343718756</v>
      </c>
      <c r="AY110" s="287">
        <f>ROUND(AX110/'1. UC Assumptions'!$C$19,2)</f>
        <v>21437642.280000001</v>
      </c>
      <c r="AZ110" s="287">
        <f t="shared" si="97"/>
        <v>9648474.6917210557</v>
      </c>
      <c r="BA110" s="287">
        <f t="shared" si="82"/>
        <v>0</v>
      </c>
      <c r="BB110" s="287">
        <f t="shared" si="83"/>
        <v>0</v>
      </c>
      <c r="BC110" s="287">
        <f t="shared" si="84"/>
        <v>11789167.588278946</v>
      </c>
      <c r="BD110" s="287">
        <f t="shared" si="85"/>
        <v>0</v>
      </c>
      <c r="BE110" s="287">
        <f t="shared" si="86"/>
        <v>0</v>
      </c>
      <c r="BF110" s="287">
        <f t="shared" si="87"/>
        <v>0</v>
      </c>
      <c r="BG110" s="287">
        <f t="shared" si="58"/>
        <v>9648474.6917210557</v>
      </c>
      <c r="BH110" s="287">
        <f t="shared" si="88"/>
        <v>9648474.6917210557</v>
      </c>
      <c r="BI110" s="287">
        <f t="shared" si="89"/>
        <v>0</v>
      </c>
      <c r="BJ110" s="287">
        <f t="shared" si="90"/>
        <v>0</v>
      </c>
      <c r="BK110" s="287">
        <f t="shared" si="91"/>
        <v>0</v>
      </c>
      <c r="BL110" s="287">
        <f t="shared" si="92"/>
        <v>0</v>
      </c>
      <c r="BM110" s="287">
        <f t="shared" si="93"/>
        <v>0</v>
      </c>
      <c r="BN110" s="287">
        <f t="shared" si="94"/>
        <v>0</v>
      </c>
      <c r="BO110" s="287">
        <f t="shared" si="98"/>
        <v>5276987.7517210552</v>
      </c>
      <c r="BP110" s="287">
        <f t="shared" si="64"/>
        <v>2213696.36</v>
      </c>
      <c r="BQ110" s="288">
        <f>IF(BO110&gt;0,BO110/'1. UC Assumptions'!$C$29*'1. UC Assumptions'!$C$28,0)</f>
        <v>3606333.8465550528</v>
      </c>
      <c r="BR110" s="289">
        <f>BQ110*'1. UC Assumptions'!$C$19</f>
        <v>1512857.0486298446</v>
      </c>
      <c r="BS110" s="289">
        <f t="shared" si="99"/>
        <v>7977820.7865550537</v>
      </c>
      <c r="BT110" s="90"/>
      <c r="BU110" s="111"/>
      <c r="BV110" s="111"/>
      <c r="BW110" s="126">
        <v>11356572.076839998</v>
      </c>
      <c r="BX110" s="126">
        <v>21437642.278192792</v>
      </c>
      <c r="BY110" s="7">
        <f t="shared" si="100"/>
        <v>0</v>
      </c>
    </row>
    <row r="111" spans="1:77">
      <c r="A111" s="118" t="s">
        <v>279</v>
      </c>
      <c r="B111" s="118" t="s">
        <v>280</v>
      </c>
      <c r="C111" s="270" t="s">
        <v>280</v>
      </c>
      <c r="D111" s="119" t="s">
        <v>972</v>
      </c>
      <c r="E111" s="119" t="s">
        <v>977</v>
      </c>
      <c r="F111" s="120"/>
      <c r="G111" s="121" t="s">
        <v>1179</v>
      </c>
      <c r="H111" s="121" t="s">
        <v>846</v>
      </c>
      <c r="I111" s="122">
        <v>19</v>
      </c>
      <c r="J111" s="217" t="str">
        <f t="shared" si="60"/>
        <v xml:space="preserve"> </v>
      </c>
      <c r="K111" s="123">
        <v>30766.370002009353</v>
      </c>
      <c r="L111" s="123">
        <v>212544</v>
      </c>
      <c r="M111" s="93">
        <f t="shared" si="61"/>
        <v>6.0065636300567604E-2</v>
      </c>
      <c r="N111" s="232">
        <v>257924.96219470658</v>
      </c>
      <c r="O111" s="232"/>
      <c r="P111" s="123">
        <v>257924.96219470658</v>
      </c>
      <c r="Q111" s="123">
        <v>0</v>
      </c>
      <c r="R111" s="123">
        <f t="shared" si="65"/>
        <v>257924.96219470658</v>
      </c>
      <c r="S111" s="123" t="b">
        <f t="shared" si="66"/>
        <v>0</v>
      </c>
      <c r="T111" s="123">
        <f t="shared" si="67"/>
        <v>257924.96219470658</v>
      </c>
      <c r="U111" s="123">
        <v>126997</v>
      </c>
      <c r="V111" s="123">
        <v>0</v>
      </c>
      <c r="W111" s="123">
        <v>0</v>
      </c>
      <c r="X111" s="123">
        <v>0</v>
      </c>
      <c r="Y111" s="123">
        <v>0</v>
      </c>
      <c r="Z111" s="70">
        <f t="shared" si="56"/>
        <v>126997</v>
      </c>
      <c r="AA111" s="70">
        <v>0</v>
      </c>
      <c r="AB111" s="70">
        <f t="shared" si="63"/>
        <v>384921.96219470655</v>
      </c>
      <c r="AC111" s="51">
        <f>IF(D111='2. UC Pool Allocations by Type'!B$5,'2. UC Pool Allocations by Type'!J$5,IF(D111='2. UC Pool Allocations by Type'!B$6,'2. UC Pool Allocations by Type'!J$6,IF(D111='2. UC Pool Allocations by Type'!B$7,'2. UC Pool Allocations by Type'!J$7,IF(D111='2. UC Pool Allocations by Type'!B$10,'2. UC Pool Allocations by Type'!J$10,IF(D111='2. UC Pool Allocations by Type'!B$14,'2. UC Pool Allocations by Type'!J$14,IF(D111='2. UC Pool Allocations by Type'!B$15,'2. UC Pool Allocations by Type'!J$15,IF(D111='2. UC Pool Allocations by Type'!B$16,'2. UC Pool Allocations by Type'!J$16,0)))))))</f>
        <v>196885138.65513676</v>
      </c>
      <c r="AD111" s="71">
        <f t="shared" si="68"/>
        <v>0</v>
      </c>
      <c r="AE111" s="71">
        <f t="shared" si="69"/>
        <v>384921.96219470655</v>
      </c>
      <c r="AF111" s="71">
        <f t="shared" si="70"/>
        <v>0</v>
      </c>
      <c r="AG111" s="71">
        <f t="shared" si="71"/>
        <v>0</v>
      </c>
      <c r="AH111" s="71">
        <f t="shared" si="72"/>
        <v>0</v>
      </c>
      <c r="AI111" s="71">
        <f t="shared" si="73"/>
        <v>0</v>
      </c>
      <c r="AJ111" s="71">
        <f t="shared" si="74"/>
        <v>0</v>
      </c>
      <c r="AK111" s="49">
        <f t="shared" si="75"/>
        <v>235960.55654086606</v>
      </c>
      <c r="AL111" s="51">
        <f>IF($E111=$D$352,R111*'1. UC Assumptions'!$H$14,0)</f>
        <v>221418.65985330197</v>
      </c>
      <c r="AM111" s="70">
        <f t="shared" si="59"/>
        <v>0</v>
      </c>
      <c r="AN111" s="70">
        <f t="shared" si="76"/>
        <v>0</v>
      </c>
      <c r="AO111" s="70">
        <f t="shared" si="77"/>
        <v>0</v>
      </c>
      <c r="AP111" s="70">
        <f t="shared" si="95"/>
        <v>0</v>
      </c>
      <c r="AQ111" s="70">
        <f t="shared" si="79"/>
        <v>0</v>
      </c>
      <c r="AR111" s="70">
        <f t="shared" si="80"/>
        <v>0</v>
      </c>
      <c r="AS111" s="70">
        <f t="shared" si="96"/>
        <v>0</v>
      </c>
      <c r="AT111" s="99">
        <f t="shared" si="62"/>
        <v>235960.55654086606</v>
      </c>
      <c r="AU111" s="287">
        <v>234660.26</v>
      </c>
      <c r="AV111" s="287">
        <f>ROUND(AU111*'1. UC Assumptions'!$C$19,2)</f>
        <v>98439.98</v>
      </c>
      <c r="AW111" s="287">
        <f>IF((AB111-AA111-AU111)*'1. UC Assumptions'!$C$19&gt;0,(AB111-AA111-AU111)*'1. UC Assumptions'!$C$19,0)</f>
        <v>63034.784070679387</v>
      </c>
      <c r="AX111" s="287">
        <f t="shared" si="57"/>
        <v>161474.76407067938</v>
      </c>
      <c r="AY111" s="287">
        <f>ROUND(AX111/'1. UC Assumptions'!$C$19,2)</f>
        <v>384921.96</v>
      </c>
      <c r="AZ111" s="287">
        <f t="shared" si="97"/>
        <v>235960.55654086606</v>
      </c>
      <c r="BA111" s="287">
        <f t="shared" si="82"/>
        <v>0</v>
      </c>
      <c r="BB111" s="287">
        <f t="shared" si="83"/>
        <v>0</v>
      </c>
      <c r="BC111" s="287">
        <f t="shared" si="84"/>
        <v>0</v>
      </c>
      <c r="BD111" s="287">
        <f t="shared" si="85"/>
        <v>0</v>
      </c>
      <c r="BE111" s="287">
        <f t="shared" si="86"/>
        <v>0</v>
      </c>
      <c r="BF111" s="287">
        <f t="shared" si="87"/>
        <v>0</v>
      </c>
      <c r="BG111" s="287">
        <f t="shared" si="58"/>
        <v>235960.55654086606</v>
      </c>
      <c r="BH111" s="287">
        <f t="shared" si="88"/>
        <v>0</v>
      </c>
      <c r="BI111" s="287">
        <f t="shared" si="89"/>
        <v>235960.55654086606</v>
      </c>
      <c r="BJ111" s="287">
        <f t="shared" si="90"/>
        <v>0</v>
      </c>
      <c r="BK111" s="287">
        <f t="shared" si="91"/>
        <v>0</v>
      </c>
      <c r="BL111" s="287">
        <f t="shared" si="92"/>
        <v>0</v>
      </c>
      <c r="BM111" s="287">
        <f t="shared" si="93"/>
        <v>0</v>
      </c>
      <c r="BN111" s="287">
        <f t="shared" si="94"/>
        <v>0</v>
      </c>
      <c r="BO111" s="287">
        <f t="shared" si="98"/>
        <v>1300.296540866053</v>
      </c>
      <c r="BP111" s="287">
        <f t="shared" si="64"/>
        <v>545.47</v>
      </c>
      <c r="BQ111" s="288">
        <f>IF(BO111&gt;0,BO111/'1. UC Assumptions'!$C$29*'1. UC Assumptions'!$C$28,0)</f>
        <v>888.63261514190856</v>
      </c>
      <c r="BR111" s="289">
        <f>BQ111*'1. UC Assumptions'!$C$19</f>
        <v>372.78138205203061</v>
      </c>
      <c r="BS111" s="289">
        <f t="shared" si="99"/>
        <v>235548.89261514193</v>
      </c>
      <c r="BT111" s="90"/>
      <c r="BU111" s="111"/>
      <c r="BV111" s="111"/>
      <c r="BW111" s="126">
        <v>32310.390002009342</v>
      </c>
      <c r="BX111" s="126">
        <v>257924.96219470658</v>
      </c>
      <c r="BY111" s="7">
        <f t="shared" si="100"/>
        <v>0</v>
      </c>
    </row>
    <row r="112" spans="1:77">
      <c r="A112" s="118" t="s">
        <v>281</v>
      </c>
      <c r="B112" s="118" t="s">
        <v>282</v>
      </c>
      <c r="C112" s="270" t="s">
        <v>282</v>
      </c>
      <c r="D112" s="119" t="s">
        <v>972</v>
      </c>
      <c r="E112" s="119" t="s">
        <v>977</v>
      </c>
      <c r="F112" s="120"/>
      <c r="G112" s="121" t="s">
        <v>1180</v>
      </c>
      <c r="H112" s="121" t="s">
        <v>847</v>
      </c>
      <c r="I112" s="122">
        <v>11</v>
      </c>
      <c r="J112" s="217">
        <f t="shared" si="60"/>
        <v>1</v>
      </c>
      <c r="K112" s="123">
        <v>344396.04165000003</v>
      </c>
      <c r="L112" s="123">
        <v>165652</v>
      </c>
      <c r="M112" s="93">
        <f t="shared" si="61"/>
        <v>5.691304621272919E-2</v>
      </c>
      <c r="N112" s="232">
        <v>539076.42941513855</v>
      </c>
      <c r="O112" s="232"/>
      <c r="P112" s="123">
        <v>539076.42941513855</v>
      </c>
      <c r="Q112" s="123">
        <v>246378.74633670802</v>
      </c>
      <c r="R112" s="123">
        <f t="shared" si="65"/>
        <v>292697.68307843053</v>
      </c>
      <c r="S112" s="123" t="b">
        <f t="shared" si="66"/>
        <v>0</v>
      </c>
      <c r="T112" s="123">
        <f t="shared" si="67"/>
        <v>292697.68307843053</v>
      </c>
      <c r="U112" s="123">
        <v>0</v>
      </c>
      <c r="V112" s="123">
        <v>0</v>
      </c>
      <c r="W112" s="123">
        <v>0</v>
      </c>
      <c r="X112" s="123">
        <v>0</v>
      </c>
      <c r="Y112" s="123">
        <v>0</v>
      </c>
      <c r="Z112" s="70">
        <f t="shared" si="56"/>
        <v>0</v>
      </c>
      <c r="AA112" s="70">
        <v>0</v>
      </c>
      <c r="AB112" s="70">
        <f t="shared" si="63"/>
        <v>292697.68307843053</v>
      </c>
      <c r="AC112" s="51">
        <f>IF(D112='2. UC Pool Allocations by Type'!B$5,'2. UC Pool Allocations by Type'!J$5,IF(D112='2. UC Pool Allocations by Type'!B$6,'2. UC Pool Allocations by Type'!J$6,IF(D112='2. UC Pool Allocations by Type'!B$7,'2. UC Pool Allocations by Type'!J$7,IF(D112='2. UC Pool Allocations by Type'!B$10,'2. UC Pool Allocations by Type'!J$10,IF(D112='2. UC Pool Allocations by Type'!B$14,'2. UC Pool Allocations by Type'!J$14,IF(D112='2. UC Pool Allocations by Type'!B$15,'2. UC Pool Allocations by Type'!J$15,IF(D112='2. UC Pool Allocations by Type'!B$16,'2. UC Pool Allocations by Type'!J$16,0)))))))</f>
        <v>196885138.65513676</v>
      </c>
      <c r="AD112" s="71">
        <f t="shared" si="68"/>
        <v>0</v>
      </c>
      <c r="AE112" s="71">
        <f t="shared" si="69"/>
        <v>292697.68307843053</v>
      </c>
      <c r="AF112" s="71">
        <f t="shared" si="70"/>
        <v>0</v>
      </c>
      <c r="AG112" s="71">
        <f t="shared" si="71"/>
        <v>0</v>
      </c>
      <c r="AH112" s="71">
        <f t="shared" si="72"/>
        <v>0</v>
      </c>
      <c r="AI112" s="71">
        <f t="shared" si="73"/>
        <v>0</v>
      </c>
      <c r="AJ112" s="71">
        <f t="shared" si="74"/>
        <v>0</v>
      </c>
      <c r="AK112" s="49">
        <f t="shared" si="75"/>
        <v>179426.26033500533</v>
      </c>
      <c r="AL112" s="51">
        <f>IF($E112=$D$352,R112*'1. UC Assumptions'!$H$14,0)</f>
        <v>251269.70331963731</v>
      </c>
      <c r="AM112" s="70">
        <f t="shared" si="59"/>
        <v>71843.442984631984</v>
      </c>
      <c r="AN112" s="70">
        <f t="shared" si="76"/>
        <v>71843.442984631984</v>
      </c>
      <c r="AO112" s="70">
        <f t="shared" si="77"/>
        <v>0</v>
      </c>
      <c r="AP112" s="70">
        <f t="shared" si="95"/>
        <v>0</v>
      </c>
      <c r="AQ112" s="70">
        <f t="shared" si="79"/>
        <v>0</v>
      </c>
      <c r="AR112" s="70">
        <f t="shared" si="80"/>
        <v>0</v>
      </c>
      <c r="AS112" s="70">
        <f t="shared" si="96"/>
        <v>0</v>
      </c>
      <c r="AT112" s="99">
        <f t="shared" si="62"/>
        <v>251269.70331963731</v>
      </c>
      <c r="AU112" s="287">
        <v>252178.07</v>
      </c>
      <c r="AV112" s="287">
        <f>ROUND(AU112*'1. UC Assumptions'!$C$19,2)</f>
        <v>105788.7</v>
      </c>
      <c r="AW112" s="287">
        <f>IF((AB112-AA112-AU112)*'1. UC Assumptions'!$C$19&gt;0,(AB112-AA112-AU112)*'1. UC Assumptions'!$C$19,0)</f>
        <v>16997.977686401606</v>
      </c>
      <c r="AX112" s="287">
        <f t="shared" si="57"/>
        <v>122786.6776864016</v>
      </c>
      <c r="AY112" s="287">
        <f>ROUND(AX112/'1. UC Assumptions'!$C$19,2)</f>
        <v>292697.68</v>
      </c>
      <c r="AZ112" s="287">
        <f t="shared" si="97"/>
        <v>251269.70331963731</v>
      </c>
      <c r="BA112" s="287">
        <f t="shared" si="82"/>
        <v>0</v>
      </c>
      <c r="BB112" s="287">
        <f t="shared" si="83"/>
        <v>0</v>
      </c>
      <c r="BC112" s="287">
        <f t="shared" si="84"/>
        <v>0</v>
      </c>
      <c r="BD112" s="287">
        <f t="shared" si="85"/>
        <v>0</v>
      </c>
      <c r="BE112" s="287">
        <f t="shared" si="86"/>
        <v>0</v>
      </c>
      <c r="BF112" s="287">
        <f t="shared" si="87"/>
        <v>0</v>
      </c>
      <c r="BG112" s="287">
        <f t="shared" si="58"/>
        <v>251269.70331963731</v>
      </c>
      <c r="BH112" s="287">
        <f t="shared" si="88"/>
        <v>0</v>
      </c>
      <c r="BI112" s="287">
        <f t="shared" si="89"/>
        <v>251269.70331963731</v>
      </c>
      <c r="BJ112" s="287">
        <f t="shared" si="90"/>
        <v>0</v>
      </c>
      <c r="BK112" s="287">
        <f t="shared" si="91"/>
        <v>0</v>
      </c>
      <c r="BL112" s="287">
        <f t="shared" si="92"/>
        <v>0</v>
      </c>
      <c r="BM112" s="287">
        <f t="shared" si="93"/>
        <v>0</v>
      </c>
      <c r="BN112" s="287">
        <f t="shared" si="94"/>
        <v>0</v>
      </c>
      <c r="BO112" s="287">
        <f t="shared" si="98"/>
        <v>-908.36668036269839</v>
      </c>
      <c r="BP112" s="287">
        <f t="shared" si="64"/>
        <v>-381.05</v>
      </c>
      <c r="BQ112" s="288">
        <f>IF(BO112&gt;0,BO112/'1. UC Assumptions'!$C$29*'1. UC Assumptions'!$C$28,0)</f>
        <v>0</v>
      </c>
      <c r="BR112" s="289">
        <f>BQ112*'1. UC Assumptions'!$C$19</f>
        <v>0</v>
      </c>
      <c r="BS112" s="289">
        <f t="shared" si="99"/>
        <v>252178.07</v>
      </c>
      <c r="BT112" s="90"/>
      <c r="BU112" s="111"/>
      <c r="BV112" s="111"/>
      <c r="BW112" s="126">
        <v>346106.26165</v>
      </c>
      <c r="BX112" s="126">
        <v>539076.42941513855</v>
      </c>
      <c r="BY112" s="7">
        <f t="shared" si="100"/>
        <v>0</v>
      </c>
    </row>
    <row r="113" spans="1:77">
      <c r="A113" s="118" t="s">
        <v>284</v>
      </c>
      <c r="B113" s="118" t="s">
        <v>285</v>
      </c>
      <c r="C113" s="270" t="s">
        <v>285</v>
      </c>
      <c r="D113" s="119" t="s">
        <v>972</v>
      </c>
      <c r="E113" s="119" t="s">
        <v>977</v>
      </c>
      <c r="F113" s="120"/>
      <c r="G113" s="121" t="s">
        <v>283</v>
      </c>
      <c r="H113" s="121" t="s">
        <v>848</v>
      </c>
      <c r="I113" s="122">
        <v>19</v>
      </c>
      <c r="J113" s="217">
        <f t="shared" si="60"/>
        <v>1</v>
      </c>
      <c r="K113" s="123">
        <v>231844.19000000006</v>
      </c>
      <c r="L113" s="123">
        <v>348142</v>
      </c>
      <c r="M113" s="93">
        <f t="shared" si="61"/>
        <v>5.4324216173353923E-2</v>
      </c>
      <c r="N113" s="232">
        <v>611493.48516311997</v>
      </c>
      <c r="O113" s="232"/>
      <c r="P113" s="123">
        <v>611493.48516311997</v>
      </c>
      <c r="Q113" s="123">
        <v>251442.0950769746</v>
      </c>
      <c r="R113" s="123">
        <f t="shared" si="65"/>
        <v>360051.39008614537</v>
      </c>
      <c r="S113" s="123" t="b">
        <f t="shared" si="66"/>
        <v>0</v>
      </c>
      <c r="T113" s="123">
        <f t="shared" si="67"/>
        <v>360051.39008614537</v>
      </c>
      <c r="U113" s="123">
        <v>12267</v>
      </c>
      <c r="V113" s="123">
        <v>0</v>
      </c>
      <c r="W113" s="123">
        <v>0</v>
      </c>
      <c r="X113" s="123">
        <v>0</v>
      </c>
      <c r="Y113" s="123">
        <v>0</v>
      </c>
      <c r="Z113" s="70">
        <f t="shared" si="56"/>
        <v>12267</v>
      </c>
      <c r="AA113" s="70">
        <v>0</v>
      </c>
      <c r="AB113" s="70">
        <f t="shared" si="63"/>
        <v>372318.39008614537</v>
      </c>
      <c r="AC113" s="51">
        <f>IF(D113='2. UC Pool Allocations by Type'!B$5,'2. UC Pool Allocations by Type'!J$5,IF(D113='2. UC Pool Allocations by Type'!B$6,'2. UC Pool Allocations by Type'!J$6,IF(D113='2. UC Pool Allocations by Type'!B$7,'2. UC Pool Allocations by Type'!J$7,IF(D113='2. UC Pool Allocations by Type'!B$10,'2. UC Pool Allocations by Type'!J$10,IF(D113='2. UC Pool Allocations by Type'!B$14,'2. UC Pool Allocations by Type'!J$14,IF(D113='2. UC Pool Allocations by Type'!B$15,'2. UC Pool Allocations by Type'!J$15,IF(D113='2. UC Pool Allocations by Type'!B$16,'2. UC Pool Allocations by Type'!J$16,0)))))))</f>
        <v>196885138.65513676</v>
      </c>
      <c r="AD113" s="71">
        <f t="shared" si="68"/>
        <v>0</v>
      </c>
      <c r="AE113" s="71">
        <f t="shared" si="69"/>
        <v>372318.39008614537</v>
      </c>
      <c r="AF113" s="71">
        <f t="shared" si="70"/>
        <v>0</v>
      </c>
      <c r="AG113" s="71">
        <f t="shared" si="71"/>
        <v>0</v>
      </c>
      <c r="AH113" s="71">
        <f t="shared" si="72"/>
        <v>0</v>
      </c>
      <c r="AI113" s="71">
        <f t="shared" si="73"/>
        <v>0</v>
      </c>
      <c r="AJ113" s="71">
        <f t="shared" si="74"/>
        <v>0</v>
      </c>
      <c r="AK113" s="49">
        <f t="shared" si="75"/>
        <v>228234.45571725364</v>
      </c>
      <c r="AL113" s="51">
        <f>IF($E113=$D$352,R113*'1. UC Assumptions'!$H$14,0)</f>
        <v>309090.27025856788</v>
      </c>
      <c r="AM113" s="70">
        <f t="shared" si="59"/>
        <v>80855.814541314234</v>
      </c>
      <c r="AN113" s="70">
        <f t="shared" si="76"/>
        <v>80855.814541314234</v>
      </c>
      <c r="AO113" s="70">
        <f t="shared" si="77"/>
        <v>0</v>
      </c>
      <c r="AP113" s="70">
        <f t="shared" si="95"/>
        <v>0</v>
      </c>
      <c r="AQ113" s="70">
        <f t="shared" si="79"/>
        <v>0</v>
      </c>
      <c r="AR113" s="70">
        <f t="shared" si="80"/>
        <v>0</v>
      </c>
      <c r="AS113" s="70">
        <f t="shared" si="96"/>
        <v>0</v>
      </c>
      <c r="AT113" s="99">
        <f t="shared" si="62"/>
        <v>309090.27025856788</v>
      </c>
      <c r="AU113" s="287">
        <v>310077.79000000004</v>
      </c>
      <c r="AV113" s="287">
        <f>ROUND(AU113*'1. UC Assumptions'!$C$19,2)</f>
        <v>130077.63</v>
      </c>
      <c r="AW113" s="287">
        <f>IF((AB113-AA113-AU113)*'1. UC Assumptions'!$C$19&gt;0,(AB113-AA113-AU113)*'1. UC Assumptions'!$C$19,0)</f>
        <v>26109.931736137969</v>
      </c>
      <c r="AX113" s="287">
        <f t="shared" si="57"/>
        <v>156187.56173613798</v>
      </c>
      <c r="AY113" s="287">
        <f>ROUND(AX113/'1. UC Assumptions'!$C$19,2)</f>
        <v>372318.38</v>
      </c>
      <c r="AZ113" s="287">
        <f t="shared" si="97"/>
        <v>309090.27025856788</v>
      </c>
      <c r="BA113" s="287">
        <f t="shared" si="82"/>
        <v>0</v>
      </c>
      <c r="BB113" s="287">
        <f t="shared" si="83"/>
        <v>0</v>
      </c>
      <c r="BC113" s="287">
        <f t="shared" si="84"/>
        <v>0</v>
      </c>
      <c r="BD113" s="287">
        <f t="shared" si="85"/>
        <v>0</v>
      </c>
      <c r="BE113" s="287">
        <f t="shared" si="86"/>
        <v>0</v>
      </c>
      <c r="BF113" s="287">
        <f t="shared" si="87"/>
        <v>0</v>
      </c>
      <c r="BG113" s="287">
        <f t="shared" si="58"/>
        <v>309090.27025856788</v>
      </c>
      <c r="BH113" s="287">
        <f t="shared" si="88"/>
        <v>0</v>
      </c>
      <c r="BI113" s="287">
        <f t="shared" si="89"/>
        <v>309090.27025856788</v>
      </c>
      <c r="BJ113" s="287">
        <f t="shared" si="90"/>
        <v>0</v>
      </c>
      <c r="BK113" s="287">
        <f t="shared" si="91"/>
        <v>0</v>
      </c>
      <c r="BL113" s="287">
        <f t="shared" si="92"/>
        <v>0</v>
      </c>
      <c r="BM113" s="287">
        <f t="shared" si="93"/>
        <v>0</v>
      </c>
      <c r="BN113" s="287">
        <f t="shared" si="94"/>
        <v>0</v>
      </c>
      <c r="BO113" s="287">
        <f t="shared" si="98"/>
        <v>-987.51974143215921</v>
      </c>
      <c r="BP113" s="287">
        <f t="shared" si="64"/>
        <v>-414.26</v>
      </c>
      <c r="BQ113" s="288">
        <f>IF(BO113&gt;0,BO113/'1. UC Assumptions'!$C$29*'1. UC Assumptions'!$C$28,0)</f>
        <v>0</v>
      </c>
      <c r="BR113" s="289">
        <f>BQ113*'1. UC Assumptions'!$C$19</f>
        <v>0</v>
      </c>
      <c r="BS113" s="289">
        <f t="shared" si="99"/>
        <v>310077.79000000004</v>
      </c>
      <c r="BT113" s="90"/>
      <c r="BU113" s="111"/>
      <c r="BV113" s="111"/>
      <c r="BW113" s="126">
        <v>232363.52000000002</v>
      </c>
      <c r="BX113" s="126">
        <v>611493.48516311997</v>
      </c>
      <c r="BY113" s="7">
        <f t="shared" si="100"/>
        <v>0</v>
      </c>
    </row>
    <row r="114" spans="1:77">
      <c r="A114" s="118" t="s">
        <v>286</v>
      </c>
      <c r="B114" s="118" t="s">
        <v>287</v>
      </c>
      <c r="C114" s="270" t="s">
        <v>287</v>
      </c>
      <c r="D114" s="119" t="s">
        <v>949</v>
      </c>
      <c r="E114" s="119"/>
      <c r="F114" s="120"/>
      <c r="G114" s="121" t="s">
        <v>1181</v>
      </c>
      <c r="H114" s="121" t="s">
        <v>783</v>
      </c>
      <c r="I114" s="122">
        <v>4</v>
      </c>
      <c r="J114" s="217">
        <f t="shared" si="60"/>
        <v>1</v>
      </c>
      <c r="K114" s="123">
        <v>26967717.812940005</v>
      </c>
      <c r="L114" s="123">
        <v>69502017.400000006</v>
      </c>
      <c r="M114" s="93">
        <f t="shared" si="61"/>
        <v>7.4676023227516541E-2</v>
      </c>
      <c r="N114" s="232">
        <v>103673810.19705787</v>
      </c>
      <c r="O114" s="232"/>
      <c r="P114" s="123">
        <v>103673711.40045388</v>
      </c>
      <c r="Q114" s="123">
        <v>13447864.332362158</v>
      </c>
      <c r="R114" s="123">
        <f t="shared" si="65"/>
        <v>90225847.06809172</v>
      </c>
      <c r="S114" s="123">
        <f t="shared" si="66"/>
        <v>0</v>
      </c>
      <c r="T114" s="123" t="b">
        <f t="shared" si="67"/>
        <v>0</v>
      </c>
      <c r="U114" s="123">
        <v>4117049</v>
      </c>
      <c r="V114" s="123">
        <v>0</v>
      </c>
      <c r="W114" s="123">
        <v>0</v>
      </c>
      <c r="X114" s="123">
        <v>0</v>
      </c>
      <c r="Y114" s="123">
        <v>0</v>
      </c>
      <c r="Z114" s="70">
        <f t="shared" si="56"/>
        <v>4117049</v>
      </c>
      <c r="AA114" s="70">
        <v>0</v>
      </c>
      <c r="AB114" s="70">
        <f t="shared" si="63"/>
        <v>94342896.06809172</v>
      </c>
      <c r="AC114" s="51">
        <f>IF(D114='2. UC Pool Allocations by Type'!B$5,'2. UC Pool Allocations by Type'!J$5,IF(D114='2. UC Pool Allocations by Type'!B$6,'2. UC Pool Allocations by Type'!J$6,IF(D114='2. UC Pool Allocations by Type'!B$7,'2. UC Pool Allocations by Type'!J$7,IF(D114='2. UC Pool Allocations by Type'!B$10,'2. UC Pool Allocations by Type'!J$10,IF(D114='2. UC Pool Allocations by Type'!B$14,'2. UC Pool Allocations by Type'!J$14,IF(D114='2. UC Pool Allocations by Type'!B$15,'2. UC Pool Allocations by Type'!J$15,IF(D114='2. UC Pool Allocations by Type'!B$16,'2. UC Pool Allocations by Type'!J$16,0)))))))</f>
        <v>2027872799.0126088</v>
      </c>
      <c r="AD114" s="71">
        <f t="shared" si="68"/>
        <v>94342896.06809172</v>
      </c>
      <c r="AE114" s="71">
        <f t="shared" si="69"/>
        <v>0</v>
      </c>
      <c r="AF114" s="71">
        <f t="shared" si="70"/>
        <v>0</v>
      </c>
      <c r="AG114" s="71">
        <f t="shared" si="71"/>
        <v>0</v>
      </c>
      <c r="AH114" s="71">
        <f t="shared" si="72"/>
        <v>0</v>
      </c>
      <c r="AI114" s="71">
        <f t="shared" si="73"/>
        <v>0</v>
      </c>
      <c r="AJ114" s="71">
        <f t="shared" si="74"/>
        <v>0</v>
      </c>
      <c r="AK114" s="49">
        <f t="shared" si="75"/>
        <v>44753581.901464395</v>
      </c>
      <c r="AL114" s="51">
        <f>IF($E114=$D$352,R114*'1. UC Assumptions'!$H$14,0)</f>
        <v>0</v>
      </c>
      <c r="AM114" s="70">
        <f t="shared" si="59"/>
        <v>0</v>
      </c>
      <c r="AN114" s="70">
        <f t="shared" si="76"/>
        <v>0</v>
      </c>
      <c r="AO114" s="70">
        <f t="shared" si="77"/>
        <v>0</v>
      </c>
      <c r="AP114" s="70">
        <f t="shared" si="95"/>
        <v>0</v>
      </c>
      <c r="AQ114" s="70">
        <f t="shared" si="79"/>
        <v>0</v>
      </c>
      <c r="AR114" s="70">
        <f t="shared" si="80"/>
        <v>44753581.901464395</v>
      </c>
      <c r="AS114" s="70">
        <f t="shared" si="96"/>
        <v>-2292520.5009478801</v>
      </c>
      <c r="AT114" s="99">
        <f t="shared" si="62"/>
        <v>42461061.400516517</v>
      </c>
      <c r="AU114" s="287">
        <v>45888941.740000002</v>
      </c>
      <c r="AV114" s="287">
        <f>ROUND(AU114*'1. UC Assumptions'!$C$19,2)</f>
        <v>19250411.059999999</v>
      </c>
      <c r="AW114" s="287">
        <f>IF((AB114-AA114-AU114)*'1. UC Assumptions'!$C$19&gt;0,(AB114-AA114-AU114)*'1. UC Assumptions'!$C$19,0)</f>
        <v>20326433.840634476</v>
      </c>
      <c r="AX114" s="287">
        <f t="shared" si="57"/>
        <v>39576844.900634475</v>
      </c>
      <c r="AY114" s="287">
        <f>ROUND(AX114/'1. UC Assumptions'!$C$19,2)</f>
        <v>94342896.069999993</v>
      </c>
      <c r="AZ114" s="287">
        <f t="shared" si="97"/>
        <v>42461061.400516517</v>
      </c>
      <c r="BA114" s="287">
        <f t="shared" si="82"/>
        <v>0</v>
      </c>
      <c r="BB114" s="287">
        <f t="shared" si="83"/>
        <v>0</v>
      </c>
      <c r="BC114" s="287">
        <f t="shared" si="84"/>
        <v>51881834.669483475</v>
      </c>
      <c r="BD114" s="287">
        <f t="shared" si="85"/>
        <v>0</v>
      </c>
      <c r="BE114" s="287">
        <f t="shared" si="86"/>
        <v>0</v>
      </c>
      <c r="BF114" s="287">
        <f t="shared" si="87"/>
        <v>0</v>
      </c>
      <c r="BG114" s="287">
        <f t="shared" si="58"/>
        <v>42461061.400516517</v>
      </c>
      <c r="BH114" s="287">
        <f t="shared" si="88"/>
        <v>42461061.400516517</v>
      </c>
      <c r="BI114" s="287">
        <f t="shared" si="89"/>
        <v>0</v>
      </c>
      <c r="BJ114" s="287">
        <f t="shared" si="90"/>
        <v>0</v>
      </c>
      <c r="BK114" s="287">
        <f t="shared" si="91"/>
        <v>0</v>
      </c>
      <c r="BL114" s="287">
        <f t="shared" si="92"/>
        <v>0</v>
      </c>
      <c r="BM114" s="287">
        <f t="shared" si="93"/>
        <v>0</v>
      </c>
      <c r="BN114" s="287">
        <f t="shared" si="94"/>
        <v>0</v>
      </c>
      <c r="BO114" s="287">
        <f t="shared" si="98"/>
        <v>-3427880.3394834846</v>
      </c>
      <c r="BP114" s="287">
        <f t="shared" si="64"/>
        <v>-1437995.8</v>
      </c>
      <c r="BQ114" s="288">
        <f>IF(BO114&gt;0,BO114/'1. UC Assumptions'!$C$29*'1. UC Assumptions'!$C$28,0)</f>
        <v>0</v>
      </c>
      <c r="BR114" s="289">
        <f>BQ114*'1. UC Assumptions'!$C$19</f>
        <v>0</v>
      </c>
      <c r="BS114" s="289">
        <f t="shared" si="99"/>
        <v>45888941.740000002</v>
      </c>
      <c r="BT114" s="90"/>
      <c r="BU114" s="111"/>
      <c r="BV114" s="111"/>
      <c r="BW114" s="126">
        <v>28918032.132940006</v>
      </c>
      <c r="BX114" s="126">
        <v>103673810.19705787</v>
      </c>
      <c r="BY114" s="7">
        <f t="shared" si="100"/>
        <v>98.796603992581367</v>
      </c>
    </row>
    <row r="115" spans="1:77">
      <c r="A115" s="118" t="s">
        <v>289</v>
      </c>
      <c r="B115" s="118" t="s">
        <v>290</v>
      </c>
      <c r="C115" s="270" t="s">
        <v>2132</v>
      </c>
      <c r="D115" s="119" t="s">
        <v>949</v>
      </c>
      <c r="E115" s="119"/>
      <c r="F115" s="120"/>
      <c r="G115" s="121" t="s">
        <v>288</v>
      </c>
      <c r="H115" s="121" t="s">
        <v>775</v>
      </c>
      <c r="I115" s="122">
        <v>9</v>
      </c>
      <c r="J115" s="217" t="str">
        <f t="shared" si="60"/>
        <v xml:space="preserve"> </v>
      </c>
      <c r="K115" s="123">
        <v>16715078.04462</v>
      </c>
      <c r="L115" s="123">
        <v>21666146</v>
      </c>
      <c r="M115" s="93">
        <f t="shared" si="61"/>
        <v>6.6460793207731683E-2</v>
      </c>
      <c r="N115" s="232">
        <v>40932070.638909109</v>
      </c>
      <c r="O115" s="232"/>
      <c r="P115" s="123">
        <v>40932070.638909109</v>
      </c>
      <c r="Q115" s="123">
        <v>0</v>
      </c>
      <c r="R115" s="123">
        <f t="shared" si="65"/>
        <v>40932070.638909109</v>
      </c>
      <c r="S115" s="123">
        <f t="shared" si="66"/>
        <v>0</v>
      </c>
      <c r="T115" s="123" t="b">
        <f t="shared" si="67"/>
        <v>0</v>
      </c>
      <c r="U115" s="123">
        <v>0</v>
      </c>
      <c r="V115" s="123">
        <v>0</v>
      </c>
      <c r="W115" s="123">
        <v>0</v>
      </c>
      <c r="X115" s="123">
        <v>0</v>
      </c>
      <c r="Y115" s="123">
        <v>0</v>
      </c>
      <c r="Z115" s="70">
        <f t="shared" si="56"/>
        <v>0</v>
      </c>
      <c r="AA115" s="70">
        <v>0</v>
      </c>
      <c r="AB115" s="70">
        <f t="shared" si="63"/>
        <v>40932070.638909109</v>
      </c>
      <c r="AC115" s="51">
        <f>IF(D115='2. UC Pool Allocations by Type'!B$5,'2. UC Pool Allocations by Type'!J$5,IF(D115='2. UC Pool Allocations by Type'!B$6,'2. UC Pool Allocations by Type'!J$6,IF(D115='2. UC Pool Allocations by Type'!B$7,'2. UC Pool Allocations by Type'!J$7,IF(D115='2. UC Pool Allocations by Type'!B$10,'2. UC Pool Allocations by Type'!J$10,IF(D115='2. UC Pool Allocations by Type'!B$14,'2. UC Pool Allocations by Type'!J$14,IF(D115='2. UC Pool Allocations by Type'!B$15,'2. UC Pool Allocations by Type'!J$15,IF(D115='2. UC Pool Allocations by Type'!B$16,'2. UC Pool Allocations by Type'!J$16,0)))))))</f>
        <v>2027872799.0126088</v>
      </c>
      <c r="AD115" s="71">
        <f t="shared" si="68"/>
        <v>40932070.638909109</v>
      </c>
      <c r="AE115" s="71">
        <f t="shared" si="69"/>
        <v>0</v>
      </c>
      <c r="AF115" s="71">
        <f t="shared" si="70"/>
        <v>0</v>
      </c>
      <c r="AG115" s="71">
        <f t="shared" si="71"/>
        <v>0</v>
      </c>
      <c r="AH115" s="71">
        <f t="shared" si="72"/>
        <v>0</v>
      </c>
      <c r="AI115" s="71">
        <f t="shared" si="73"/>
        <v>0</v>
      </c>
      <c r="AJ115" s="71">
        <f t="shared" si="74"/>
        <v>0</v>
      </c>
      <c r="AK115" s="49">
        <f t="shared" si="75"/>
        <v>19417008.085196018</v>
      </c>
      <c r="AL115" s="51">
        <f>IF($E115=$D$352,R115*'1. UC Assumptions'!$H$14,0)</f>
        <v>0</v>
      </c>
      <c r="AM115" s="70">
        <f t="shared" si="59"/>
        <v>0</v>
      </c>
      <c r="AN115" s="70">
        <f t="shared" si="76"/>
        <v>0</v>
      </c>
      <c r="AO115" s="70">
        <f t="shared" si="77"/>
        <v>0</v>
      </c>
      <c r="AP115" s="70">
        <f t="shared" si="95"/>
        <v>0</v>
      </c>
      <c r="AQ115" s="70">
        <f t="shared" si="79"/>
        <v>0</v>
      </c>
      <c r="AR115" s="70">
        <f t="shared" si="80"/>
        <v>19417008.085196018</v>
      </c>
      <c r="AS115" s="70">
        <f t="shared" si="96"/>
        <v>-994644.16502773948</v>
      </c>
      <c r="AT115" s="99">
        <f t="shared" si="62"/>
        <v>18422363.920168281</v>
      </c>
      <c r="AU115" s="287">
        <v>18597023.050000001</v>
      </c>
      <c r="AV115" s="287">
        <f>ROUND(AU115*'1. UC Assumptions'!$C$19,2)</f>
        <v>7801451.1699999999</v>
      </c>
      <c r="AW115" s="287">
        <f>IF((AB115-AA115-AU115)*'1. UC Assumptions'!$C$19&gt;0,(AB115-AA115-AU115)*'1. UC Assumptions'!$C$19,0)</f>
        <v>9369552.4635473713</v>
      </c>
      <c r="AX115" s="287">
        <f t="shared" si="57"/>
        <v>17171003.633547373</v>
      </c>
      <c r="AY115" s="287">
        <f>ROUND(AX115/'1. UC Assumptions'!$C$19,2)</f>
        <v>40932070.640000001</v>
      </c>
      <c r="AZ115" s="287">
        <f t="shared" si="97"/>
        <v>18422363.920168281</v>
      </c>
      <c r="BA115" s="287">
        <f t="shared" si="82"/>
        <v>0</v>
      </c>
      <c r="BB115" s="287">
        <f t="shared" si="83"/>
        <v>0</v>
      </c>
      <c r="BC115" s="287">
        <f t="shared" si="84"/>
        <v>22509706.71983172</v>
      </c>
      <c r="BD115" s="287">
        <f t="shared" si="85"/>
        <v>0</v>
      </c>
      <c r="BE115" s="287">
        <f t="shared" si="86"/>
        <v>0</v>
      </c>
      <c r="BF115" s="287">
        <f t="shared" si="87"/>
        <v>0</v>
      </c>
      <c r="BG115" s="287">
        <f t="shared" si="58"/>
        <v>18422363.920168281</v>
      </c>
      <c r="BH115" s="287">
        <f t="shared" si="88"/>
        <v>18422363.920168281</v>
      </c>
      <c r="BI115" s="287">
        <f t="shared" si="89"/>
        <v>0</v>
      </c>
      <c r="BJ115" s="287">
        <f t="shared" si="90"/>
        <v>0</v>
      </c>
      <c r="BK115" s="287">
        <f t="shared" si="91"/>
        <v>0</v>
      </c>
      <c r="BL115" s="287">
        <f t="shared" si="92"/>
        <v>0</v>
      </c>
      <c r="BM115" s="287">
        <f t="shared" si="93"/>
        <v>0</v>
      </c>
      <c r="BN115" s="287">
        <f t="shared" si="94"/>
        <v>0</v>
      </c>
      <c r="BO115" s="287">
        <f t="shared" si="98"/>
        <v>-174659.12983172014</v>
      </c>
      <c r="BP115" s="287">
        <f t="shared" si="64"/>
        <v>-73269.5</v>
      </c>
      <c r="BQ115" s="288">
        <f>IF(BO115&gt;0,BO115/'1. UC Assumptions'!$C$29*'1. UC Assumptions'!$C$28,0)</f>
        <v>0</v>
      </c>
      <c r="BR115" s="289">
        <f>BQ115*'1. UC Assumptions'!$C$19</f>
        <v>0</v>
      </c>
      <c r="BS115" s="289">
        <f t="shared" si="99"/>
        <v>18597023.050000001</v>
      </c>
      <c r="BT115" s="90"/>
      <c r="BU115" s="111"/>
      <c r="BV115" s="111"/>
      <c r="BW115" s="126">
        <v>17191656.29462</v>
      </c>
      <c r="BX115" s="126">
        <v>40932070.638909109</v>
      </c>
      <c r="BY115" s="7">
        <f t="shared" si="100"/>
        <v>0</v>
      </c>
    </row>
    <row r="116" spans="1:77">
      <c r="A116" s="118" t="s">
        <v>291</v>
      </c>
      <c r="B116" s="118" t="s">
        <v>292</v>
      </c>
      <c r="C116" s="270" t="s">
        <v>292</v>
      </c>
      <c r="D116" s="119" t="s">
        <v>972</v>
      </c>
      <c r="E116" s="119" t="s">
        <v>977</v>
      </c>
      <c r="F116" s="120"/>
      <c r="G116" s="121" t="s">
        <v>1182</v>
      </c>
      <c r="H116" s="121" t="s">
        <v>846</v>
      </c>
      <c r="I116" s="122">
        <v>19</v>
      </c>
      <c r="J116" s="217">
        <f t="shared" si="60"/>
        <v>1</v>
      </c>
      <c r="K116" s="123">
        <v>1962196.8126372918</v>
      </c>
      <c r="L116" s="123">
        <v>2511688</v>
      </c>
      <c r="M116" s="93">
        <f t="shared" si="61"/>
        <v>6.9102833664462793E-2</v>
      </c>
      <c r="N116" s="232">
        <v>4783042.9306789329</v>
      </c>
      <c r="O116" s="232"/>
      <c r="P116" s="123">
        <v>4783042.9306789329</v>
      </c>
      <c r="Q116" s="123">
        <v>2250228.46151534</v>
      </c>
      <c r="R116" s="123">
        <f t="shared" si="65"/>
        <v>2532814.4691635929</v>
      </c>
      <c r="S116" s="123" t="b">
        <f t="shared" si="66"/>
        <v>0</v>
      </c>
      <c r="T116" s="123">
        <f t="shared" si="67"/>
        <v>2532814.4691635929</v>
      </c>
      <c r="U116" s="123">
        <v>381534</v>
      </c>
      <c r="V116" s="123">
        <v>0</v>
      </c>
      <c r="W116" s="123">
        <v>1099384</v>
      </c>
      <c r="X116" s="123">
        <v>0</v>
      </c>
      <c r="Y116" s="123">
        <v>0</v>
      </c>
      <c r="Z116" s="70">
        <f t="shared" si="56"/>
        <v>1480918</v>
      </c>
      <c r="AA116" s="70">
        <v>0</v>
      </c>
      <c r="AB116" s="70">
        <f t="shared" si="63"/>
        <v>4013732.4691635929</v>
      </c>
      <c r="AC116" s="51">
        <f>IF(D116='2. UC Pool Allocations by Type'!B$5,'2. UC Pool Allocations by Type'!J$5,IF(D116='2. UC Pool Allocations by Type'!B$6,'2. UC Pool Allocations by Type'!J$6,IF(D116='2. UC Pool Allocations by Type'!B$7,'2. UC Pool Allocations by Type'!J$7,IF(D116='2. UC Pool Allocations by Type'!B$10,'2. UC Pool Allocations by Type'!J$10,IF(D116='2. UC Pool Allocations by Type'!B$14,'2. UC Pool Allocations by Type'!J$14,IF(D116='2. UC Pool Allocations by Type'!B$15,'2. UC Pool Allocations by Type'!J$15,IF(D116='2. UC Pool Allocations by Type'!B$16,'2. UC Pool Allocations by Type'!J$16,0)))))))</f>
        <v>196885138.65513676</v>
      </c>
      <c r="AD116" s="71">
        <f t="shared" si="68"/>
        <v>0</v>
      </c>
      <c r="AE116" s="71">
        <f t="shared" si="69"/>
        <v>4013732.4691635929</v>
      </c>
      <c r="AF116" s="71">
        <f t="shared" si="70"/>
        <v>0</v>
      </c>
      <c r="AG116" s="71">
        <f t="shared" si="71"/>
        <v>0</v>
      </c>
      <c r="AH116" s="71">
        <f t="shared" si="72"/>
        <v>0</v>
      </c>
      <c r="AI116" s="71">
        <f t="shared" si="73"/>
        <v>0</v>
      </c>
      <c r="AJ116" s="71">
        <f t="shared" si="74"/>
        <v>0</v>
      </c>
      <c r="AK116" s="49">
        <f t="shared" si="75"/>
        <v>2460453.3912017196</v>
      </c>
      <c r="AL116" s="51">
        <f>IF($E116=$D$352,R116*'1. UC Assumptions'!$H$14,0)</f>
        <v>2174323.8058358231</v>
      </c>
      <c r="AM116" s="70">
        <f t="shared" si="59"/>
        <v>0</v>
      </c>
      <c r="AN116" s="70">
        <f t="shared" si="76"/>
        <v>0</v>
      </c>
      <c r="AO116" s="70">
        <f t="shared" si="77"/>
        <v>0</v>
      </c>
      <c r="AP116" s="70">
        <f t="shared" si="95"/>
        <v>0</v>
      </c>
      <c r="AQ116" s="70">
        <f t="shared" si="79"/>
        <v>0</v>
      </c>
      <c r="AR116" s="70">
        <f t="shared" si="80"/>
        <v>0</v>
      </c>
      <c r="AS116" s="70">
        <f t="shared" si="96"/>
        <v>0</v>
      </c>
      <c r="AT116" s="99">
        <f t="shared" si="62"/>
        <v>2460453.3912017196</v>
      </c>
      <c r="AU116" s="287">
        <v>2427699.31</v>
      </c>
      <c r="AV116" s="287">
        <f>ROUND(AU116*'1. UC Assumptions'!$C$19,2)</f>
        <v>1018419.86</v>
      </c>
      <c r="AW116" s="287">
        <f>IF((AB116-AA116-AU116)*'1. UC Assumptions'!$C$19&gt;0,(AB116-AA116-AU116)*'1. UC Assumptions'!$C$19,0)</f>
        <v>665340.91026912723</v>
      </c>
      <c r="AX116" s="287">
        <f t="shared" si="57"/>
        <v>1683760.7702691271</v>
      </c>
      <c r="AY116" s="287">
        <f>ROUND(AX116/'1. UC Assumptions'!$C$19,2)</f>
        <v>4013732.47</v>
      </c>
      <c r="AZ116" s="287">
        <f t="shared" si="97"/>
        <v>2460453.3912017196</v>
      </c>
      <c r="BA116" s="287">
        <f t="shared" si="82"/>
        <v>0</v>
      </c>
      <c r="BB116" s="287">
        <f t="shared" si="83"/>
        <v>0</v>
      </c>
      <c r="BC116" s="287">
        <f t="shared" si="84"/>
        <v>0</v>
      </c>
      <c r="BD116" s="287">
        <f t="shared" si="85"/>
        <v>0</v>
      </c>
      <c r="BE116" s="287">
        <f t="shared" si="86"/>
        <v>0</v>
      </c>
      <c r="BF116" s="287">
        <f t="shared" si="87"/>
        <v>0</v>
      </c>
      <c r="BG116" s="287">
        <f t="shared" si="58"/>
        <v>2460453.3912017196</v>
      </c>
      <c r="BH116" s="287">
        <f t="shared" si="88"/>
        <v>0</v>
      </c>
      <c r="BI116" s="287">
        <f t="shared" si="89"/>
        <v>2460453.3912017196</v>
      </c>
      <c r="BJ116" s="287">
        <f t="shared" si="90"/>
        <v>0</v>
      </c>
      <c r="BK116" s="287">
        <f t="shared" si="91"/>
        <v>0</v>
      </c>
      <c r="BL116" s="287">
        <f t="shared" si="92"/>
        <v>0</v>
      </c>
      <c r="BM116" s="287">
        <f t="shared" si="93"/>
        <v>0</v>
      </c>
      <c r="BN116" s="287">
        <f t="shared" si="94"/>
        <v>0</v>
      </c>
      <c r="BO116" s="287">
        <f t="shared" si="98"/>
        <v>32754.081201719586</v>
      </c>
      <c r="BP116" s="287">
        <f t="shared" si="64"/>
        <v>13740.33</v>
      </c>
      <c r="BQ116" s="288">
        <f>IF(BO116&gt;0,BO116/'1. UC Assumptions'!$C$29*'1. UC Assumptions'!$C$28,0)</f>
        <v>22384.389960361226</v>
      </c>
      <c r="BR116" s="289">
        <f>BQ116*'1. UC Assumptions'!$C$19</f>
        <v>9390.2515883715332</v>
      </c>
      <c r="BS116" s="289">
        <f t="shared" si="99"/>
        <v>2450083.6999603612</v>
      </c>
      <c r="BT116" s="90"/>
      <c r="BU116" s="111"/>
      <c r="BV116" s="111"/>
      <c r="BW116" s="126">
        <v>2028970.0626372918</v>
      </c>
      <c r="BX116" s="126">
        <v>4783042.9306789329</v>
      </c>
      <c r="BY116" s="7">
        <f t="shared" si="100"/>
        <v>0</v>
      </c>
    </row>
    <row r="117" spans="1:77">
      <c r="A117" s="118" t="s">
        <v>293</v>
      </c>
      <c r="B117" s="118" t="s">
        <v>294</v>
      </c>
      <c r="C117" s="270" t="s">
        <v>2150</v>
      </c>
      <c r="D117" s="119" t="s">
        <v>949</v>
      </c>
      <c r="E117" s="119" t="s">
        <v>977</v>
      </c>
      <c r="F117" s="120"/>
      <c r="G117" s="121" t="s">
        <v>1183</v>
      </c>
      <c r="H117" s="121" t="s">
        <v>849</v>
      </c>
      <c r="I117" s="122">
        <v>6</v>
      </c>
      <c r="J117" s="217">
        <f t="shared" si="60"/>
        <v>1</v>
      </c>
      <c r="K117" s="123">
        <v>2186408.7188333892</v>
      </c>
      <c r="L117" s="123">
        <v>3502342</v>
      </c>
      <c r="M117" s="93">
        <f t="shared" si="61"/>
        <v>0.10220294550597697</v>
      </c>
      <c r="N117" s="232">
        <v>6270157.7985474048</v>
      </c>
      <c r="O117" s="232"/>
      <c r="P117" s="123">
        <v>6270157.7985474048</v>
      </c>
      <c r="Q117" s="123">
        <v>604154.65718155599</v>
      </c>
      <c r="R117" s="123">
        <f t="shared" si="65"/>
        <v>5666003.1413658485</v>
      </c>
      <c r="S117" s="123">
        <f t="shared" si="66"/>
        <v>5666003.1413658485</v>
      </c>
      <c r="T117" s="123" t="b">
        <f t="shared" si="67"/>
        <v>0</v>
      </c>
      <c r="U117" s="123">
        <v>606868</v>
      </c>
      <c r="V117" s="123">
        <v>0</v>
      </c>
      <c r="W117" s="123">
        <v>1081882</v>
      </c>
      <c r="X117" s="123">
        <v>0</v>
      </c>
      <c r="Y117" s="123">
        <v>0</v>
      </c>
      <c r="Z117" s="70">
        <f t="shared" ref="Z117:Z175" si="101">U117+V117+W117+X117+Y117</f>
        <v>1688750</v>
      </c>
      <c r="AA117" s="70">
        <v>0</v>
      </c>
      <c r="AB117" s="70">
        <f t="shared" si="63"/>
        <v>7354753.1413658485</v>
      </c>
      <c r="AC117" s="51">
        <f>IF(D117='2. UC Pool Allocations by Type'!B$5,'2. UC Pool Allocations by Type'!J$5,IF(D117='2. UC Pool Allocations by Type'!B$6,'2. UC Pool Allocations by Type'!J$6,IF(D117='2. UC Pool Allocations by Type'!B$7,'2. UC Pool Allocations by Type'!J$7,IF(D117='2. UC Pool Allocations by Type'!B$10,'2. UC Pool Allocations by Type'!J$10,IF(D117='2. UC Pool Allocations by Type'!B$14,'2. UC Pool Allocations by Type'!J$14,IF(D117='2. UC Pool Allocations by Type'!B$15,'2. UC Pool Allocations by Type'!J$15,IF(D117='2. UC Pool Allocations by Type'!B$16,'2. UC Pool Allocations by Type'!J$16,0)))))))</f>
        <v>2027872799.0126088</v>
      </c>
      <c r="AD117" s="71">
        <f t="shared" si="68"/>
        <v>7354753.1413658485</v>
      </c>
      <c r="AE117" s="71">
        <f t="shared" si="69"/>
        <v>0</v>
      </c>
      <c r="AF117" s="71">
        <f t="shared" si="70"/>
        <v>0</v>
      </c>
      <c r="AG117" s="71">
        <f t="shared" si="71"/>
        <v>0</v>
      </c>
      <c r="AH117" s="71">
        <f t="shared" si="72"/>
        <v>0</v>
      </c>
      <c r="AI117" s="71">
        <f t="shared" si="73"/>
        <v>0</v>
      </c>
      <c r="AJ117" s="71">
        <f t="shared" si="74"/>
        <v>0</v>
      </c>
      <c r="AK117" s="49">
        <f t="shared" si="75"/>
        <v>3488885.3405518187</v>
      </c>
      <c r="AL117" s="51">
        <f>IF($E117=$D$352,R117*'1. UC Assumptions'!$H$14,0)</f>
        <v>4864045.7736648358</v>
      </c>
      <c r="AM117" s="70">
        <f t="shared" si="59"/>
        <v>1375160.4331130171</v>
      </c>
      <c r="AN117" s="70">
        <f t="shared" si="76"/>
        <v>0</v>
      </c>
      <c r="AO117" s="70">
        <f t="shared" si="77"/>
        <v>0</v>
      </c>
      <c r="AP117" s="70">
        <f t="shared" si="95"/>
        <v>0</v>
      </c>
      <c r="AQ117" s="70">
        <f t="shared" si="79"/>
        <v>1375160.4331130171</v>
      </c>
      <c r="AR117" s="70">
        <f t="shared" si="80"/>
        <v>0</v>
      </c>
      <c r="AS117" s="70">
        <f t="shared" si="96"/>
        <v>0</v>
      </c>
      <c r="AT117" s="99">
        <f t="shared" si="62"/>
        <v>4864045.7736648358</v>
      </c>
      <c r="AU117" s="287">
        <v>3668228.83</v>
      </c>
      <c r="AV117" s="287">
        <f>ROUND(AU117*'1. UC Assumptions'!$C$19,2)</f>
        <v>1538821.99</v>
      </c>
      <c r="AW117" s="287">
        <f>IF((AB117-AA117-AU117)*'1. UC Assumptions'!$C$19&gt;0,(AB117-AA117-AU117)*'1. UC Assumptions'!$C$19,0)</f>
        <v>1546496.9486179734</v>
      </c>
      <c r="AX117" s="287">
        <f t="shared" si="57"/>
        <v>3085318.9386179736</v>
      </c>
      <c r="AY117" s="287">
        <f>ROUND(AX117/'1. UC Assumptions'!$C$19,2)</f>
        <v>7354753.1299999999</v>
      </c>
      <c r="AZ117" s="287">
        <f t="shared" si="97"/>
        <v>4864045.7736648358</v>
      </c>
      <c r="BA117" s="287">
        <f t="shared" si="82"/>
        <v>0</v>
      </c>
      <c r="BB117" s="287">
        <f t="shared" si="83"/>
        <v>0</v>
      </c>
      <c r="BC117" s="287">
        <f t="shared" si="84"/>
        <v>2490707.356335164</v>
      </c>
      <c r="BD117" s="287">
        <f t="shared" si="85"/>
        <v>0</v>
      </c>
      <c r="BE117" s="287">
        <f t="shared" si="86"/>
        <v>0</v>
      </c>
      <c r="BF117" s="287">
        <f t="shared" si="87"/>
        <v>0</v>
      </c>
      <c r="BG117" s="287">
        <f t="shared" si="58"/>
        <v>4864045.7736648358</v>
      </c>
      <c r="BH117" s="287">
        <f t="shared" si="88"/>
        <v>4864045.7736648358</v>
      </c>
      <c r="BI117" s="287">
        <f t="shared" si="89"/>
        <v>0</v>
      </c>
      <c r="BJ117" s="287">
        <f t="shared" si="90"/>
        <v>0</v>
      </c>
      <c r="BK117" s="287">
        <f t="shared" si="91"/>
        <v>0</v>
      </c>
      <c r="BL117" s="287">
        <f t="shared" si="92"/>
        <v>0</v>
      </c>
      <c r="BM117" s="287">
        <f t="shared" si="93"/>
        <v>0</v>
      </c>
      <c r="BN117" s="287">
        <f t="shared" si="94"/>
        <v>0</v>
      </c>
      <c r="BO117" s="287">
        <f t="shared" si="98"/>
        <v>1195816.9436648358</v>
      </c>
      <c r="BP117" s="287">
        <f t="shared" si="64"/>
        <v>501645.2</v>
      </c>
      <c r="BQ117" s="288">
        <f>IF(BO117&gt;0,BO117/'1. UC Assumptions'!$C$29*'1. UC Assumptions'!$C$28,0)</f>
        <v>817230.45819388446</v>
      </c>
      <c r="BR117" s="289">
        <f>BQ117*'1. UC Assumptions'!$C$19</f>
        <v>342828.17721233453</v>
      </c>
      <c r="BS117" s="289">
        <f t="shared" si="99"/>
        <v>4485459.2881938843</v>
      </c>
      <c r="BT117" s="90"/>
      <c r="BU117" s="111"/>
      <c r="BV117" s="111"/>
      <c r="BW117" s="126">
        <v>2450070.0888333893</v>
      </c>
      <c r="BX117" s="126">
        <v>6270157.7985474048</v>
      </c>
      <c r="BY117" s="7">
        <f t="shared" si="100"/>
        <v>0</v>
      </c>
    </row>
    <row r="118" spans="1:77">
      <c r="A118" s="118" t="s">
        <v>295</v>
      </c>
      <c r="B118" s="118" t="s">
        <v>296</v>
      </c>
      <c r="C118" s="270" t="s">
        <v>296</v>
      </c>
      <c r="D118" s="119" t="s">
        <v>972</v>
      </c>
      <c r="E118" s="119" t="s">
        <v>977</v>
      </c>
      <c r="F118" s="120"/>
      <c r="G118" s="121" t="s">
        <v>1184</v>
      </c>
      <c r="H118" s="121" t="s">
        <v>850</v>
      </c>
      <c r="I118" s="122">
        <v>13</v>
      </c>
      <c r="J118" s="217">
        <f t="shared" si="60"/>
        <v>1</v>
      </c>
      <c r="K118" s="123">
        <v>228720.20507741522</v>
      </c>
      <c r="L118" s="123">
        <v>598701</v>
      </c>
      <c r="M118" s="93">
        <f t="shared" si="61"/>
        <v>5.4300323173073206E-2</v>
      </c>
      <c r="N118" s="232">
        <v>872350.44391337258</v>
      </c>
      <c r="O118" s="232"/>
      <c r="P118" s="123">
        <v>872350.44391337258</v>
      </c>
      <c r="Q118" s="123">
        <v>425112.47911920835</v>
      </c>
      <c r="R118" s="123">
        <f t="shared" si="65"/>
        <v>447237.96479416423</v>
      </c>
      <c r="S118" s="123" t="b">
        <f t="shared" si="66"/>
        <v>0</v>
      </c>
      <c r="T118" s="123">
        <f t="shared" si="67"/>
        <v>447237.96479416423</v>
      </c>
      <c r="U118" s="123">
        <v>254689</v>
      </c>
      <c r="V118" s="123">
        <v>0</v>
      </c>
      <c r="W118" s="123">
        <v>0</v>
      </c>
      <c r="X118" s="123">
        <v>0</v>
      </c>
      <c r="Y118" s="123">
        <v>0</v>
      </c>
      <c r="Z118" s="70">
        <f t="shared" si="101"/>
        <v>254689</v>
      </c>
      <c r="AA118" s="70">
        <v>0</v>
      </c>
      <c r="AB118" s="70">
        <f t="shared" si="63"/>
        <v>701926.96479416429</v>
      </c>
      <c r="AC118" s="51">
        <f>IF(D118='2. UC Pool Allocations by Type'!B$5,'2. UC Pool Allocations by Type'!J$5,IF(D118='2. UC Pool Allocations by Type'!B$6,'2. UC Pool Allocations by Type'!J$6,IF(D118='2. UC Pool Allocations by Type'!B$7,'2. UC Pool Allocations by Type'!J$7,IF(D118='2. UC Pool Allocations by Type'!B$10,'2. UC Pool Allocations by Type'!J$10,IF(D118='2. UC Pool Allocations by Type'!B$14,'2. UC Pool Allocations by Type'!J$14,IF(D118='2. UC Pool Allocations by Type'!B$15,'2. UC Pool Allocations by Type'!J$15,IF(D118='2. UC Pool Allocations by Type'!B$16,'2. UC Pool Allocations by Type'!J$16,0)))))))</f>
        <v>196885138.65513676</v>
      </c>
      <c r="AD118" s="71">
        <f t="shared" si="68"/>
        <v>0</v>
      </c>
      <c r="AE118" s="71">
        <f t="shared" si="69"/>
        <v>701926.96479416429</v>
      </c>
      <c r="AF118" s="71">
        <f t="shared" si="70"/>
        <v>0</v>
      </c>
      <c r="AG118" s="71">
        <f t="shared" si="71"/>
        <v>0</v>
      </c>
      <c r="AH118" s="71">
        <f t="shared" si="72"/>
        <v>0</v>
      </c>
      <c r="AI118" s="71">
        <f t="shared" si="73"/>
        <v>0</v>
      </c>
      <c r="AJ118" s="71">
        <f t="shared" si="74"/>
        <v>0</v>
      </c>
      <c r="AK118" s="49">
        <f t="shared" si="75"/>
        <v>430287.41805096623</v>
      </c>
      <c r="AL118" s="51">
        <f>IF($E118=$D$352,R118*'1. UC Assumptions'!$H$14,0)</f>
        <v>383936.59131560562</v>
      </c>
      <c r="AM118" s="70">
        <f t="shared" si="59"/>
        <v>0</v>
      </c>
      <c r="AN118" s="70">
        <f t="shared" si="76"/>
        <v>0</v>
      </c>
      <c r="AO118" s="70">
        <f t="shared" si="77"/>
        <v>0</v>
      </c>
      <c r="AP118" s="70">
        <f t="shared" si="95"/>
        <v>0</v>
      </c>
      <c r="AQ118" s="70">
        <f t="shared" si="79"/>
        <v>0</v>
      </c>
      <c r="AR118" s="70">
        <f t="shared" si="80"/>
        <v>0</v>
      </c>
      <c r="AS118" s="70">
        <f t="shared" si="96"/>
        <v>0</v>
      </c>
      <c r="AT118" s="99">
        <f t="shared" si="62"/>
        <v>430287.41805096623</v>
      </c>
      <c r="AU118" s="287">
        <v>431684.93</v>
      </c>
      <c r="AV118" s="287">
        <f>ROUND(AU118*'1. UC Assumptions'!$C$19,2)</f>
        <v>181091.83</v>
      </c>
      <c r="AW118" s="287">
        <f>IF((AB118-AA118-AU118)*'1. UC Assumptions'!$C$19&gt;0,(AB118-AA118-AU118)*'1. UC Assumptions'!$C$19,0)</f>
        <v>113366.53359615192</v>
      </c>
      <c r="AX118" s="287">
        <f t="shared" si="57"/>
        <v>294458.36359615193</v>
      </c>
      <c r="AY118" s="287">
        <f>ROUND(AX118/'1. UC Assumptions'!$C$19,2)</f>
        <v>701926.97</v>
      </c>
      <c r="AZ118" s="287">
        <f t="shared" si="97"/>
        <v>430287.41805096623</v>
      </c>
      <c r="BA118" s="287">
        <f t="shared" si="82"/>
        <v>0</v>
      </c>
      <c r="BB118" s="287">
        <f t="shared" si="83"/>
        <v>0</v>
      </c>
      <c r="BC118" s="287">
        <f t="shared" si="84"/>
        <v>0</v>
      </c>
      <c r="BD118" s="287">
        <f t="shared" si="85"/>
        <v>0</v>
      </c>
      <c r="BE118" s="287">
        <f t="shared" si="86"/>
        <v>0</v>
      </c>
      <c r="BF118" s="287">
        <f t="shared" si="87"/>
        <v>0</v>
      </c>
      <c r="BG118" s="287">
        <f t="shared" si="58"/>
        <v>430287.41805096623</v>
      </c>
      <c r="BH118" s="287">
        <f t="shared" si="88"/>
        <v>0</v>
      </c>
      <c r="BI118" s="287">
        <f t="shared" si="89"/>
        <v>430287.41805096623</v>
      </c>
      <c r="BJ118" s="287">
        <f t="shared" si="90"/>
        <v>0</v>
      </c>
      <c r="BK118" s="287">
        <f t="shared" si="91"/>
        <v>0</v>
      </c>
      <c r="BL118" s="287">
        <f t="shared" si="92"/>
        <v>0</v>
      </c>
      <c r="BM118" s="287">
        <f t="shared" si="93"/>
        <v>0</v>
      </c>
      <c r="BN118" s="287">
        <f t="shared" si="94"/>
        <v>0</v>
      </c>
      <c r="BO118" s="287">
        <f t="shared" si="98"/>
        <v>-1397.5119490337675</v>
      </c>
      <c r="BP118" s="287">
        <f t="shared" si="64"/>
        <v>-586.25</v>
      </c>
      <c r="BQ118" s="288">
        <f>IF(BO118&gt;0,BO118/'1. UC Assumptions'!$C$29*'1. UC Assumptions'!$C$28,0)</f>
        <v>0</v>
      </c>
      <c r="BR118" s="289">
        <f>BQ118*'1. UC Assumptions'!$C$19</f>
        <v>0</v>
      </c>
      <c r="BS118" s="289">
        <f t="shared" si="99"/>
        <v>431684.93</v>
      </c>
      <c r="BT118" s="90"/>
      <c r="BU118" s="111"/>
      <c r="BV118" s="111"/>
      <c r="BW118" s="126">
        <v>229442.32507741521</v>
      </c>
      <c r="BX118" s="126">
        <v>872350.44391337258</v>
      </c>
      <c r="BY118" s="7">
        <f t="shared" si="100"/>
        <v>0</v>
      </c>
    </row>
    <row r="119" spans="1:77">
      <c r="A119" s="118" t="s">
        <v>297</v>
      </c>
      <c r="B119" s="118" t="s">
        <v>298</v>
      </c>
      <c r="C119" s="270" t="s">
        <v>2133</v>
      </c>
      <c r="D119" s="119" t="s">
        <v>972</v>
      </c>
      <c r="E119" s="119" t="s">
        <v>977</v>
      </c>
      <c r="F119" s="120"/>
      <c r="G119" s="121" t="s">
        <v>1070</v>
      </c>
      <c r="H119" s="121" t="s">
        <v>851</v>
      </c>
      <c r="I119" s="122">
        <v>6</v>
      </c>
      <c r="J119" s="217">
        <f t="shared" si="60"/>
        <v>1</v>
      </c>
      <c r="K119" s="123">
        <v>5053054.3658757908</v>
      </c>
      <c r="L119" s="123">
        <v>5628846</v>
      </c>
      <c r="M119" s="93">
        <f t="shared" si="61"/>
        <v>7.7626994844715469E-2</v>
      </c>
      <c r="N119" s="232">
        <v>11511104.190509396</v>
      </c>
      <c r="O119" s="232"/>
      <c r="P119" s="123">
        <v>11511104.190509396</v>
      </c>
      <c r="Q119" s="123">
        <v>4381962.3641777383</v>
      </c>
      <c r="R119" s="123">
        <f t="shared" si="65"/>
        <v>7129141.8263316574</v>
      </c>
      <c r="S119" s="123" t="b">
        <f t="shared" si="66"/>
        <v>0</v>
      </c>
      <c r="T119" s="123">
        <f t="shared" si="67"/>
        <v>7129141.8263316574</v>
      </c>
      <c r="U119" s="123">
        <v>1062131</v>
      </c>
      <c r="V119" s="123">
        <v>0</v>
      </c>
      <c r="W119" s="123">
        <v>0</v>
      </c>
      <c r="X119" s="123">
        <v>0</v>
      </c>
      <c r="Y119" s="123">
        <v>0</v>
      </c>
      <c r="Z119" s="70">
        <f t="shared" si="101"/>
        <v>1062131</v>
      </c>
      <c r="AA119" s="70">
        <v>0</v>
      </c>
      <c r="AB119" s="70">
        <f t="shared" si="63"/>
        <v>8191272.8263316574</v>
      </c>
      <c r="AC119" s="51">
        <f>IF(D119='2. UC Pool Allocations by Type'!B$5,'2. UC Pool Allocations by Type'!J$5,IF(D119='2. UC Pool Allocations by Type'!B$6,'2. UC Pool Allocations by Type'!J$6,IF(D119='2. UC Pool Allocations by Type'!B$7,'2. UC Pool Allocations by Type'!J$7,IF(D119='2. UC Pool Allocations by Type'!B$10,'2. UC Pool Allocations by Type'!J$10,IF(D119='2. UC Pool Allocations by Type'!B$14,'2. UC Pool Allocations by Type'!J$14,IF(D119='2. UC Pool Allocations by Type'!B$15,'2. UC Pool Allocations by Type'!J$15,IF(D119='2. UC Pool Allocations by Type'!B$16,'2. UC Pool Allocations by Type'!J$16,0)))))))</f>
        <v>196885138.65513676</v>
      </c>
      <c r="AD119" s="71">
        <f t="shared" si="68"/>
        <v>0</v>
      </c>
      <c r="AE119" s="71">
        <f t="shared" si="69"/>
        <v>8191272.8263316574</v>
      </c>
      <c r="AF119" s="71">
        <f t="shared" si="70"/>
        <v>0</v>
      </c>
      <c r="AG119" s="71">
        <f t="shared" si="71"/>
        <v>0</v>
      </c>
      <c r="AH119" s="71">
        <f t="shared" si="72"/>
        <v>0</v>
      </c>
      <c r="AI119" s="71">
        <f t="shared" si="73"/>
        <v>0</v>
      </c>
      <c r="AJ119" s="71">
        <f t="shared" si="74"/>
        <v>0</v>
      </c>
      <c r="AK119" s="49">
        <f t="shared" si="75"/>
        <v>5021322.4619841417</v>
      </c>
      <c r="AL119" s="51">
        <f>IF($E119=$D$352,R119*'1. UC Assumptions'!$H$14,0)</f>
        <v>6120094.0601431765</v>
      </c>
      <c r="AM119" s="70">
        <f t="shared" si="59"/>
        <v>1098771.5981590347</v>
      </c>
      <c r="AN119" s="70">
        <f t="shared" si="76"/>
        <v>1098771.5981590347</v>
      </c>
      <c r="AO119" s="70">
        <f t="shared" si="77"/>
        <v>0</v>
      </c>
      <c r="AP119" s="70">
        <f t="shared" si="95"/>
        <v>0</v>
      </c>
      <c r="AQ119" s="70">
        <f t="shared" si="79"/>
        <v>0</v>
      </c>
      <c r="AR119" s="70">
        <f t="shared" si="80"/>
        <v>0</v>
      </c>
      <c r="AS119" s="70">
        <f t="shared" si="96"/>
        <v>0</v>
      </c>
      <c r="AT119" s="99">
        <f t="shared" si="62"/>
        <v>6120094.0601431765</v>
      </c>
      <c r="AU119" s="287">
        <v>5923389.6299999999</v>
      </c>
      <c r="AV119" s="287">
        <f>ROUND(AU119*'1. UC Assumptions'!$C$19,2)</f>
        <v>2484861.9500000002</v>
      </c>
      <c r="AW119" s="287">
        <f>IF((AB119-AA119-AU119)*'1. UC Assumptions'!$C$19&gt;0,(AB119-AA119-AU119)*'1. UC Assumptions'!$C$19,0)</f>
        <v>951377.00086113031</v>
      </c>
      <c r="AX119" s="287">
        <f t="shared" ref="AX119:AX176" si="102">AW119+AV119</f>
        <v>3436238.9508611304</v>
      </c>
      <c r="AY119" s="287">
        <f>ROUND(AX119/'1. UC Assumptions'!$C$19,2)</f>
        <v>8191272.8300000001</v>
      </c>
      <c r="AZ119" s="287">
        <f t="shared" si="97"/>
        <v>6120094.0601431765</v>
      </c>
      <c r="BA119" s="287">
        <f t="shared" si="82"/>
        <v>0</v>
      </c>
      <c r="BB119" s="287">
        <f t="shared" si="83"/>
        <v>0</v>
      </c>
      <c r="BC119" s="287">
        <f t="shared" si="84"/>
        <v>0</v>
      </c>
      <c r="BD119" s="287">
        <f t="shared" si="85"/>
        <v>0</v>
      </c>
      <c r="BE119" s="287">
        <f t="shared" si="86"/>
        <v>0</v>
      </c>
      <c r="BF119" s="287">
        <f t="shared" si="87"/>
        <v>0</v>
      </c>
      <c r="BG119" s="287">
        <f t="shared" ref="BG119:BG176" si="103">AZ119+BE119+BF119</f>
        <v>6120094.0601431765</v>
      </c>
      <c r="BH119" s="287">
        <f t="shared" si="88"/>
        <v>0</v>
      </c>
      <c r="BI119" s="287">
        <f t="shared" si="89"/>
        <v>6120094.0601431765</v>
      </c>
      <c r="BJ119" s="287">
        <f t="shared" si="90"/>
        <v>0</v>
      </c>
      <c r="BK119" s="287">
        <f t="shared" si="91"/>
        <v>0</v>
      </c>
      <c r="BL119" s="287">
        <f t="shared" si="92"/>
        <v>0</v>
      </c>
      <c r="BM119" s="287">
        <f t="shared" si="93"/>
        <v>0</v>
      </c>
      <c r="BN119" s="287">
        <f t="shared" si="94"/>
        <v>0</v>
      </c>
      <c r="BO119" s="287">
        <f t="shared" si="98"/>
        <v>196704.43014317658</v>
      </c>
      <c r="BP119" s="287">
        <f t="shared" si="64"/>
        <v>82517.5</v>
      </c>
      <c r="BQ119" s="288">
        <f>IF(BO119&gt;0,BO119/'1. UC Assumptions'!$C$29*'1. UC Assumptions'!$C$28,0)</f>
        <v>134429.31414068592</v>
      </c>
      <c r="BR119" s="289">
        <f>BQ119*'1. UC Assumptions'!$C$19</f>
        <v>56393.097282017741</v>
      </c>
      <c r="BS119" s="289">
        <f t="shared" si="99"/>
        <v>6057818.9441406857</v>
      </c>
      <c r="BT119" s="90"/>
      <c r="BU119" s="111"/>
      <c r="BV119" s="111"/>
      <c r="BW119" s="126">
        <v>5298922.9558757907</v>
      </c>
      <c r="BX119" s="126">
        <v>11511104.190509396</v>
      </c>
      <c r="BY119" s="7">
        <f t="shared" si="100"/>
        <v>0</v>
      </c>
    </row>
    <row r="120" spans="1:77">
      <c r="A120" s="118" t="s">
        <v>300</v>
      </c>
      <c r="B120" s="118" t="s">
        <v>301</v>
      </c>
      <c r="C120" s="270" t="s">
        <v>301</v>
      </c>
      <c r="D120" s="119" t="s">
        <v>972</v>
      </c>
      <c r="E120" s="119" t="s">
        <v>977</v>
      </c>
      <c r="F120" s="120"/>
      <c r="G120" s="121" t="s">
        <v>299</v>
      </c>
      <c r="H120" s="121" t="s">
        <v>852</v>
      </c>
      <c r="I120" s="122">
        <v>4</v>
      </c>
      <c r="J120" s="217">
        <f t="shared" si="60"/>
        <v>1</v>
      </c>
      <c r="K120" s="123">
        <v>1038759.3613464434</v>
      </c>
      <c r="L120" s="123">
        <v>1209609</v>
      </c>
      <c r="M120" s="93">
        <f t="shared" si="61"/>
        <v>8.1096990076258146E-2</v>
      </c>
      <c r="N120" s="232">
        <v>2430704.2680343282</v>
      </c>
      <c r="O120" s="232"/>
      <c r="P120" s="123">
        <v>2430704.2680343282</v>
      </c>
      <c r="Q120" s="123">
        <v>1249834.0680956538</v>
      </c>
      <c r="R120" s="123">
        <f t="shared" si="65"/>
        <v>1180870.1999386745</v>
      </c>
      <c r="S120" s="123" t="b">
        <f t="shared" si="66"/>
        <v>0</v>
      </c>
      <c r="T120" s="123">
        <f t="shared" si="67"/>
        <v>1180870.1999386745</v>
      </c>
      <c r="U120" s="123">
        <v>22476</v>
      </c>
      <c r="V120" s="123">
        <v>0</v>
      </c>
      <c r="W120" s="123">
        <v>0</v>
      </c>
      <c r="X120" s="123">
        <v>0</v>
      </c>
      <c r="Y120" s="123">
        <v>0</v>
      </c>
      <c r="Z120" s="70">
        <f t="shared" si="101"/>
        <v>22476</v>
      </c>
      <c r="AA120" s="70">
        <v>0</v>
      </c>
      <c r="AB120" s="70">
        <f t="shared" si="63"/>
        <v>1203346.1999386745</v>
      </c>
      <c r="AC120" s="51">
        <f>IF(D120='2. UC Pool Allocations by Type'!B$5,'2. UC Pool Allocations by Type'!J$5,IF(D120='2. UC Pool Allocations by Type'!B$6,'2. UC Pool Allocations by Type'!J$6,IF(D120='2. UC Pool Allocations by Type'!B$7,'2. UC Pool Allocations by Type'!J$7,IF(D120='2. UC Pool Allocations by Type'!B$10,'2. UC Pool Allocations by Type'!J$10,IF(D120='2. UC Pool Allocations by Type'!B$14,'2. UC Pool Allocations by Type'!J$14,IF(D120='2. UC Pool Allocations by Type'!B$15,'2. UC Pool Allocations by Type'!J$15,IF(D120='2. UC Pool Allocations by Type'!B$16,'2. UC Pool Allocations by Type'!J$16,0)))))))</f>
        <v>196885138.65513676</v>
      </c>
      <c r="AD120" s="71">
        <f t="shared" si="68"/>
        <v>0</v>
      </c>
      <c r="AE120" s="71">
        <f t="shared" si="69"/>
        <v>1203346.1999386745</v>
      </c>
      <c r="AF120" s="71">
        <f t="shared" si="70"/>
        <v>0</v>
      </c>
      <c r="AG120" s="71">
        <f t="shared" si="71"/>
        <v>0</v>
      </c>
      <c r="AH120" s="71">
        <f t="shared" si="72"/>
        <v>0</v>
      </c>
      <c r="AI120" s="71">
        <f t="shared" si="73"/>
        <v>0</v>
      </c>
      <c r="AJ120" s="71">
        <f t="shared" si="74"/>
        <v>0</v>
      </c>
      <c r="AK120" s="49">
        <f t="shared" si="75"/>
        <v>737661.83002371353</v>
      </c>
      <c r="AL120" s="51">
        <f>IF($E120=$D$352,R120*'1. UC Assumptions'!$H$14,0)</f>
        <v>1013731.648562739</v>
      </c>
      <c r="AM120" s="70">
        <f t="shared" si="59"/>
        <v>276069.81853902549</v>
      </c>
      <c r="AN120" s="70">
        <f t="shared" si="76"/>
        <v>276069.81853902549</v>
      </c>
      <c r="AO120" s="70">
        <f t="shared" si="77"/>
        <v>0</v>
      </c>
      <c r="AP120" s="70">
        <f t="shared" si="95"/>
        <v>0</v>
      </c>
      <c r="AQ120" s="70">
        <f t="shared" si="79"/>
        <v>0</v>
      </c>
      <c r="AR120" s="70">
        <f t="shared" si="80"/>
        <v>0</v>
      </c>
      <c r="AS120" s="70">
        <f t="shared" si="96"/>
        <v>0</v>
      </c>
      <c r="AT120" s="99">
        <f t="shared" si="62"/>
        <v>1013731.648562739</v>
      </c>
      <c r="AU120" s="287">
        <v>974387.7</v>
      </c>
      <c r="AV120" s="287">
        <f>ROUND(AU120*'1. UC Assumptions'!$C$19,2)</f>
        <v>408755.64</v>
      </c>
      <c r="AW120" s="287">
        <f>IF((AB120-AA120-AU120)*'1. UC Assumptions'!$C$19&gt;0,(AB120-AA120-AU120)*'1. UC Assumptions'!$C$19,0)</f>
        <v>96048.090724273949</v>
      </c>
      <c r="AX120" s="287">
        <f t="shared" si="102"/>
        <v>504803.73072427395</v>
      </c>
      <c r="AY120" s="287">
        <f>ROUND(AX120/'1. UC Assumptions'!$C$19,2)</f>
        <v>1203346.2</v>
      </c>
      <c r="AZ120" s="287">
        <f t="shared" si="97"/>
        <v>1013731.648562739</v>
      </c>
      <c r="BA120" s="287">
        <f t="shared" si="82"/>
        <v>0</v>
      </c>
      <c r="BB120" s="287">
        <f t="shared" si="83"/>
        <v>0</v>
      </c>
      <c r="BC120" s="287">
        <f t="shared" si="84"/>
        <v>0</v>
      </c>
      <c r="BD120" s="287">
        <f t="shared" si="85"/>
        <v>0</v>
      </c>
      <c r="BE120" s="287">
        <f t="shared" si="86"/>
        <v>0</v>
      </c>
      <c r="BF120" s="287">
        <f t="shared" si="87"/>
        <v>0</v>
      </c>
      <c r="BG120" s="287">
        <f t="shared" si="103"/>
        <v>1013731.648562739</v>
      </c>
      <c r="BH120" s="287">
        <f t="shared" si="88"/>
        <v>0</v>
      </c>
      <c r="BI120" s="287">
        <f t="shared" si="89"/>
        <v>1013731.648562739</v>
      </c>
      <c r="BJ120" s="287">
        <f t="shared" si="90"/>
        <v>0</v>
      </c>
      <c r="BK120" s="287">
        <f t="shared" si="91"/>
        <v>0</v>
      </c>
      <c r="BL120" s="287">
        <f t="shared" si="92"/>
        <v>0</v>
      </c>
      <c r="BM120" s="287">
        <f t="shared" si="93"/>
        <v>0</v>
      </c>
      <c r="BN120" s="287">
        <f t="shared" si="94"/>
        <v>0</v>
      </c>
      <c r="BO120" s="287">
        <f t="shared" si="98"/>
        <v>39343.948562739068</v>
      </c>
      <c r="BP120" s="287">
        <f t="shared" si="64"/>
        <v>16504.78</v>
      </c>
      <c r="BQ120" s="288">
        <f>IF(BO120&gt;0,BO120/'1. UC Assumptions'!$C$29*'1. UC Assumptions'!$C$28,0)</f>
        <v>26887.955787399977</v>
      </c>
      <c r="BR120" s="289">
        <f>BQ120*'1. UC Assumptions'!$C$19</f>
        <v>11279.49745281429</v>
      </c>
      <c r="BS120" s="289">
        <f t="shared" si="99"/>
        <v>1001275.6557874</v>
      </c>
      <c r="BT120" s="90"/>
      <c r="BU120" s="111"/>
      <c r="BV120" s="111"/>
      <c r="BW120" s="126">
        <v>1097917.2113464435</v>
      </c>
      <c r="BX120" s="126">
        <v>2430704.2680343282</v>
      </c>
      <c r="BY120" s="7">
        <f t="shared" si="100"/>
        <v>0</v>
      </c>
    </row>
    <row r="121" spans="1:77">
      <c r="A121" s="118" t="s">
        <v>1185</v>
      </c>
      <c r="B121" s="118" t="s">
        <v>302</v>
      </c>
      <c r="C121" s="270" t="s">
        <v>302</v>
      </c>
      <c r="D121" s="119" t="s">
        <v>972</v>
      </c>
      <c r="E121" s="119" t="s">
        <v>977</v>
      </c>
      <c r="F121" s="120"/>
      <c r="G121" s="121" t="s">
        <v>1186</v>
      </c>
      <c r="H121" s="121" t="s">
        <v>853</v>
      </c>
      <c r="I121" s="122">
        <v>12</v>
      </c>
      <c r="J121" s="217">
        <f t="shared" si="60"/>
        <v>1</v>
      </c>
      <c r="K121" s="123">
        <v>68363.629999999976</v>
      </c>
      <c r="L121" s="123">
        <v>423507</v>
      </c>
      <c r="M121" s="93">
        <f t="shared" si="61"/>
        <v>5.4816694765084772E-2</v>
      </c>
      <c r="N121" s="232">
        <v>518833.35218861996</v>
      </c>
      <c r="O121" s="232"/>
      <c r="P121" s="123">
        <v>518833.35218861996</v>
      </c>
      <c r="Q121" s="123">
        <v>213958.24224091222</v>
      </c>
      <c r="R121" s="123">
        <f t="shared" si="65"/>
        <v>304875.10994770774</v>
      </c>
      <c r="S121" s="123" t="b">
        <f t="shared" si="66"/>
        <v>0</v>
      </c>
      <c r="T121" s="123">
        <f t="shared" si="67"/>
        <v>304875.10994770774</v>
      </c>
      <c r="U121" s="123">
        <v>15237</v>
      </c>
      <c r="V121" s="123">
        <v>0</v>
      </c>
      <c r="W121" s="123">
        <v>0</v>
      </c>
      <c r="X121" s="123">
        <v>0</v>
      </c>
      <c r="Y121" s="123">
        <v>0</v>
      </c>
      <c r="Z121" s="70">
        <f t="shared" si="101"/>
        <v>15237</v>
      </c>
      <c r="AA121" s="70">
        <v>0</v>
      </c>
      <c r="AB121" s="70">
        <f t="shared" si="63"/>
        <v>320112.10994770774</v>
      </c>
      <c r="AC121" s="51">
        <f>IF(D121='2. UC Pool Allocations by Type'!B$5,'2. UC Pool Allocations by Type'!J$5,IF(D121='2. UC Pool Allocations by Type'!B$6,'2. UC Pool Allocations by Type'!J$6,IF(D121='2. UC Pool Allocations by Type'!B$7,'2. UC Pool Allocations by Type'!J$7,IF(D121='2. UC Pool Allocations by Type'!B$10,'2. UC Pool Allocations by Type'!J$10,IF(D121='2. UC Pool Allocations by Type'!B$14,'2. UC Pool Allocations by Type'!J$14,IF(D121='2. UC Pool Allocations by Type'!B$15,'2. UC Pool Allocations by Type'!J$15,IF(D121='2. UC Pool Allocations by Type'!B$16,'2. UC Pool Allocations by Type'!J$16,0)))))))</f>
        <v>196885138.65513676</v>
      </c>
      <c r="AD121" s="71">
        <f t="shared" si="68"/>
        <v>0</v>
      </c>
      <c r="AE121" s="71">
        <f t="shared" si="69"/>
        <v>320112.10994770774</v>
      </c>
      <c r="AF121" s="71">
        <f t="shared" si="70"/>
        <v>0</v>
      </c>
      <c r="AG121" s="71">
        <f t="shared" si="71"/>
        <v>0</v>
      </c>
      <c r="AH121" s="71">
        <f t="shared" si="72"/>
        <v>0</v>
      </c>
      <c r="AI121" s="71">
        <f t="shared" si="73"/>
        <v>0</v>
      </c>
      <c r="AJ121" s="71">
        <f t="shared" si="74"/>
        <v>0</v>
      </c>
      <c r="AK121" s="49">
        <f t="shared" si="75"/>
        <v>196231.54570880125</v>
      </c>
      <c r="AL121" s="51">
        <f>IF($E121=$D$352,R121*'1. UC Assumptions'!$H$14,0)</f>
        <v>261723.55592433989</v>
      </c>
      <c r="AM121" s="70">
        <f t="shared" si="59"/>
        <v>65492.010215538641</v>
      </c>
      <c r="AN121" s="70">
        <f t="shared" si="76"/>
        <v>65492.010215538641</v>
      </c>
      <c r="AO121" s="70">
        <f t="shared" si="77"/>
        <v>0</v>
      </c>
      <c r="AP121" s="70">
        <f t="shared" si="95"/>
        <v>0</v>
      </c>
      <c r="AQ121" s="70">
        <f t="shared" si="79"/>
        <v>0</v>
      </c>
      <c r="AR121" s="70">
        <f t="shared" si="80"/>
        <v>0</v>
      </c>
      <c r="AS121" s="70">
        <f t="shared" si="96"/>
        <v>0</v>
      </c>
      <c r="AT121" s="99">
        <f t="shared" si="62"/>
        <v>261723.55592433989</v>
      </c>
      <c r="AU121" s="287">
        <v>263398</v>
      </c>
      <c r="AV121" s="287">
        <f>ROUND(AU121*'1. UC Assumptions'!$C$19,2)</f>
        <v>110495.46</v>
      </c>
      <c r="AW121" s="287">
        <f>IF((AB121-AA121-AU121)*'1. UC Assumptions'!$C$19&gt;0,(AB121-AA121-AU121)*'1. UC Assumptions'!$C$19,0)</f>
        <v>23791.569123063393</v>
      </c>
      <c r="AX121" s="287">
        <f t="shared" si="102"/>
        <v>134287.0291230634</v>
      </c>
      <c r="AY121" s="287">
        <f>ROUND(AX121/'1. UC Assumptions'!$C$19,2)</f>
        <v>320112.11</v>
      </c>
      <c r="AZ121" s="287">
        <f t="shared" si="97"/>
        <v>261723.55592433989</v>
      </c>
      <c r="BA121" s="287">
        <f t="shared" si="82"/>
        <v>0</v>
      </c>
      <c r="BB121" s="287">
        <f t="shared" si="83"/>
        <v>0</v>
      </c>
      <c r="BC121" s="287">
        <f t="shared" si="84"/>
        <v>0</v>
      </c>
      <c r="BD121" s="287">
        <f t="shared" si="85"/>
        <v>0</v>
      </c>
      <c r="BE121" s="287">
        <f t="shared" si="86"/>
        <v>0</v>
      </c>
      <c r="BF121" s="287">
        <f t="shared" si="87"/>
        <v>0</v>
      </c>
      <c r="BG121" s="287">
        <f t="shared" si="103"/>
        <v>261723.55592433989</v>
      </c>
      <c r="BH121" s="287">
        <f t="shared" si="88"/>
        <v>0</v>
      </c>
      <c r="BI121" s="287">
        <f t="shared" si="89"/>
        <v>261723.55592433989</v>
      </c>
      <c r="BJ121" s="287">
        <f t="shared" si="90"/>
        <v>0</v>
      </c>
      <c r="BK121" s="287">
        <f t="shared" si="91"/>
        <v>0</v>
      </c>
      <c r="BL121" s="287">
        <f t="shared" si="92"/>
        <v>0</v>
      </c>
      <c r="BM121" s="287">
        <f t="shared" si="93"/>
        <v>0</v>
      </c>
      <c r="BN121" s="287">
        <f t="shared" si="94"/>
        <v>0</v>
      </c>
      <c r="BO121" s="287">
        <f t="shared" si="98"/>
        <v>-1674.4440756601107</v>
      </c>
      <c r="BP121" s="287">
        <f t="shared" si="64"/>
        <v>-702.42</v>
      </c>
      <c r="BQ121" s="288">
        <f>IF(BO121&gt;0,BO121/'1. UC Assumptions'!$C$29*'1. UC Assumptions'!$C$28,0)</f>
        <v>0</v>
      </c>
      <c r="BR121" s="289">
        <f>BQ121*'1. UC Assumptions'!$C$19</f>
        <v>0</v>
      </c>
      <c r="BS121" s="289">
        <f t="shared" si="99"/>
        <v>263398</v>
      </c>
      <c r="BT121" s="90"/>
      <c r="BU121" s="111"/>
      <c r="BV121" s="111"/>
      <c r="BW121" s="126">
        <v>69034.01999999999</v>
      </c>
      <c r="BX121" s="126">
        <v>518833.35218861996</v>
      </c>
      <c r="BY121" s="7">
        <f t="shared" si="100"/>
        <v>0</v>
      </c>
    </row>
    <row r="122" spans="1:77">
      <c r="A122" s="118" t="s">
        <v>304</v>
      </c>
      <c r="B122" s="118" t="s">
        <v>305</v>
      </c>
      <c r="C122" s="270" t="s">
        <v>305</v>
      </c>
      <c r="D122" s="119" t="s">
        <v>949</v>
      </c>
      <c r="E122" s="119"/>
      <c r="F122" s="120"/>
      <c r="G122" s="121" t="s">
        <v>303</v>
      </c>
      <c r="H122" s="121" t="s">
        <v>854</v>
      </c>
      <c r="I122" s="122">
        <v>7</v>
      </c>
      <c r="J122" s="217">
        <f t="shared" si="60"/>
        <v>1</v>
      </c>
      <c r="K122" s="123">
        <v>4094296.0244999998</v>
      </c>
      <c r="L122" s="123">
        <v>8279774.3499999996</v>
      </c>
      <c r="M122" s="93">
        <f t="shared" si="61"/>
        <v>0.10232799284389449</v>
      </c>
      <c r="N122" s="232">
        <v>13640284.159231681</v>
      </c>
      <c r="O122" s="232"/>
      <c r="P122" s="123">
        <v>13640284.159231681</v>
      </c>
      <c r="Q122" s="123">
        <v>1846013.1371690424</v>
      </c>
      <c r="R122" s="123">
        <f t="shared" si="65"/>
        <v>11794271.022062639</v>
      </c>
      <c r="S122" s="123">
        <f t="shared" si="66"/>
        <v>0</v>
      </c>
      <c r="T122" s="123" t="b">
        <f t="shared" si="67"/>
        <v>0</v>
      </c>
      <c r="U122" s="123">
        <v>580270</v>
      </c>
      <c r="V122" s="123">
        <v>0</v>
      </c>
      <c r="W122" s="123">
        <v>0</v>
      </c>
      <c r="X122" s="123">
        <v>0</v>
      </c>
      <c r="Y122" s="123">
        <v>0</v>
      </c>
      <c r="Z122" s="70">
        <f t="shared" si="101"/>
        <v>580270</v>
      </c>
      <c r="AA122" s="70">
        <v>0</v>
      </c>
      <c r="AB122" s="70">
        <f t="shared" si="63"/>
        <v>12374541.022062639</v>
      </c>
      <c r="AC122" s="51">
        <f>IF(D122='2. UC Pool Allocations by Type'!B$5,'2. UC Pool Allocations by Type'!J$5,IF(D122='2. UC Pool Allocations by Type'!B$6,'2. UC Pool Allocations by Type'!J$6,IF(D122='2. UC Pool Allocations by Type'!B$7,'2. UC Pool Allocations by Type'!J$7,IF(D122='2. UC Pool Allocations by Type'!B$10,'2. UC Pool Allocations by Type'!J$10,IF(D122='2. UC Pool Allocations by Type'!B$14,'2. UC Pool Allocations by Type'!J$14,IF(D122='2. UC Pool Allocations by Type'!B$15,'2. UC Pool Allocations by Type'!J$15,IF(D122='2. UC Pool Allocations by Type'!B$16,'2. UC Pool Allocations by Type'!J$16,0)))))))</f>
        <v>2027872799.0126088</v>
      </c>
      <c r="AD122" s="71">
        <f t="shared" si="68"/>
        <v>12374541.022062639</v>
      </c>
      <c r="AE122" s="71">
        <f t="shared" si="69"/>
        <v>0</v>
      </c>
      <c r="AF122" s="71">
        <f t="shared" si="70"/>
        <v>0</v>
      </c>
      <c r="AG122" s="71">
        <f t="shared" si="71"/>
        <v>0</v>
      </c>
      <c r="AH122" s="71">
        <f t="shared" si="72"/>
        <v>0</v>
      </c>
      <c r="AI122" s="71">
        <f t="shared" si="73"/>
        <v>0</v>
      </c>
      <c r="AJ122" s="71">
        <f t="shared" si="74"/>
        <v>0</v>
      </c>
      <c r="AK122" s="49">
        <f t="shared" si="75"/>
        <v>5870129.6886646766</v>
      </c>
      <c r="AL122" s="51">
        <f>IF($E122=$D$352,R122*'1. UC Assumptions'!$H$14,0)</f>
        <v>0</v>
      </c>
      <c r="AM122" s="70">
        <f t="shared" ref="AM122:AM181" si="104">IF(AL122=0,0,IF(AK122&gt;AL122,0,AL122-AK122))</f>
        <v>0</v>
      </c>
      <c r="AN122" s="70">
        <f t="shared" si="76"/>
        <v>0</v>
      </c>
      <c r="AO122" s="70">
        <f t="shared" si="77"/>
        <v>0</v>
      </c>
      <c r="AP122" s="70">
        <f t="shared" si="95"/>
        <v>0</v>
      </c>
      <c r="AQ122" s="70">
        <f t="shared" si="79"/>
        <v>0</v>
      </c>
      <c r="AR122" s="70">
        <f t="shared" si="80"/>
        <v>5870129.6886646766</v>
      </c>
      <c r="AS122" s="70">
        <f t="shared" si="96"/>
        <v>-300699.78944067989</v>
      </c>
      <c r="AT122" s="99">
        <f t="shared" si="62"/>
        <v>5569429.8992239963</v>
      </c>
      <c r="AU122" s="287">
        <v>5853443.5800000001</v>
      </c>
      <c r="AV122" s="287">
        <f>ROUND(AU122*'1. UC Assumptions'!$C$19,2)</f>
        <v>2455519.58</v>
      </c>
      <c r="AW122" s="287">
        <f>IF((AB122-AA122-AU122)*'1. UC Assumptions'!$C$19&gt;0,(AB122-AA122-AU122)*'1. UC Assumptions'!$C$19,0)</f>
        <v>2735600.3769452767</v>
      </c>
      <c r="AX122" s="287">
        <f t="shared" si="102"/>
        <v>5191119.9569452768</v>
      </c>
      <c r="AY122" s="287">
        <f>ROUND(AX122/'1. UC Assumptions'!$C$19,2)</f>
        <v>12374541.02</v>
      </c>
      <c r="AZ122" s="287">
        <f t="shared" si="97"/>
        <v>5569429.8992239963</v>
      </c>
      <c r="BA122" s="287">
        <f t="shared" si="82"/>
        <v>0</v>
      </c>
      <c r="BB122" s="287">
        <f t="shared" si="83"/>
        <v>0</v>
      </c>
      <c r="BC122" s="287">
        <f t="shared" si="84"/>
        <v>6805111.1207760032</v>
      </c>
      <c r="BD122" s="287">
        <f t="shared" si="85"/>
        <v>0</v>
      </c>
      <c r="BE122" s="287">
        <f t="shared" si="86"/>
        <v>0</v>
      </c>
      <c r="BF122" s="287">
        <f t="shared" si="87"/>
        <v>0</v>
      </c>
      <c r="BG122" s="287">
        <f t="shared" si="103"/>
        <v>5569429.8992239963</v>
      </c>
      <c r="BH122" s="287">
        <f t="shared" si="88"/>
        <v>5569429.8992239963</v>
      </c>
      <c r="BI122" s="287">
        <f t="shared" si="89"/>
        <v>0</v>
      </c>
      <c r="BJ122" s="287">
        <f t="shared" si="90"/>
        <v>0</v>
      </c>
      <c r="BK122" s="287">
        <f t="shared" si="91"/>
        <v>0</v>
      </c>
      <c r="BL122" s="287">
        <f t="shared" si="92"/>
        <v>0</v>
      </c>
      <c r="BM122" s="287">
        <f t="shared" si="93"/>
        <v>0</v>
      </c>
      <c r="BN122" s="287">
        <f t="shared" si="94"/>
        <v>0</v>
      </c>
      <c r="BO122" s="287">
        <f t="shared" si="98"/>
        <v>-284013.68077600375</v>
      </c>
      <c r="BP122" s="287">
        <f t="shared" si="64"/>
        <v>-119143.73</v>
      </c>
      <c r="BQ122" s="288">
        <f>IF(BO122&gt;0,BO122/'1. UC Assumptions'!$C$29*'1. UC Assumptions'!$C$28,0)</f>
        <v>0</v>
      </c>
      <c r="BR122" s="289">
        <f>BQ122*'1. UC Assumptions'!$C$19</f>
        <v>0</v>
      </c>
      <c r="BS122" s="289">
        <f t="shared" si="99"/>
        <v>5853443.5800000001</v>
      </c>
      <c r="BT122" s="90"/>
      <c r="BU122" s="111"/>
      <c r="BV122" s="111"/>
      <c r="BW122" s="126">
        <v>4669276.5245000003</v>
      </c>
      <c r="BX122" s="126">
        <v>13640284.159231681</v>
      </c>
      <c r="BY122" s="7">
        <f t="shared" si="100"/>
        <v>0</v>
      </c>
    </row>
    <row r="123" spans="1:77">
      <c r="A123" s="118" t="s">
        <v>306</v>
      </c>
      <c r="B123" s="118" t="s">
        <v>307</v>
      </c>
      <c r="C123" s="270" t="s">
        <v>2134</v>
      </c>
      <c r="D123" s="119" t="s">
        <v>949</v>
      </c>
      <c r="E123" s="119"/>
      <c r="F123" s="120"/>
      <c r="G123" s="121" t="s">
        <v>1187</v>
      </c>
      <c r="H123" s="121" t="s">
        <v>775</v>
      </c>
      <c r="I123" s="122">
        <v>9</v>
      </c>
      <c r="J123" s="217" t="str">
        <f t="shared" ref="J123:J182" si="105">IF(Q123&gt;0,1," ")</f>
        <v xml:space="preserve"> </v>
      </c>
      <c r="K123" s="123">
        <v>11089508.919459997</v>
      </c>
      <c r="L123" s="123">
        <v>19431025</v>
      </c>
      <c r="M123" s="93">
        <f t="shared" ref="M123:M183" si="106">P123/(K123+L123)-1</f>
        <v>6.8979709989302807E-2</v>
      </c>
      <c r="N123" s="232">
        <v>32625831.497943029</v>
      </c>
      <c r="O123" s="232"/>
      <c r="P123" s="123">
        <v>32625831.497943029</v>
      </c>
      <c r="Q123" s="123">
        <v>0</v>
      </c>
      <c r="R123" s="123">
        <f t="shared" si="65"/>
        <v>32625831.497943029</v>
      </c>
      <c r="S123" s="123">
        <f t="shared" si="66"/>
        <v>0</v>
      </c>
      <c r="T123" s="123" t="b">
        <f t="shared" si="67"/>
        <v>0</v>
      </c>
      <c r="U123" s="123">
        <v>0</v>
      </c>
      <c r="V123" s="123">
        <v>0</v>
      </c>
      <c r="W123" s="123">
        <v>0</v>
      </c>
      <c r="X123" s="123">
        <v>0</v>
      </c>
      <c r="Y123" s="123">
        <v>0</v>
      </c>
      <c r="Z123" s="70">
        <f t="shared" si="101"/>
        <v>0</v>
      </c>
      <c r="AA123" s="70">
        <v>0</v>
      </c>
      <c r="AB123" s="70">
        <f t="shared" si="63"/>
        <v>32625831.497943029</v>
      </c>
      <c r="AC123" s="51">
        <f>IF(D123='2. UC Pool Allocations by Type'!B$5,'2. UC Pool Allocations by Type'!J$5,IF(D123='2. UC Pool Allocations by Type'!B$6,'2. UC Pool Allocations by Type'!J$6,IF(D123='2. UC Pool Allocations by Type'!B$7,'2. UC Pool Allocations by Type'!J$7,IF(D123='2. UC Pool Allocations by Type'!B$10,'2. UC Pool Allocations by Type'!J$10,IF(D123='2. UC Pool Allocations by Type'!B$14,'2. UC Pool Allocations by Type'!J$14,IF(D123='2. UC Pool Allocations by Type'!B$15,'2. UC Pool Allocations by Type'!J$15,IF(D123='2. UC Pool Allocations by Type'!B$16,'2. UC Pool Allocations by Type'!J$16,0)))))))</f>
        <v>2027872799.0126088</v>
      </c>
      <c r="AD123" s="71">
        <f t="shared" si="68"/>
        <v>32625831.497943029</v>
      </c>
      <c r="AE123" s="71">
        <f t="shared" si="69"/>
        <v>0</v>
      </c>
      <c r="AF123" s="71">
        <f t="shared" si="70"/>
        <v>0</v>
      </c>
      <c r="AG123" s="71">
        <f t="shared" si="71"/>
        <v>0</v>
      </c>
      <c r="AH123" s="71">
        <f t="shared" si="72"/>
        <v>0</v>
      </c>
      <c r="AI123" s="71">
        <f t="shared" si="73"/>
        <v>0</v>
      </c>
      <c r="AJ123" s="71">
        <f t="shared" si="74"/>
        <v>0</v>
      </c>
      <c r="AK123" s="49">
        <f t="shared" si="75"/>
        <v>15476764.895925291</v>
      </c>
      <c r="AL123" s="51">
        <f>IF($E123=$D$352,R123*'1. UC Assumptions'!$H$14,0)</f>
        <v>0</v>
      </c>
      <c r="AM123" s="70">
        <f t="shared" si="104"/>
        <v>0</v>
      </c>
      <c r="AN123" s="70">
        <f t="shared" si="76"/>
        <v>0</v>
      </c>
      <c r="AO123" s="70">
        <f t="shared" si="77"/>
        <v>0</v>
      </c>
      <c r="AP123" s="70">
        <f t="shared" si="95"/>
        <v>0</v>
      </c>
      <c r="AQ123" s="70">
        <f t="shared" si="79"/>
        <v>0</v>
      </c>
      <c r="AR123" s="70">
        <f t="shared" si="80"/>
        <v>15476764.895925291</v>
      </c>
      <c r="AS123" s="70">
        <f t="shared" si="96"/>
        <v>-792803.59928236785</v>
      </c>
      <c r="AT123" s="99">
        <f t="shared" ref="AT123:AT183" si="107">AK123+AM123+AP123+AS123</f>
        <v>14683961.296642924</v>
      </c>
      <c r="AU123" s="287">
        <v>14838140.329999998</v>
      </c>
      <c r="AV123" s="287">
        <f>ROUND(AU123*'1. UC Assumptions'!$C$19,2)</f>
        <v>6224599.8700000001</v>
      </c>
      <c r="AW123" s="287">
        <f>IF((AB123-AA123-AU123)*'1. UC Assumptions'!$C$19&gt;0,(AB123-AA123-AU123)*'1. UC Assumptions'!$C$19,0)</f>
        <v>7461936.4449521014</v>
      </c>
      <c r="AX123" s="287">
        <f t="shared" si="102"/>
        <v>13686536.314952102</v>
      </c>
      <c r="AY123" s="287">
        <f>ROUND(AX123/'1. UC Assumptions'!$C$19,2)</f>
        <v>32625831.5</v>
      </c>
      <c r="AZ123" s="287">
        <f t="shared" si="97"/>
        <v>14683961.296642924</v>
      </c>
      <c r="BA123" s="287">
        <f t="shared" si="82"/>
        <v>0</v>
      </c>
      <c r="BB123" s="287">
        <f t="shared" si="83"/>
        <v>0</v>
      </c>
      <c r="BC123" s="287">
        <f t="shared" si="84"/>
        <v>17941870.203357078</v>
      </c>
      <c r="BD123" s="287">
        <f t="shared" si="85"/>
        <v>0</v>
      </c>
      <c r="BE123" s="287">
        <f t="shared" si="86"/>
        <v>0</v>
      </c>
      <c r="BF123" s="287">
        <f t="shared" si="87"/>
        <v>0</v>
      </c>
      <c r="BG123" s="287">
        <f t="shared" si="103"/>
        <v>14683961.296642924</v>
      </c>
      <c r="BH123" s="287">
        <f t="shared" si="88"/>
        <v>14683961.296642924</v>
      </c>
      <c r="BI123" s="287">
        <f t="shared" si="89"/>
        <v>0</v>
      </c>
      <c r="BJ123" s="287">
        <f t="shared" si="90"/>
        <v>0</v>
      </c>
      <c r="BK123" s="287">
        <f t="shared" si="91"/>
        <v>0</v>
      </c>
      <c r="BL123" s="287">
        <f t="shared" si="92"/>
        <v>0</v>
      </c>
      <c r="BM123" s="287">
        <f t="shared" si="93"/>
        <v>0</v>
      </c>
      <c r="BN123" s="287">
        <f t="shared" si="94"/>
        <v>0</v>
      </c>
      <c r="BO123" s="287">
        <f t="shared" si="98"/>
        <v>-154179.03335707448</v>
      </c>
      <c r="BP123" s="287">
        <f t="shared" si="64"/>
        <v>-64678.1</v>
      </c>
      <c r="BQ123" s="288">
        <f>IF(BO123&gt;0,BO123/'1. UC Assumptions'!$C$29*'1. UC Assumptions'!$C$28,0)</f>
        <v>0</v>
      </c>
      <c r="BR123" s="289">
        <f>BQ123*'1. UC Assumptions'!$C$19</f>
        <v>0</v>
      </c>
      <c r="BS123" s="289">
        <f t="shared" si="99"/>
        <v>14838140.329999998</v>
      </c>
      <c r="BT123" s="90"/>
      <c r="BU123" s="111"/>
      <c r="BV123" s="111"/>
      <c r="BW123" s="126">
        <v>11541464.059459997</v>
      </c>
      <c r="BX123" s="126">
        <v>32625831.497943029</v>
      </c>
      <c r="BY123" s="7">
        <f t="shared" si="100"/>
        <v>0</v>
      </c>
    </row>
    <row r="124" spans="1:77">
      <c r="A124" s="118" t="s">
        <v>308</v>
      </c>
      <c r="B124" s="118" t="s">
        <v>309</v>
      </c>
      <c r="C124" s="270" t="s">
        <v>309</v>
      </c>
      <c r="D124" s="119" t="s">
        <v>972</v>
      </c>
      <c r="E124" s="119" t="s">
        <v>977</v>
      </c>
      <c r="F124" s="120"/>
      <c r="G124" s="121" t="s">
        <v>1188</v>
      </c>
      <c r="H124" s="121" t="s">
        <v>855</v>
      </c>
      <c r="I124" s="122">
        <v>16</v>
      </c>
      <c r="J124" s="217" t="str">
        <f t="shared" si="105"/>
        <v xml:space="preserve"> </v>
      </c>
      <c r="K124" s="123">
        <v>367343.0698377213</v>
      </c>
      <c r="L124" s="123">
        <v>986902</v>
      </c>
      <c r="M124" s="93">
        <f t="shared" si="106"/>
        <v>6.1795446617055383E-2</v>
      </c>
      <c r="N124" s="232">
        <v>1437931.2487572886</v>
      </c>
      <c r="O124" s="232"/>
      <c r="P124" s="123">
        <v>1437931.2487572886</v>
      </c>
      <c r="Q124" s="123">
        <v>0</v>
      </c>
      <c r="R124" s="123">
        <f t="shared" si="65"/>
        <v>1437931.2487572886</v>
      </c>
      <c r="S124" s="123" t="b">
        <f t="shared" si="66"/>
        <v>0</v>
      </c>
      <c r="T124" s="123">
        <f t="shared" si="67"/>
        <v>1437931.2487572886</v>
      </c>
      <c r="U124" s="123">
        <v>1048603</v>
      </c>
      <c r="V124" s="123">
        <v>0</v>
      </c>
      <c r="W124" s="123">
        <v>0</v>
      </c>
      <c r="X124" s="123">
        <v>0</v>
      </c>
      <c r="Y124" s="123">
        <v>0</v>
      </c>
      <c r="Z124" s="70">
        <f t="shared" si="101"/>
        <v>1048603</v>
      </c>
      <c r="AA124" s="70">
        <v>0</v>
      </c>
      <c r="AB124" s="70">
        <f t="shared" ref="AB124:AB183" si="108">R124+Z124+AA124</f>
        <v>2486534.2487572888</v>
      </c>
      <c r="AC124" s="51">
        <f>IF(D124='2. UC Pool Allocations by Type'!B$5,'2. UC Pool Allocations by Type'!J$5,IF(D124='2. UC Pool Allocations by Type'!B$6,'2. UC Pool Allocations by Type'!J$6,IF(D124='2. UC Pool Allocations by Type'!B$7,'2. UC Pool Allocations by Type'!J$7,IF(D124='2. UC Pool Allocations by Type'!B$10,'2. UC Pool Allocations by Type'!J$10,IF(D124='2. UC Pool Allocations by Type'!B$14,'2. UC Pool Allocations by Type'!J$14,IF(D124='2. UC Pool Allocations by Type'!B$15,'2. UC Pool Allocations by Type'!J$15,IF(D124='2. UC Pool Allocations by Type'!B$16,'2. UC Pool Allocations by Type'!J$16,0)))))))</f>
        <v>196885138.65513676</v>
      </c>
      <c r="AD124" s="71">
        <f t="shared" si="68"/>
        <v>0</v>
      </c>
      <c r="AE124" s="71">
        <f t="shared" si="69"/>
        <v>2486534.2487572888</v>
      </c>
      <c r="AF124" s="71">
        <f t="shared" si="70"/>
        <v>0</v>
      </c>
      <c r="AG124" s="71">
        <f t="shared" si="71"/>
        <v>0</v>
      </c>
      <c r="AH124" s="71">
        <f t="shared" si="72"/>
        <v>0</v>
      </c>
      <c r="AI124" s="71">
        <f t="shared" si="73"/>
        <v>0</v>
      </c>
      <c r="AJ124" s="71">
        <f t="shared" si="74"/>
        <v>0</v>
      </c>
      <c r="AK124" s="49">
        <f t="shared" si="75"/>
        <v>1524267.4173470759</v>
      </c>
      <c r="AL124" s="51">
        <f>IF($E124=$D$352,R124*'1. UC Assumptions'!$H$14,0)</f>
        <v>1234408.6720101032</v>
      </c>
      <c r="AM124" s="70">
        <f t="shared" si="104"/>
        <v>0</v>
      </c>
      <c r="AN124" s="70">
        <f t="shared" si="76"/>
        <v>0</v>
      </c>
      <c r="AO124" s="70">
        <f t="shared" si="77"/>
        <v>0</v>
      </c>
      <c r="AP124" s="70">
        <f t="shared" si="95"/>
        <v>0</v>
      </c>
      <c r="AQ124" s="70">
        <f t="shared" si="79"/>
        <v>0</v>
      </c>
      <c r="AR124" s="70">
        <f t="shared" si="80"/>
        <v>0</v>
      </c>
      <c r="AS124" s="70">
        <f t="shared" si="96"/>
        <v>0</v>
      </c>
      <c r="AT124" s="99">
        <f t="shared" si="107"/>
        <v>1524267.4173470759</v>
      </c>
      <c r="AU124" s="287">
        <v>1515323.67</v>
      </c>
      <c r="AV124" s="287">
        <f>ROUND(AU124*'1. UC Assumptions'!$C$19,2)</f>
        <v>635678.28</v>
      </c>
      <c r="AW124" s="287">
        <f>IF((AB124-AA124-AU124)*'1. UC Assumptions'!$C$19&gt;0,(AB124-AA124-AU124)*'1. UC Assumptions'!$C$19,0)</f>
        <v>407422.83778868266</v>
      </c>
      <c r="AX124" s="287">
        <f t="shared" si="102"/>
        <v>1043101.1177886827</v>
      </c>
      <c r="AY124" s="287">
        <f>ROUND(AX124/'1. UC Assumptions'!$C$19,2)</f>
        <v>2486534.25</v>
      </c>
      <c r="AZ124" s="287">
        <f t="shared" si="97"/>
        <v>1524267.4173470759</v>
      </c>
      <c r="BA124" s="287">
        <f t="shared" si="82"/>
        <v>0</v>
      </c>
      <c r="BB124" s="287">
        <f t="shared" si="83"/>
        <v>0</v>
      </c>
      <c r="BC124" s="287">
        <f t="shared" si="84"/>
        <v>0</v>
      </c>
      <c r="BD124" s="287">
        <f t="shared" si="85"/>
        <v>0</v>
      </c>
      <c r="BE124" s="287">
        <f t="shared" si="86"/>
        <v>0</v>
      </c>
      <c r="BF124" s="287">
        <f t="shared" si="87"/>
        <v>0</v>
      </c>
      <c r="BG124" s="287">
        <f t="shared" si="103"/>
        <v>1524267.4173470759</v>
      </c>
      <c r="BH124" s="287">
        <f t="shared" si="88"/>
        <v>0</v>
      </c>
      <c r="BI124" s="287">
        <f t="shared" si="89"/>
        <v>1524267.4173470759</v>
      </c>
      <c r="BJ124" s="287">
        <f t="shared" si="90"/>
        <v>0</v>
      </c>
      <c r="BK124" s="287">
        <f t="shared" si="91"/>
        <v>0</v>
      </c>
      <c r="BL124" s="287">
        <f t="shared" si="92"/>
        <v>0</v>
      </c>
      <c r="BM124" s="287">
        <f t="shared" si="93"/>
        <v>0</v>
      </c>
      <c r="BN124" s="287">
        <f t="shared" si="94"/>
        <v>0</v>
      </c>
      <c r="BO124" s="287">
        <f t="shared" si="98"/>
        <v>8943.7473470759578</v>
      </c>
      <c r="BP124" s="287">
        <f t="shared" ref="BP124:BP184" si="109">ROUNDDOWN(BO124*0.4195,2)</f>
        <v>3751.9</v>
      </c>
      <c r="BQ124" s="288">
        <f>IF(BO124&gt;0,BO124/'1. UC Assumptions'!$C$29*'1. UC Assumptions'!$C$28,0)</f>
        <v>6112.2254381351386</v>
      </c>
      <c r="BR124" s="289">
        <f>BQ124*'1. UC Assumptions'!$C$19</f>
        <v>2564.0785712976904</v>
      </c>
      <c r="BS124" s="289">
        <f t="shared" si="99"/>
        <v>1521435.8954381351</v>
      </c>
      <c r="BT124" s="90"/>
      <c r="BU124" s="111"/>
      <c r="BV124" s="111"/>
      <c r="BW124" s="126">
        <v>378160.82983772131</v>
      </c>
      <c r="BX124" s="126">
        <v>1437931.2487572886</v>
      </c>
      <c r="BY124" s="7">
        <f t="shared" si="100"/>
        <v>0</v>
      </c>
    </row>
    <row r="125" spans="1:77">
      <c r="A125" s="118" t="s">
        <v>311</v>
      </c>
      <c r="B125" s="118" t="s">
        <v>312</v>
      </c>
      <c r="C125" s="270" t="s">
        <v>312</v>
      </c>
      <c r="D125" s="119" t="s">
        <v>972</v>
      </c>
      <c r="E125" s="119" t="s">
        <v>977</v>
      </c>
      <c r="F125" s="120"/>
      <c r="G125" s="121" t="s">
        <v>310</v>
      </c>
      <c r="H125" s="121" t="s">
        <v>815</v>
      </c>
      <c r="I125" s="122">
        <v>14</v>
      </c>
      <c r="J125" s="217" t="str">
        <f t="shared" si="105"/>
        <v xml:space="preserve"> </v>
      </c>
      <c r="K125" s="123">
        <v>62486.469999999972</v>
      </c>
      <c r="L125" s="123">
        <v>775637</v>
      </c>
      <c r="M125" s="93">
        <f t="shared" si="106"/>
        <v>5.3824008396937018E-2</v>
      </c>
      <c r="N125" s="232">
        <v>883234.6346869499</v>
      </c>
      <c r="O125" s="232"/>
      <c r="P125" s="123">
        <v>883234.6346869499</v>
      </c>
      <c r="Q125" s="123">
        <v>0</v>
      </c>
      <c r="R125" s="123">
        <f t="shared" si="65"/>
        <v>883234.6346869499</v>
      </c>
      <c r="S125" s="123" t="b">
        <f t="shared" si="66"/>
        <v>0</v>
      </c>
      <c r="T125" s="123">
        <f t="shared" si="67"/>
        <v>883234.6346869499</v>
      </c>
      <c r="U125" s="123">
        <v>8572</v>
      </c>
      <c r="V125" s="123">
        <v>0</v>
      </c>
      <c r="W125" s="123">
        <v>0</v>
      </c>
      <c r="X125" s="123">
        <v>0</v>
      </c>
      <c r="Y125" s="123">
        <v>0</v>
      </c>
      <c r="Z125" s="70">
        <f t="shared" si="101"/>
        <v>8572</v>
      </c>
      <c r="AA125" s="70">
        <v>0</v>
      </c>
      <c r="AB125" s="70">
        <f t="shared" si="108"/>
        <v>891806.6346869499</v>
      </c>
      <c r="AC125" s="51">
        <f>IF(D125='2. UC Pool Allocations by Type'!B$5,'2. UC Pool Allocations by Type'!J$5,IF(D125='2. UC Pool Allocations by Type'!B$6,'2. UC Pool Allocations by Type'!J$6,IF(D125='2. UC Pool Allocations by Type'!B$7,'2. UC Pool Allocations by Type'!J$7,IF(D125='2. UC Pool Allocations by Type'!B$10,'2. UC Pool Allocations by Type'!J$10,IF(D125='2. UC Pool Allocations by Type'!B$14,'2. UC Pool Allocations by Type'!J$14,IF(D125='2. UC Pool Allocations by Type'!B$15,'2. UC Pool Allocations by Type'!J$15,IF(D125='2. UC Pool Allocations by Type'!B$16,'2. UC Pool Allocations by Type'!J$16,0)))))))</f>
        <v>196885138.65513676</v>
      </c>
      <c r="AD125" s="71">
        <f t="shared" si="68"/>
        <v>0</v>
      </c>
      <c r="AE125" s="71">
        <f t="shared" si="69"/>
        <v>891806.6346869499</v>
      </c>
      <c r="AF125" s="71">
        <f t="shared" si="70"/>
        <v>0</v>
      </c>
      <c r="AG125" s="71">
        <f t="shared" si="71"/>
        <v>0</v>
      </c>
      <c r="AH125" s="71">
        <f t="shared" si="72"/>
        <v>0</v>
      </c>
      <c r="AI125" s="71">
        <f t="shared" si="73"/>
        <v>0</v>
      </c>
      <c r="AJ125" s="71">
        <f t="shared" si="74"/>
        <v>0</v>
      </c>
      <c r="AK125" s="49">
        <f t="shared" si="75"/>
        <v>546685.3297945268</v>
      </c>
      <c r="AL125" s="51">
        <f>IF($E125=$D$352,R125*'1. UC Assumptions'!$H$14,0)</f>
        <v>758222.96331587399</v>
      </c>
      <c r="AM125" s="70">
        <f t="shared" si="104"/>
        <v>211537.63352134719</v>
      </c>
      <c r="AN125" s="70">
        <f t="shared" si="76"/>
        <v>211537.63352134719</v>
      </c>
      <c r="AO125" s="70">
        <f t="shared" si="77"/>
        <v>0</v>
      </c>
      <c r="AP125" s="70">
        <f t="shared" si="95"/>
        <v>0</v>
      </c>
      <c r="AQ125" s="70">
        <f t="shared" si="79"/>
        <v>0</v>
      </c>
      <c r="AR125" s="70">
        <f t="shared" si="80"/>
        <v>0</v>
      </c>
      <c r="AS125" s="70">
        <f t="shared" si="96"/>
        <v>0</v>
      </c>
      <c r="AT125" s="99">
        <f t="shared" si="107"/>
        <v>758222.96331587399</v>
      </c>
      <c r="AU125" s="287">
        <v>757904.22</v>
      </c>
      <c r="AV125" s="287">
        <f>ROUND(AU125*'1. UC Assumptions'!$C$19,2)</f>
        <v>317940.82</v>
      </c>
      <c r="AW125" s="287">
        <f>IF((AB125-AA125-AU125)*'1. UC Assumptions'!$C$19&gt;0,(AB125-AA125-AU125)*'1. UC Assumptions'!$C$19,0)</f>
        <v>56172.062961175492</v>
      </c>
      <c r="AX125" s="287">
        <f t="shared" si="102"/>
        <v>374112.88296117552</v>
      </c>
      <c r="AY125" s="287">
        <f>ROUND(AX125/'1. UC Assumptions'!$C$19,2)</f>
        <v>891806.63</v>
      </c>
      <c r="AZ125" s="287">
        <f t="shared" si="97"/>
        <v>758222.96331587399</v>
      </c>
      <c r="BA125" s="287">
        <f t="shared" si="82"/>
        <v>0</v>
      </c>
      <c r="BB125" s="287">
        <f t="shared" si="83"/>
        <v>0</v>
      </c>
      <c r="BC125" s="287">
        <f t="shared" si="84"/>
        <v>0</v>
      </c>
      <c r="BD125" s="287">
        <f t="shared" si="85"/>
        <v>0</v>
      </c>
      <c r="BE125" s="287">
        <f t="shared" si="86"/>
        <v>0</v>
      </c>
      <c r="BF125" s="287">
        <f t="shared" si="87"/>
        <v>0</v>
      </c>
      <c r="BG125" s="287">
        <f t="shared" si="103"/>
        <v>758222.96331587399</v>
      </c>
      <c r="BH125" s="287">
        <f t="shared" si="88"/>
        <v>0</v>
      </c>
      <c r="BI125" s="287">
        <f t="shared" si="89"/>
        <v>758222.96331587399</v>
      </c>
      <c r="BJ125" s="287">
        <f t="shared" si="90"/>
        <v>0</v>
      </c>
      <c r="BK125" s="287">
        <f t="shared" si="91"/>
        <v>0</v>
      </c>
      <c r="BL125" s="287">
        <f t="shared" si="92"/>
        <v>0</v>
      </c>
      <c r="BM125" s="287">
        <f t="shared" si="93"/>
        <v>0</v>
      </c>
      <c r="BN125" s="287">
        <f t="shared" si="94"/>
        <v>0</v>
      </c>
      <c r="BO125" s="287">
        <f t="shared" si="98"/>
        <v>318.74331587401684</v>
      </c>
      <c r="BP125" s="287">
        <f t="shared" si="109"/>
        <v>133.71</v>
      </c>
      <c r="BQ125" s="288">
        <f>IF(BO125&gt;0,BO125/'1. UC Assumptions'!$C$29*'1. UC Assumptions'!$C$28,0)</f>
        <v>217.83162335837429</v>
      </c>
      <c r="BR125" s="289">
        <f>BQ125*'1. UC Assumptions'!$C$19</f>
        <v>91.380365998838016</v>
      </c>
      <c r="BS125" s="289">
        <f t="shared" si="99"/>
        <v>758122.05162335839</v>
      </c>
      <c r="BT125" s="90"/>
      <c r="BU125" s="111"/>
      <c r="BV125" s="111"/>
      <c r="BW125" s="126">
        <v>62838.949999999983</v>
      </c>
      <c r="BX125" s="126">
        <v>883234.6346869499</v>
      </c>
      <c r="BY125" s="7">
        <f t="shared" si="100"/>
        <v>0</v>
      </c>
    </row>
    <row r="126" spans="1:77">
      <c r="A126" s="118" t="s">
        <v>315</v>
      </c>
      <c r="B126" s="118" t="s">
        <v>316</v>
      </c>
      <c r="C126" s="270" t="s">
        <v>316</v>
      </c>
      <c r="D126" s="119" t="s">
        <v>972</v>
      </c>
      <c r="E126" s="119" t="s">
        <v>977</v>
      </c>
      <c r="F126" s="120"/>
      <c r="G126" s="121" t="s">
        <v>1189</v>
      </c>
      <c r="H126" s="121" t="s">
        <v>856</v>
      </c>
      <c r="I126" s="122">
        <v>13</v>
      </c>
      <c r="J126" s="217" t="str">
        <f t="shared" si="105"/>
        <v xml:space="preserve"> </v>
      </c>
      <c r="K126" s="123">
        <v>110031.69</v>
      </c>
      <c r="L126" s="123">
        <v>438014</v>
      </c>
      <c r="M126" s="93">
        <f t="shared" si="106"/>
        <v>5.9759651243183942E-2</v>
      </c>
      <c r="N126" s="232">
        <v>580796.70929973002</v>
      </c>
      <c r="O126" s="232"/>
      <c r="P126" s="123">
        <v>580796.70929973002</v>
      </c>
      <c r="Q126" s="123">
        <v>0</v>
      </c>
      <c r="R126" s="123">
        <f t="shared" si="65"/>
        <v>580796.70929973002</v>
      </c>
      <c r="S126" s="123" t="b">
        <f t="shared" si="66"/>
        <v>0</v>
      </c>
      <c r="T126" s="123">
        <f t="shared" si="67"/>
        <v>580796.70929973002</v>
      </c>
      <c r="U126" s="123">
        <v>11296</v>
      </c>
      <c r="V126" s="123">
        <v>0</v>
      </c>
      <c r="W126" s="123">
        <v>0</v>
      </c>
      <c r="X126" s="123">
        <v>0</v>
      </c>
      <c r="Y126" s="123">
        <v>0</v>
      </c>
      <c r="Z126" s="70">
        <f t="shared" si="101"/>
        <v>11296</v>
      </c>
      <c r="AA126" s="70">
        <v>0</v>
      </c>
      <c r="AB126" s="70">
        <f t="shared" si="108"/>
        <v>592092.70929973002</v>
      </c>
      <c r="AC126" s="51">
        <f>IF(D126='2. UC Pool Allocations by Type'!B$5,'2. UC Pool Allocations by Type'!J$5,IF(D126='2. UC Pool Allocations by Type'!B$6,'2. UC Pool Allocations by Type'!J$6,IF(D126='2. UC Pool Allocations by Type'!B$7,'2. UC Pool Allocations by Type'!J$7,IF(D126='2. UC Pool Allocations by Type'!B$10,'2. UC Pool Allocations by Type'!J$10,IF(D126='2. UC Pool Allocations by Type'!B$14,'2. UC Pool Allocations by Type'!J$14,IF(D126='2. UC Pool Allocations by Type'!B$15,'2. UC Pool Allocations by Type'!J$15,IF(D126='2. UC Pool Allocations by Type'!B$16,'2. UC Pool Allocations by Type'!J$16,0)))))))</f>
        <v>196885138.65513676</v>
      </c>
      <c r="AD126" s="71">
        <f t="shared" si="68"/>
        <v>0</v>
      </c>
      <c r="AE126" s="71">
        <f t="shared" si="69"/>
        <v>592092.70929973002</v>
      </c>
      <c r="AF126" s="71">
        <f t="shared" si="70"/>
        <v>0</v>
      </c>
      <c r="AG126" s="71">
        <f t="shared" si="71"/>
        <v>0</v>
      </c>
      <c r="AH126" s="71">
        <f t="shared" si="72"/>
        <v>0</v>
      </c>
      <c r="AI126" s="71">
        <f t="shared" si="73"/>
        <v>0</v>
      </c>
      <c r="AJ126" s="71">
        <f t="shared" si="74"/>
        <v>0</v>
      </c>
      <c r="AK126" s="49">
        <f t="shared" si="75"/>
        <v>362958.05106460309</v>
      </c>
      <c r="AL126" s="51">
        <f>IF($E126=$D$352,R126*'1. UC Assumptions'!$H$14,0)</f>
        <v>498591.63659884519</v>
      </c>
      <c r="AM126" s="70">
        <f t="shared" si="104"/>
        <v>135633.5855342421</v>
      </c>
      <c r="AN126" s="70">
        <f t="shared" si="76"/>
        <v>135633.5855342421</v>
      </c>
      <c r="AO126" s="70">
        <f t="shared" si="77"/>
        <v>0</v>
      </c>
      <c r="AP126" s="70">
        <f t="shared" si="95"/>
        <v>0</v>
      </c>
      <c r="AQ126" s="70">
        <f t="shared" si="79"/>
        <v>0</v>
      </c>
      <c r="AR126" s="70">
        <f t="shared" si="80"/>
        <v>0</v>
      </c>
      <c r="AS126" s="70">
        <f t="shared" si="96"/>
        <v>0</v>
      </c>
      <c r="AT126" s="99">
        <f t="shared" si="107"/>
        <v>498591.63659884519</v>
      </c>
      <c r="AU126" s="287">
        <v>495590.61</v>
      </c>
      <c r="AV126" s="287">
        <f>ROUND(AU126*'1. UC Assumptions'!$C$19,2)</f>
        <v>207900.26</v>
      </c>
      <c r="AW126" s="287">
        <f>IF((AB126-AA126-AU126)*'1. UC Assumptions'!$C$19&gt;0,(AB126-AA126-AU126)*'1. UC Assumptions'!$C$19,0)</f>
        <v>40482.630656236746</v>
      </c>
      <c r="AX126" s="287">
        <f t="shared" si="102"/>
        <v>248382.89065623676</v>
      </c>
      <c r="AY126" s="287">
        <f>ROUND(AX126/'1. UC Assumptions'!$C$19,2)</f>
        <v>592092.71</v>
      </c>
      <c r="AZ126" s="287">
        <f t="shared" si="97"/>
        <v>498591.63659884519</v>
      </c>
      <c r="BA126" s="287">
        <f t="shared" si="82"/>
        <v>0</v>
      </c>
      <c r="BB126" s="287">
        <f t="shared" si="83"/>
        <v>0</v>
      </c>
      <c r="BC126" s="287">
        <f t="shared" si="84"/>
        <v>0</v>
      </c>
      <c r="BD126" s="287">
        <f t="shared" si="85"/>
        <v>0</v>
      </c>
      <c r="BE126" s="287">
        <f t="shared" si="86"/>
        <v>0</v>
      </c>
      <c r="BF126" s="287">
        <f t="shared" si="87"/>
        <v>0</v>
      </c>
      <c r="BG126" s="287">
        <f t="shared" si="103"/>
        <v>498591.63659884519</v>
      </c>
      <c r="BH126" s="287">
        <f t="shared" si="88"/>
        <v>0</v>
      </c>
      <c r="BI126" s="287">
        <f t="shared" si="89"/>
        <v>498591.63659884519</v>
      </c>
      <c r="BJ126" s="287">
        <f t="shared" si="90"/>
        <v>0</v>
      </c>
      <c r="BK126" s="287">
        <f t="shared" si="91"/>
        <v>0</v>
      </c>
      <c r="BL126" s="287">
        <f t="shared" si="92"/>
        <v>0</v>
      </c>
      <c r="BM126" s="287">
        <f t="shared" si="93"/>
        <v>0</v>
      </c>
      <c r="BN126" s="287">
        <f t="shared" si="94"/>
        <v>0</v>
      </c>
      <c r="BO126" s="287">
        <f t="shared" si="98"/>
        <v>3001.0265988452011</v>
      </c>
      <c r="BP126" s="287">
        <f t="shared" si="109"/>
        <v>1258.93</v>
      </c>
      <c r="BQ126" s="288">
        <f>IF(BO126&gt;0,BO126/'1. UC Assumptions'!$C$29*'1. UC Assumptions'!$C$28,0)</f>
        <v>2050.9245628432027</v>
      </c>
      <c r="BR126" s="289">
        <f>BQ126*'1. UC Assumptions'!$C$19</f>
        <v>860.36285411272354</v>
      </c>
      <c r="BS126" s="289">
        <f t="shared" si="99"/>
        <v>497641.53456284321</v>
      </c>
      <c r="BT126" s="90"/>
      <c r="BU126" s="111"/>
      <c r="BV126" s="111"/>
      <c r="BW126" s="126">
        <v>113350.33000000002</v>
      </c>
      <c r="BX126" s="126">
        <v>580796.70929973002</v>
      </c>
      <c r="BY126" s="7">
        <f t="shared" si="100"/>
        <v>0</v>
      </c>
    </row>
    <row r="127" spans="1:77">
      <c r="A127" s="118" t="s">
        <v>318</v>
      </c>
      <c r="B127" s="118" t="s">
        <v>319</v>
      </c>
      <c r="C127" s="270" t="s">
        <v>319</v>
      </c>
      <c r="D127" s="119" t="s">
        <v>949</v>
      </c>
      <c r="E127" s="119"/>
      <c r="F127" s="120"/>
      <c r="G127" s="121" t="s">
        <v>317</v>
      </c>
      <c r="H127" s="121" t="s">
        <v>771</v>
      </c>
      <c r="I127" s="122">
        <v>3</v>
      </c>
      <c r="J127" s="217">
        <f t="shared" si="105"/>
        <v>1</v>
      </c>
      <c r="K127" s="123">
        <v>6807442.7440200029</v>
      </c>
      <c r="L127" s="123">
        <v>29962731.069999997</v>
      </c>
      <c r="M127" s="93">
        <f t="shared" si="106"/>
        <v>9.4643911083265531E-2</v>
      </c>
      <c r="N127" s="232">
        <v>40213349.024254709</v>
      </c>
      <c r="O127" s="232"/>
      <c r="P127" s="123">
        <v>40250246.874990329</v>
      </c>
      <c r="Q127" s="123">
        <v>11755548.595636515</v>
      </c>
      <c r="R127" s="123">
        <f t="shared" si="65"/>
        <v>28494698.279353812</v>
      </c>
      <c r="S127" s="123">
        <f t="shared" si="66"/>
        <v>0</v>
      </c>
      <c r="T127" s="123" t="b">
        <f t="shared" si="67"/>
        <v>0</v>
      </c>
      <c r="U127" s="123">
        <v>0</v>
      </c>
      <c r="V127" s="123">
        <v>0</v>
      </c>
      <c r="W127" s="123">
        <v>0</v>
      </c>
      <c r="X127" s="123">
        <v>0</v>
      </c>
      <c r="Y127" s="123">
        <v>0</v>
      </c>
      <c r="Z127" s="70">
        <f t="shared" si="101"/>
        <v>0</v>
      </c>
      <c r="AA127" s="70">
        <v>0</v>
      </c>
      <c r="AB127" s="70">
        <f t="shared" si="108"/>
        <v>28494698.279353812</v>
      </c>
      <c r="AC127" s="51">
        <f>IF(D127='2. UC Pool Allocations by Type'!B$5,'2. UC Pool Allocations by Type'!J$5,IF(D127='2. UC Pool Allocations by Type'!B$6,'2. UC Pool Allocations by Type'!J$6,IF(D127='2. UC Pool Allocations by Type'!B$7,'2. UC Pool Allocations by Type'!J$7,IF(D127='2. UC Pool Allocations by Type'!B$10,'2. UC Pool Allocations by Type'!J$10,IF(D127='2. UC Pool Allocations by Type'!B$14,'2. UC Pool Allocations by Type'!J$14,IF(D127='2. UC Pool Allocations by Type'!B$15,'2. UC Pool Allocations by Type'!J$15,IF(D127='2. UC Pool Allocations by Type'!B$16,'2. UC Pool Allocations by Type'!J$16,0)))))))</f>
        <v>2027872799.0126088</v>
      </c>
      <c r="AD127" s="71">
        <f t="shared" si="68"/>
        <v>28494698.279353812</v>
      </c>
      <c r="AE127" s="71">
        <f t="shared" si="69"/>
        <v>0</v>
      </c>
      <c r="AF127" s="71">
        <f t="shared" si="70"/>
        <v>0</v>
      </c>
      <c r="AG127" s="71">
        <f t="shared" si="71"/>
        <v>0</v>
      </c>
      <c r="AH127" s="71">
        <f t="shared" si="72"/>
        <v>0</v>
      </c>
      <c r="AI127" s="71">
        <f t="shared" si="73"/>
        <v>0</v>
      </c>
      <c r="AJ127" s="71">
        <f t="shared" si="74"/>
        <v>0</v>
      </c>
      <c r="AK127" s="49">
        <f t="shared" si="75"/>
        <v>13517073.000198942</v>
      </c>
      <c r="AL127" s="51">
        <f>IF($E127=$D$352,R127*'1. UC Assumptions'!$H$14,0)</f>
        <v>0</v>
      </c>
      <c r="AM127" s="70">
        <f t="shared" si="104"/>
        <v>0</v>
      </c>
      <c r="AN127" s="70">
        <f t="shared" si="76"/>
        <v>0</v>
      </c>
      <c r="AO127" s="70">
        <f t="shared" si="77"/>
        <v>0</v>
      </c>
      <c r="AP127" s="70">
        <f t="shared" si="95"/>
        <v>0</v>
      </c>
      <c r="AQ127" s="70">
        <f t="shared" si="79"/>
        <v>0</v>
      </c>
      <c r="AR127" s="70">
        <f t="shared" si="80"/>
        <v>13517073.000198942</v>
      </c>
      <c r="AS127" s="70">
        <f t="shared" si="96"/>
        <v>-692417.58199361386</v>
      </c>
      <c r="AT127" s="99">
        <f t="shared" si="107"/>
        <v>12824655.418205328</v>
      </c>
      <c r="AU127" s="287">
        <v>13488590.899999999</v>
      </c>
      <c r="AV127" s="287">
        <f>ROUND(AU127*'1. UC Assumptions'!$C$19,2)</f>
        <v>5658463.8799999999</v>
      </c>
      <c r="AW127" s="287">
        <f>IF((AB127-AA127-AU127)*'1. UC Assumptions'!$C$19&gt;0,(AB127-AA127-AU127)*'1. UC Assumptions'!$C$19,0)</f>
        <v>6295062.0456389245</v>
      </c>
      <c r="AX127" s="287">
        <f t="shared" si="102"/>
        <v>11953525.925638925</v>
      </c>
      <c r="AY127" s="287">
        <f>ROUND(AX127/'1. UC Assumptions'!$C$19,2)</f>
        <v>28494698.27</v>
      </c>
      <c r="AZ127" s="287">
        <f t="shared" si="97"/>
        <v>12824655.418205328</v>
      </c>
      <c r="BA127" s="287">
        <f t="shared" si="82"/>
        <v>0</v>
      </c>
      <c r="BB127" s="287">
        <f t="shared" si="83"/>
        <v>0</v>
      </c>
      <c r="BC127" s="287">
        <f t="shared" si="84"/>
        <v>15670042.851794671</v>
      </c>
      <c r="BD127" s="287">
        <f t="shared" si="85"/>
        <v>0</v>
      </c>
      <c r="BE127" s="287">
        <f t="shared" si="86"/>
        <v>0</v>
      </c>
      <c r="BF127" s="287">
        <f t="shared" si="87"/>
        <v>0</v>
      </c>
      <c r="BG127" s="287">
        <f t="shared" si="103"/>
        <v>12824655.418205328</v>
      </c>
      <c r="BH127" s="287">
        <f t="shared" si="88"/>
        <v>12824655.418205328</v>
      </c>
      <c r="BI127" s="287">
        <f t="shared" si="89"/>
        <v>0</v>
      </c>
      <c r="BJ127" s="287">
        <f t="shared" si="90"/>
        <v>0</v>
      </c>
      <c r="BK127" s="287">
        <f t="shared" si="91"/>
        <v>0</v>
      </c>
      <c r="BL127" s="287">
        <f t="shared" si="92"/>
        <v>0</v>
      </c>
      <c r="BM127" s="287">
        <f t="shared" si="93"/>
        <v>0</v>
      </c>
      <c r="BN127" s="287">
        <f t="shared" si="94"/>
        <v>0</v>
      </c>
      <c r="BO127" s="287">
        <f t="shared" si="98"/>
        <v>-663935.48179467022</v>
      </c>
      <c r="BP127" s="287">
        <f t="shared" si="109"/>
        <v>-278520.93</v>
      </c>
      <c r="BQ127" s="288">
        <f>IF(BO127&gt;0,BO127/'1. UC Assumptions'!$C$29*'1. UC Assumptions'!$C$28,0)</f>
        <v>0</v>
      </c>
      <c r="BR127" s="289">
        <f>BQ127*'1. UC Assumptions'!$C$19</f>
        <v>0</v>
      </c>
      <c r="BS127" s="289">
        <f t="shared" si="99"/>
        <v>13488590.899999999</v>
      </c>
      <c r="BT127" s="90"/>
      <c r="BU127" s="111"/>
      <c r="BV127" s="111"/>
      <c r="BW127" s="126">
        <v>8212771.4540200038</v>
      </c>
      <c r="BX127" s="126">
        <v>40213349.024254709</v>
      </c>
      <c r="BY127" s="7">
        <f t="shared" si="100"/>
        <v>-36897.850735619664</v>
      </c>
    </row>
    <row r="128" spans="1:77">
      <c r="A128" s="118" t="s">
        <v>1190</v>
      </c>
      <c r="B128" s="118" t="s">
        <v>320</v>
      </c>
      <c r="C128" s="270" t="s">
        <v>320</v>
      </c>
      <c r="D128" s="119" t="s">
        <v>972</v>
      </c>
      <c r="E128" s="119" t="s">
        <v>977</v>
      </c>
      <c r="F128" s="120"/>
      <c r="G128" s="121" t="s">
        <v>1071</v>
      </c>
      <c r="H128" s="121" t="s">
        <v>857</v>
      </c>
      <c r="I128" s="122">
        <v>4</v>
      </c>
      <c r="J128" s="217">
        <f t="shared" si="105"/>
        <v>1</v>
      </c>
      <c r="K128" s="123">
        <v>896631.92854963965</v>
      </c>
      <c r="L128" s="123">
        <v>1340953</v>
      </c>
      <c r="M128" s="93">
        <f t="shared" si="106"/>
        <v>5.9521782769267118E-2</v>
      </c>
      <c r="N128" s="232">
        <v>2370769.9725945578</v>
      </c>
      <c r="O128" s="232"/>
      <c r="P128" s="123">
        <v>2370769.9725945578</v>
      </c>
      <c r="Q128" s="123">
        <v>584928.23313170008</v>
      </c>
      <c r="R128" s="123">
        <f t="shared" si="65"/>
        <v>1785841.7394628576</v>
      </c>
      <c r="S128" s="123" t="b">
        <f t="shared" si="66"/>
        <v>0</v>
      </c>
      <c r="T128" s="123">
        <f t="shared" si="67"/>
        <v>1785841.7394628576</v>
      </c>
      <c r="U128" s="123">
        <v>31354</v>
      </c>
      <c r="V128" s="123">
        <v>0</v>
      </c>
      <c r="W128" s="123">
        <v>0</v>
      </c>
      <c r="X128" s="123">
        <v>0</v>
      </c>
      <c r="Y128" s="123">
        <v>0</v>
      </c>
      <c r="Z128" s="70">
        <f t="shared" si="101"/>
        <v>31354</v>
      </c>
      <c r="AA128" s="70">
        <v>0</v>
      </c>
      <c r="AB128" s="70">
        <f t="shared" si="108"/>
        <v>1817195.7394628576</v>
      </c>
      <c r="AC128" s="51">
        <f>IF(D128='2. UC Pool Allocations by Type'!B$5,'2. UC Pool Allocations by Type'!J$5,IF(D128='2. UC Pool Allocations by Type'!B$6,'2. UC Pool Allocations by Type'!J$6,IF(D128='2. UC Pool Allocations by Type'!B$7,'2. UC Pool Allocations by Type'!J$7,IF(D128='2. UC Pool Allocations by Type'!B$10,'2. UC Pool Allocations by Type'!J$10,IF(D128='2. UC Pool Allocations by Type'!B$14,'2. UC Pool Allocations by Type'!J$14,IF(D128='2. UC Pool Allocations by Type'!B$15,'2. UC Pool Allocations by Type'!J$15,IF(D128='2. UC Pool Allocations by Type'!B$16,'2. UC Pool Allocations by Type'!J$16,0)))))))</f>
        <v>196885138.65513676</v>
      </c>
      <c r="AD128" s="71">
        <f t="shared" si="68"/>
        <v>0</v>
      </c>
      <c r="AE128" s="71">
        <f t="shared" si="69"/>
        <v>1817195.7394628576</v>
      </c>
      <c r="AF128" s="71">
        <f t="shared" si="70"/>
        <v>0</v>
      </c>
      <c r="AG128" s="71">
        <f t="shared" si="71"/>
        <v>0</v>
      </c>
      <c r="AH128" s="71">
        <f t="shared" si="72"/>
        <v>0</v>
      </c>
      <c r="AI128" s="71">
        <f t="shared" si="73"/>
        <v>0</v>
      </c>
      <c r="AJ128" s="71">
        <f t="shared" si="74"/>
        <v>0</v>
      </c>
      <c r="AK128" s="49">
        <f t="shared" si="75"/>
        <v>1113957.0098378845</v>
      </c>
      <c r="AL128" s="51">
        <f>IF($E128=$D$352,R128*'1. UC Assumptions'!$H$14,0)</f>
        <v>1533076.4471081148</v>
      </c>
      <c r="AM128" s="70">
        <f t="shared" si="104"/>
        <v>419119.43727023038</v>
      </c>
      <c r="AN128" s="70">
        <f t="shared" si="76"/>
        <v>419119.43727023038</v>
      </c>
      <c r="AO128" s="70">
        <f t="shared" si="77"/>
        <v>0</v>
      </c>
      <c r="AP128" s="70">
        <f t="shared" si="95"/>
        <v>0</v>
      </c>
      <c r="AQ128" s="70">
        <f t="shared" si="79"/>
        <v>0</v>
      </c>
      <c r="AR128" s="70">
        <f t="shared" si="80"/>
        <v>0</v>
      </c>
      <c r="AS128" s="70">
        <f t="shared" si="96"/>
        <v>0</v>
      </c>
      <c r="AT128" s="99">
        <f t="shared" si="107"/>
        <v>1533076.4471081148</v>
      </c>
      <c r="AU128" s="287">
        <v>1523884.8900000001</v>
      </c>
      <c r="AV128" s="287">
        <f>ROUND(AU128*'1. UC Assumptions'!$C$19,2)</f>
        <v>639269.71</v>
      </c>
      <c r="AW128" s="287">
        <f>IF((AB128-AA128-AU128)*'1. UC Assumptions'!$C$19&gt;0,(AB128-AA128-AU128)*'1. UC Assumptions'!$C$19,0)</f>
        <v>123043.90134966871</v>
      </c>
      <c r="AX128" s="287">
        <f t="shared" si="102"/>
        <v>762313.6113496687</v>
      </c>
      <c r="AY128" s="287">
        <f>ROUND(AX128/'1. UC Assumptions'!$C$19,2)</f>
        <v>1817195.74</v>
      </c>
      <c r="AZ128" s="287">
        <f t="shared" si="97"/>
        <v>1533076.4471081148</v>
      </c>
      <c r="BA128" s="287">
        <f t="shared" si="82"/>
        <v>0</v>
      </c>
      <c r="BB128" s="287">
        <f t="shared" si="83"/>
        <v>0</v>
      </c>
      <c r="BC128" s="287">
        <f t="shared" si="84"/>
        <v>0</v>
      </c>
      <c r="BD128" s="287">
        <f t="shared" si="85"/>
        <v>0</v>
      </c>
      <c r="BE128" s="287">
        <f t="shared" si="86"/>
        <v>0</v>
      </c>
      <c r="BF128" s="287">
        <f t="shared" si="87"/>
        <v>0</v>
      </c>
      <c r="BG128" s="287">
        <f t="shared" si="103"/>
        <v>1533076.4471081148</v>
      </c>
      <c r="BH128" s="287">
        <f t="shared" si="88"/>
        <v>0</v>
      </c>
      <c r="BI128" s="287">
        <f t="shared" si="89"/>
        <v>1533076.4471081148</v>
      </c>
      <c r="BJ128" s="287">
        <f t="shared" si="90"/>
        <v>0</v>
      </c>
      <c r="BK128" s="287">
        <f t="shared" si="91"/>
        <v>0</v>
      </c>
      <c r="BL128" s="287">
        <f t="shared" si="92"/>
        <v>0</v>
      </c>
      <c r="BM128" s="287">
        <f t="shared" si="93"/>
        <v>0</v>
      </c>
      <c r="BN128" s="287">
        <f t="shared" si="94"/>
        <v>0</v>
      </c>
      <c r="BO128" s="287">
        <f t="shared" si="98"/>
        <v>9191.5571081147064</v>
      </c>
      <c r="BP128" s="287">
        <f t="shared" si="109"/>
        <v>3855.85</v>
      </c>
      <c r="BQ128" s="288">
        <f>IF(BO128&gt;0,BO128/'1. UC Assumptions'!$C$29*'1. UC Assumptions'!$C$28,0)</f>
        <v>6281.5805268312024</v>
      </c>
      <c r="BR128" s="289">
        <f>BQ128*'1. UC Assumptions'!$C$19</f>
        <v>2635.1230310056894</v>
      </c>
      <c r="BS128" s="289">
        <f t="shared" si="99"/>
        <v>1530166.4705268312</v>
      </c>
      <c r="BT128" s="90"/>
      <c r="BU128" s="111"/>
      <c r="BV128" s="111"/>
      <c r="BW128" s="126">
        <v>909676.13854963961</v>
      </c>
      <c r="BX128" s="126">
        <v>2370769.9725945578</v>
      </c>
      <c r="BY128" s="7">
        <f t="shared" si="100"/>
        <v>0</v>
      </c>
    </row>
    <row r="129" spans="1:77">
      <c r="A129" s="118" t="s">
        <v>322</v>
      </c>
      <c r="B129" s="118" t="s">
        <v>323</v>
      </c>
      <c r="C129" s="270" t="s">
        <v>323</v>
      </c>
      <c r="D129" s="119" t="s">
        <v>949</v>
      </c>
      <c r="E129" s="119"/>
      <c r="F129" s="120"/>
      <c r="G129" s="121" t="s">
        <v>321</v>
      </c>
      <c r="H129" s="121" t="s">
        <v>771</v>
      </c>
      <c r="I129" s="122">
        <v>3</v>
      </c>
      <c r="J129" s="217" t="str">
        <f t="shared" si="105"/>
        <v xml:space="preserve"> </v>
      </c>
      <c r="K129" s="123">
        <v>10846613.202070002</v>
      </c>
      <c r="L129" s="123">
        <v>1937680</v>
      </c>
      <c r="M129" s="93">
        <f t="shared" si="106"/>
        <v>6.3419805451032429E-2</v>
      </c>
      <c r="N129" s="232">
        <v>13595070.589774238</v>
      </c>
      <c r="O129" s="232"/>
      <c r="P129" s="123">
        <v>13595070.589774238</v>
      </c>
      <c r="Q129" s="123">
        <v>0</v>
      </c>
      <c r="R129" s="123">
        <f t="shared" si="65"/>
        <v>13595070.589774238</v>
      </c>
      <c r="S129" s="123">
        <f t="shared" si="66"/>
        <v>0</v>
      </c>
      <c r="T129" s="123" t="b">
        <f t="shared" si="67"/>
        <v>0</v>
      </c>
      <c r="U129" s="123">
        <v>0</v>
      </c>
      <c r="V129" s="123">
        <v>0</v>
      </c>
      <c r="W129" s="123">
        <v>0</v>
      </c>
      <c r="X129" s="123">
        <v>0</v>
      </c>
      <c r="Y129" s="123">
        <v>-2169716</v>
      </c>
      <c r="Z129" s="70">
        <f t="shared" si="101"/>
        <v>-2169716</v>
      </c>
      <c r="AA129" s="70">
        <v>0</v>
      </c>
      <c r="AB129" s="70">
        <f t="shared" si="108"/>
        <v>11425354.589774238</v>
      </c>
      <c r="AC129" s="51">
        <f>IF(D129='2. UC Pool Allocations by Type'!B$5,'2. UC Pool Allocations by Type'!J$5,IF(D129='2. UC Pool Allocations by Type'!B$6,'2. UC Pool Allocations by Type'!J$6,IF(D129='2. UC Pool Allocations by Type'!B$7,'2. UC Pool Allocations by Type'!J$7,IF(D129='2. UC Pool Allocations by Type'!B$10,'2. UC Pool Allocations by Type'!J$10,IF(D129='2. UC Pool Allocations by Type'!B$14,'2. UC Pool Allocations by Type'!J$14,IF(D129='2. UC Pool Allocations by Type'!B$15,'2. UC Pool Allocations by Type'!J$15,IF(D129='2. UC Pool Allocations by Type'!B$16,'2. UC Pool Allocations by Type'!J$16,0)))))))</f>
        <v>2027872799.0126088</v>
      </c>
      <c r="AD129" s="71">
        <f t="shared" si="68"/>
        <v>11425354.589774238</v>
      </c>
      <c r="AE129" s="71">
        <f t="shared" si="69"/>
        <v>0</v>
      </c>
      <c r="AF129" s="71">
        <f t="shared" si="70"/>
        <v>0</v>
      </c>
      <c r="AG129" s="71">
        <f t="shared" si="71"/>
        <v>0</v>
      </c>
      <c r="AH129" s="71">
        <f t="shared" si="72"/>
        <v>0</v>
      </c>
      <c r="AI129" s="71">
        <f t="shared" si="73"/>
        <v>0</v>
      </c>
      <c r="AJ129" s="71">
        <f t="shared" si="74"/>
        <v>0</v>
      </c>
      <c r="AK129" s="49">
        <f t="shared" si="75"/>
        <v>5419862.6891598254</v>
      </c>
      <c r="AL129" s="51">
        <f>IF($E129=$D$352,R129*'1. UC Assumptions'!$H$14,0)</f>
        <v>0</v>
      </c>
      <c r="AM129" s="70">
        <f t="shared" si="104"/>
        <v>0</v>
      </c>
      <c r="AN129" s="70">
        <f t="shared" si="76"/>
        <v>0</v>
      </c>
      <c r="AO129" s="70">
        <f t="shared" si="77"/>
        <v>0</v>
      </c>
      <c r="AP129" s="70">
        <f t="shared" si="95"/>
        <v>0</v>
      </c>
      <c r="AQ129" s="70">
        <f t="shared" si="79"/>
        <v>0</v>
      </c>
      <c r="AR129" s="70">
        <f t="shared" si="80"/>
        <v>5419862.6891598254</v>
      </c>
      <c r="AS129" s="70">
        <f t="shared" si="96"/>
        <v>-277634.67859574471</v>
      </c>
      <c r="AT129" s="99">
        <f t="shared" si="107"/>
        <v>5142228.0105640804</v>
      </c>
      <c r="AU129" s="287">
        <v>5602069.6799999997</v>
      </c>
      <c r="AV129" s="287">
        <f>ROUND(AU129*'1. UC Assumptions'!$C$19,2)</f>
        <v>2350068.23</v>
      </c>
      <c r="AW129" s="287">
        <f>IF((AB129-AA129-AU129)*'1. UC Assumptions'!$C$19&gt;0,(AB129-AA129-AU129)*'1. UC Assumptions'!$C$19,0)</f>
        <v>2442868.019650293</v>
      </c>
      <c r="AX129" s="287">
        <f t="shared" si="102"/>
        <v>4792936.249650293</v>
      </c>
      <c r="AY129" s="287">
        <f>ROUND(AX129/'1. UC Assumptions'!$C$19,2)</f>
        <v>11425354.59</v>
      </c>
      <c r="AZ129" s="287">
        <f t="shared" si="97"/>
        <v>5142228.0105640804</v>
      </c>
      <c r="BA129" s="287">
        <f t="shared" si="82"/>
        <v>0</v>
      </c>
      <c r="BB129" s="287">
        <f t="shared" si="83"/>
        <v>0</v>
      </c>
      <c r="BC129" s="287">
        <f t="shared" si="84"/>
        <v>6283126.5794359194</v>
      </c>
      <c r="BD129" s="287">
        <f t="shared" si="85"/>
        <v>0</v>
      </c>
      <c r="BE129" s="287">
        <f t="shared" si="86"/>
        <v>0</v>
      </c>
      <c r="BF129" s="287">
        <f t="shared" si="87"/>
        <v>0</v>
      </c>
      <c r="BG129" s="287">
        <f t="shared" si="103"/>
        <v>5142228.0105640804</v>
      </c>
      <c r="BH129" s="287">
        <f t="shared" si="88"/>
        <v>5142228.0105640804</v>
      </c>
      <c r="BI129" s="287">
        <f t="shared" si="89"/>
        <v>0</v>
      </c>
      <c r="BJ129" s="287">
        <f t="shared" si="90"/>
        <v>0</v>
      </c>
      <c r="BK129" s="287">
        <f t="shared" si="91"/>
        <v>0</v>
      </c>
      <c r="BL129" s="287">
        <f t="shared" si="92"/>
        <v>0</v>
      </c>
      <c r="BM129" s="287">
        <f t="shared" si="93"/>
        <v>0</v>
      </c>
      <c r="BN129" s="287">
        <f t="shared" si="94"/>
        <v>0</v>
      </c>
      <c r="BO129" s="287">
        <f t="shared" si="98"/>
        <v>-459841.66943591926</v>
      </c>
      <c r="BP129" s="287">
        <f t="shared" si="109"/>
        <v>-192903.58</v>
      </c>
      <c r="BQ129" s="288">
        <f>IF(BO129&gt;0,BO129/'1. UC Assumptions'!$C$29*'1. UC Assumptions'!$C$28,0)</f>
        <v>0</v>
      </c>
      <c r="BR129" s="289">
        <f>BQ129*'1. UC Assumptions'!$C$19</f>
        <v>0</v>
      </c>
      <c r="BS129" s="289">
        <f t="shared" si="99"/>
        <v>5602069.6799999997</v>
      </c>
      <c r="BT129" s="90"/>
      <c r="BU129" s="111"/>
      <c r="BV129" s="111"/>
      <c r="BW129" s="126">
        <v>10968448.542070001</v>
      </c>
      <c r="BX129" s="126">
        <v>13595070.589774238</v>
      </c>
      <c r="BY129" s="7">
        <f t="shared" si="100"/>
        <v>0</v>
      </c>
    </row>
    <row r="130" spans="1:77">
      <c r="A130" s="118" t="s">
        <v>325</v>
      </c>
      <c r="B130" s="118" t="s">
        <v>326</v>
      </c>
      <c r="C130" s="270" t="s">
        <v>326</v>
      </c>
      <c r="D130" s="119" t="s">
        <v>949</v>
      </c>
      <c r="E130" s="119" t="s">
        <v>977</v>
      </c>
      <c r="F130" s="120"/>
      <c r="G130" s="121" t="s">
        <v>1192</v>
      </c>
      <c r="H130" s="121" t="s">
        <v>859</v>
      </c>
      <c r="I130" s="122">
        <v>1</v>
      </c>
      <c r="J130" s="217" t="str">
        <f t="shared" si="105"/>
        <v xml:space="preserve"> </v>
      </c>
      <c r="K130" s="123">
        <v>791173.87524153409</v>
      </c>
      <c r="L130" s="123">
        <v>934989.84</v>
      </c>
      <c r="M130" s="93">
        <f t="shared" si="106"/>
        <v>7.5791916913930724E-2</v>
      </c>
      <c r="N130" s="232">
        <v>1856992.9721269624</v>
      </c>
      <c r="O130" s="232"/>
      <c r="P130" s="123">
        <v>1856992.9721269624</v>
      </c>
      <c r="Q130" s="123">
        <v>0</v>
      </c>
      <c r="R130" s="123">
        <f t="shared" si="65"/>
        <v>1856992.9721269624</v>
      </c>
      <c r="S130" s="123">
        <f t="shared" si="66"/>
        <v>1856992.9721269624</v>
      </c>
      <c r="T130" s="123" t="b">
        <f t="shared" si="67"/>
        <v>0</v>
      </c>
      <c r="U130" s="123">
        <v>118385</v>
      </c>
      <c r="V130" s="123">
        <v>0</v>
      </c>
      <c r="W130" s="123">
        <v>0</v>
      </c>
      <c r="X130" s="123">
        <v>0</v>
      </c>
      <c r="Y130" s="123">
        <v>0</v>
      </c>
      <c r="Z130" s="70">
        <f t="shared" si="101"/>
        <v>118385</v>
      </c>
      <c r="AA130" s="70">
        <v>0</v>
      </c>
      <c r="AB130" s="70">
        <f t="shared" si="108"/>
        <v>1975377.9721269624</v>
      </c>
      <c r="AC130" s="51">
        <f>IF(D130='2. UC Pool Allocations by Type'!B$5,'2. UC Pool Allocations by Type'!J$5,IF(D130='2. UC Pool Allocations by Type'!B$6,'2. UC Pool Allocations by Type'!J$6,IF(D130='2. UC Pool Allocations by Type'!B$7,'2. UC Pool Allocations by Type'!J$7,IF(D130='2. UC Pool Allocations by Type'!B$10,'2. UC Pool Allocations by Type'!J$10,IF(D130='2. UC Pool Allocations by Type'!B$14,'2. UC Pool Allocations by Type'!J$14,IF(D130='2. UC Pool Allocations by Type'!B$15,'2. UC Pool Allocations by Type'!J$15,IF(D130='2. UC Pool Allocations by Type'!B$16,'2. UC Pool Allocations by Type'!J$16,0)))))))</f>
        <v>2027872799.0126088</v>
      </c>
      <c r="AD130" s="71">
        <f t="shared" si="68"/>
        <v>1975377.9721269624</v>
      </c>
      <c r="AE130" s="71">
        <f t="shared" si="69"/>
        <v>0</v>
      </c>
      <c r="AF130" s="71">
        <f t="shared" si="70"/>
        <v>0</v>
      </c>
      <c r="AG130" s="71">
        <f t="shared" si="71"/>
        <v>0</v>
      </c>
      <c r="AH130" s="71">
        <f t="shared" si="72"/>
        <v>0</v>
      </c>
      <c r="AI130" s="71">
        <f t="shared" si="73"/>
        <v>0</v>
      </c>
      <c r="AJ130" s="71">
        <f t="shared" si="74"/>
        <v>0</v>
      </c>
      <c r="AK130" s="49">
        <f t="shared" si="75"/>
        <v>937063.02802201908</v>
      </c>
      <c r="AL130" s="51">
        <f>IF($E130=$D$352,R130*'1. UC Assumptions'!$H$14,0)</f>
        <v>1594157.043764377</v>
      </c>
      <c r="AM130" s="70">
        <f t="shared" si="104"/>
        <v>657094.01574235794</v>
      </c>
      <c r="AN130" s="70">
        <f t="shared" si="76"/>
        <v>0</v>
      </c>
      <c r="AO130" s="70">
        <f t="shared" si="77"/>
        <v>0</v>
      </c>
      <c r="AP130" s="70">
        <f t="shared" si="95"/>
        <v>0</v>
      </c>
      <c r="AQ130" s="70">
        <f t="shared" si="79"/>
        <v>657094.01574235794</v>
      </c>
      <c r="AR130" s="70">
        <f t="shared" si="80"/>
        <v>0</v>
      </c>
      <c r="AS130" s="70">
        <f t="shared" si="96"/>
        <v>0</v>
      </c>
      <c r="AT130" s="99">
        <f t="shared" si="107"/>
        <v>1594157.043764377</v>
      </c>
      <c r="AU130" s="287">
        <v>1593695.59</v>
      </c>
      <c r="AV130" s="287">
        <f>ROUND(AU130*'1. UC Assumptions'!$C$19,2)</f>
        <v>668555.30000000005</v>
      </c>
      <c r="AW130" s="287">
        <f>IF((AB130-AA130-AU130)*'1. UC Assumptions'!$C$19&gt;0,(AB130-AA130-AU130)*'1. UC Assumptions'!$C$19,0)</f>
        <v>160115.75930226067</v>
      </c>
      <c r="AX130" s="287">
        <f t="shared" si="102"/>
        <v>828671.05930226075</v>
      </c>
      <c r="AY130" s="287">
        <f>ROUND(AX130/'1. UC Assumptions'!$C$19,2)</f>
        <v>1975377.97</v>
      </c>
      <c r="AZ130" s="287">
        <f t="shared" si="97"/>
        <v>1594157.043764377</v>
      </c>
      <c r="BA130" s="287">
        <f t="shared" si="82"/>
        <v>0</v>
      </c>
      <c r="BB130" s="287">
        <f t="shared" si="83"/>
        <v>0</v>
      </c>
      <c r="BC130" s="287">
        <f t="shared" si="84"/>
        <v>381220.92623562296</v>
      </c>
      <c r="BD130" s="287">
        <f t="shared" si="85"/>
        <v>0</v>
      </c>
      <c r="BE130" s="287">
        <f t="shared" si="86"/>
        <v>0</v>
      </c>
      <c r="BF130" s="287">
        <f t="shared" si="87"/>
        <v>0</v>
      </c>
      <c r="BG130" s="287">
        <f t="shared" si="103"/>
        <v>1594157.043764377</v>
      </c>
      <c r="BH130" s="287">
        <f t="shared" si="88"/>
        <v>1594157.043764377</v>
      </c>
      <c r="BI130" s="287">
        <f t="shared" si="89"/>
        <v>0</v>
      </c>
      <c r="BJ130" s="287">
        <f t="shared" si="90"/>
        <v>0</v>
      </c>
      <c r="BK130" s="287">
        <f t="shared" si="91"/>
        <v>0</v>
      </c>
      <c r="BL130" s="287">
        <f t="shared" si="92"/>
        <v>0</v>
      </c>
      <c r="BM130" s="287">
        <f t="shared" si="93"/>
        <v>0</v>
      </c>
      <c r="BN130" s="287">
        <f t="shared" si="94"/>
        <v>0</v>
      </c>
      <c r="BO130" s="287">
        <f t="shared" si="98"/>
        <v>461.45376437692903</v>
      </c>
      <c r="BP130" s="287">
        <f t="shared" si="109"/>
        <v>193.57</v>
      </c>
      <c r="BQ130" s="288">
        <f>IF(BO130&gt;0,BO130/'1. UC Assumptions'!$C$29*'1. UC Assumptions'!$C$28,0)</f>
        <v>315.36103690026675</v>
      </c>
      <c r="BR130" s="289">
        <f>BQ130*'1. UC Assumptions'!$C$19</f>
        <v>132.29395497966189</v>
      </c>
      <c r="BS130" s="289">
        <f t="shared" si="99"/>
        <v>1594010.9510369003</v>
      </c>
      <c r="BT130" s="90"/>
      <c r="BU130" s="111"/>
      <c r="BV130" s="111"/>
      <c r="BW130" s="126">
        <v>827898.3952415341</v>
      </c>
      <c r="BX130" s="126">
        <v>1856992.9721269624</v>
      </c>
      <c r="BY130" s="7">
        <f t="shared" si="100"/>
        <v>0</v>
      </c>
    </row>
    <row r="131" spans="1:77">
      <c r="A131" s="118" t="s">
        <v>327</v>
      </c>
      <c r="B131" s="118" t="s">
        <v>328</v>
      </c>
      <c r="C131" s="270" t="s">
        <v>328</v>
      </c>
      <c r="D131" s="119" t="s">
        <v>949</v>
      </c>
      <c r="E131" s="119"/>
      <c r="F131" s="120"/>
      <c r="G131" s="121" t="s">
        <v>1141</v>
      </c>
      <c r="H131" s="121" t="s">
        <v>773</v>
      </c>
      <c r="I131" s="122">
        <v>6</v>
      </c>
      <c r="J131" s="217" t="str">
        <f t="shared" si="105"/>
        <v xml:space="preserve"> </v>
      </c>
      <c r="K131" s="123">
        <v>491407.52759000007</v>
      </c>
      <c r="L131" s="123">
        <v>299706</v>
      </c>
      <c r="M131" s="93">
        <f t="shared" si="106"/>
        <v>0.1042835047725259</v>
      </c>
      <c r="N131" s="232">
        <v>873613.61892004171</v>
      </c>
      <c r="O131" s="232"/>
      <c r="P131" s="123">
        <v>873613.61892004171</v>
      </c>
      <c r="Q131" s="123">
        <v>0</v>
      </c>
      <c r="R131" s="123">
        <f t="shared" ref="R131:R194" si="110">P131-Q131</f>
        <v>873613.61892004171</v>
      </c>
      <c r="S131" s="123">
        <f t="shared" ref="S131:S194" si="111">IF($D131=$D$345,IF($E131=$D$352,$R131,0))</f>
        <v>0</v>
      </c>
      <c r="T131" s="123" t="b">
        <f t="shared" ref="T131:T194" si="112">IF($D131=$D$346,IF($E131=$D$352,$R131,0))</f>
        <v>0</v>
      </c>
      <c r="U131" s="123">
        <v>0</v>
      </c>
      <c r="V131" s="123">
        <v>0</v>
      </c>
      <c r="W131" s="123">
        <v>0</v>
      </c>
      <c r="X131" s="123">
        <v>0</v>
      </c>
      <c r="Y131" s="123">
        <v>0</v>
      </c>
      <c r="Z131" s="70">
        <f t="shared" si="101"/>
        <v>0</v>
      </c>
      <c r="AA131" s="70">
        <v>0</v>
      </c>
      <c r="AB131" s="70">
        <f t="shared" si="108"/>
        <v>873613.61892004171</v>
      </c>
      <c r="AC131" s="51">
        <f>IF(D131='2. UC Pool Allocations by Type'!B$5,'2. UC Pool Allocations by Type'!J$5,IF(D131='2. UC Pool Allocations by Type'!B$6,'2. UC Pool Allocations by Type'!J$6,IF(D131='2. UC Pool Allocations by Type'!B$7,'2. UC Pool Allocations by Type'!J$7,IF(D131='2. UC Pool Allocations by Type'!B$10,'2. UC Pool Allocations by Type'!J$10,IF(D131='2. UC Pool Allocations by Type'!B$14,'2. UC Pool Allocations by Type'!J$14,IF(D131='2. UC Pool Allocations by Type'!B$15,'2. UC Pool Allocations by Type'!J$15,IF(D131='2. UC Pool Allocations by Type'!B$16,'2. UC Pool Allocations by Type'!J$16,0)))))))</f>
        <v>2027872799.0126088</v>
      </c>
      <c r="AD131" s="71">
        <f t="shared" ref="AD131:AD194" si="113">IF(D131=D$345,AB131,0)</f>
        <v>873613.61892004171</v>
      </c>
      <c r="AE131" s="71">
        <f t="shared" ref="AE131:AE194" si="114">IF(D131=D$346,AB131,0)</f>
        <v>0</v>
      </c>
      <c r="AF131" s="71">
        <f t="shared" ref="AF131:AF194" si="115">IF(D131=D$347,AB131,0)</f>
        <v>0</v>
      </c>
      <c r="AG131" s="71">
        <f t="shared" ref="AG131:AG194" si="116">IF(D131=D$348,AB131,0)</f>
        <v>0</v>
      </c>
      <c r="AH131" s="71">
        <f t="shared" ref="AH131:AH194" si="117">IF(D131=D$349,AB131,0)</f>
        <v>0</v>
      </c>
      <c r="AI131" s="71">
        <f t="shared" ref="AI131:AI194" si="118">IF(D131=D$350,AB131,0)</f>
        <v>0</v>
      </c>
      <c r="AJ131" s="71">
        <f t="shared" ref="AJ131:AJ194" si="119">IF(D131=D$351,AB131,0)</f>
        <v>0</v>
      </c>
      <c r="AK131" s="49">
        <f t="shared" ref="AK131:AK194" si="120">IF($D131=$D$345,$AC131*$AB131/$AD$341,IF($D131=$D$346,$AC131*$AB131/$AE$341,IF($D131=$D$347,$AC131*$AB131/$AF$341,IF($D131=$D$348,$AC131*$AB131/$AG$341,IF($D131=$D$349,$AC131*$AB131/$AH$341,IF($D131=$D$350,$AC131*$AB131/$AI$341,IF($D131=$D$351,$AC131*$AB131/$AJ$341,0)))))))</f>
        <v>414417.41004382988</v>
      </c>
      <c r="AL131" s="51">
        <f>IF($E131=$D$352,R131*'1. UC Assumptions'!$H$14,0)</f>
        <v>0</v>
      </c>
      <c r="AM131" s="70">
        <f t="shared" si="104"/>
        <v>0</v>
      </c>
      <c r="AN131" s="70">
        <f t="shared" ref="AN131:AN194" si="121">IF(D131=D$346,AM131,0)</f>
        <v>0</v>
      </c>
      <c r="AO131" s="70">
        <f t="shared" ref="AO131:AO194" si="122">IF(D131=D$346,IF(E131 &lt;&gt; D$352,AK131,0),0)</f>
        <v>0</v>
      </c>
      <c r="AP131" s="70">
        <f t="shared" si="95"/>
        <v>0</v>
      </c>
      <c r="AQ131" s="70">
        <f t="shared" ref="AQ131:AQ194" si="123">IF(D131=D$345,AM131,0)</f>
        <v>0</v>
      </c>
      <c r="AR131" s="70">
        <f t="shared" ref="AR131:AR194" si="124">IF(D131=D$345,IF(E131&lt;&gt;D$352,AK131,0),0)</f>
        <v>414417.41004382988</v>
      </c>
      <c r="AS131" s="70">
        <f t="shared" si="96"/>
        <v>-21228.700991285721</v>
      </c>
      <c r="AT131" s="99">
        <f t="shared" si="107"/>
        <v>393188.70905254415</v>
      </c>
      <c r="AU131" s="287">
        <v>413246.39</v>
      </c>
      <c r="AV131" s="287">
        <f>ROUND(AU131*'1. UC Assumptions'!$C$19,2)</f>
        <v>173356.86</v>
      </c>
      <c r="AW131" s="287">
        <f>IF((AB131-AA131-AU131)*'1. UC Assumptions'!$C$19&gt;0,(AB131-AA131-AU131)*'1. UC Assumptions'!$C$19,0)</f>
        <v>193124.05253195748</v>
      </c>
      <c r="AX131" s="287">
        <f t="shared" si="102"/>
        <v>366480.9125319575</v>
      </c>
      <c r="AY131" s="287">
        <f>ROUND(AX131/'1. UC Assumptions'!$C$19,2)</f>
        <v>873613.62</v>
      </c>
      <c r="AZ131" s="287">
        <f t="shared" si="97"/>
        <v>393188.70905254415</v>
      </c>
      <c r="BA131" s="287">
        <f t="shared" ref="BA131:BA194" si="125">IF(D131=D$345,AT131-AZ131,0)</f>
        <v>0</v>
      </c>
      <c r="BB131" s="287">
        <f t="shared" ref="BB131:BB194" si="126">IF(D131=D$349,AT131-AZ131,0)</f>
        <v>0</v>
      </c>
      <c r="BC131" s="287">
        <f t="shared" ref="BC131:BC194" si="127">IF(D131=D$345,IF(AY131&gt;=AZ131,AY131-AZ131,0),0)</f>
        <v>480424.91094745585</v>
      </c>
      <c r="BD131" s="287">
        <f t="shared" ref="BD131:BD194" si="128">IF(D131=D$349,IF(AY131&gt;=AZ131,AY131-AZ131,0),0)</f>
        <v>0</v>
      </c>
      <c r="BE131" s="287">
        <f t="shared" ref="BE131:BE194" si="129">IF(D131=D$345,BA$341/BC$341*BC131,0)</f>
        <v>0</v>
      </c>
      <c r="BF131" s="287">
        <f t="shared" ref="BF131:BF194" si="130">IF(D131=D$349,BB$341/BD$341*BD131,0)</f>
        <v>0</v>
      </c>
      <c r="BG131" s="287">
        <f t="shared" si="103"/>
        <v>393188.70905254415</v>
      </c>
      <c r="BH131" s="287">
        <f t="shared" ref="BH131:BH194" si="131">IF($D131=$D$345,$BG131,0)</f>
        <v>393188.70905254415</v>
      </c>
      <c r="BI131" s="287">
        <f t="shared" ref="BI131:BI194" si="132">IF($D131=$D$346,$BG131,0)</f>
        <v>0</v>
      </c>
      <c r="BJ131" s="287">
        <f t="shared" ref="BJ131:BJ194" si="133">IF($D131=$D$347,$BG131,0)</f>
        <v>0</v>
      </c>
      <c r="BK131" s="287">
        <f t="shared" ref="BK131:BK194" si="134">IF($D131=$D$348,$BG131,0)</f>
        <v>0</v>
      </c>
      <c r="BL131" s="287">
        <f t="shared" ref="BL131:BL194" si="135">IF($D131=$D$349,$BG131,0)</f>
        <v>0</v>
      </c>
      <c r="BM131" s="287">
        <f t="shared" ref="BM131:BM194" si="136">IF($D131=$D$350,$BG131,0)</f>
        <v>0</v>
      </c>
      <c r="BN131" s="287">
        <f t="shared" ref="BN131:BN194" si="137">IF($D131=$D$351,$BG131,0)</f>
        <v>0</v>
      </c>
      <c r="BO131" s="287">
        <f t="shared" si="98"/>
        <v>-20057.680947455869</v>
      </c>
      <c r="BP131" s="287">
        <f t="shared" si="109"/>
        <v>-8414.19</v>
      </c>
      <c r="BQ131" s="288">
        <f>IF(BO131&gt;0,BO131/'1. UC Assumptions'!$C$29*'1. UC Assumptions'!$C$28,0)</f>
        <v>0</v>
      </c>
      <c r="BR131" s="289">
        <f>BQ131*'1. UC Assumptions'!$C$19</f>
        <v>0</v>
      </c>
      <c r="BS131" s="289">
        <f t="shared" si="99"/>
        <v>413246.39</v>
      </c>
      <c r="BT131" s="90"/>
      <c r="BU131" s="111"/>
      <c r="BV131" s="111"/>
      <c r="BW131" s="126">
        <v>529636.48759000003</v>
      </c>
      <c r="BX131" s="126">
        <v>873613.61892004171</v>
      </c>
      <c r="BY131" s="7">
        <f t="shared" si="100"/>
        <v>0</v>
      </c>
    </row>
    <row r="132" spans="1:77">
      <c r="A132" s="118" t="s">
        <v>329</v>
      </c>
      <c r="B132" s="118" t="s">
        <v>330</v>
      </c>
      <c r="C132" s="270" t="s">
        <v>330</v>
      </c>
      <c r="D132" s="119" t="s">
        <v>949</v>
      </c>
      <c r="E132" s="119"/>
      <c r="F132" s="120"/>
      <c r="G132" s="121" t="s">
        <v>1193</v>
      </c>
      <c r="H132" s="121" t="s">
        <v>860</v>
      </c>
      <c r="I132" s="122">
        <v>10</v>
      </c>
      <c r="J132" s="217">
        <f t="shared" si="105"/>
        <v>1</v>
      </c>
      <c r="K132" s="123">
        <v>2015442.9994211115</v>
      </c>
      <c r="L132" s="123">
        <v>2312331.5699999998</v>
      </c>
      <c r="M132" s="93">
        <f t="shared" si="106"/>
        <v>7.9110703792490744E-2</v>
      </c>
      <c r="N132" s="232">
        <v>4670147.861463259</v>
      </c>
      <c r="O132" s="232"/>
      <c r="P132" s="123">
        <v>4670147.861463259</v>
      </c>
      <c r="Q132" s="123">
        <v>709186.44615759887</v>
      </c>
      <c r="R132" s="123">
        <f t="shared" si="110"/>
        <v>3960961.4153056601</v>
      </c>
      <c r="S132" s="123">
        <f t="shared" si="111"/>
        <v>0</v>
      </c>
      <c r="T132" s="123" t="b">
        <f t="shared" si="112"/>
        <v>0</v>
      </c>
      <c r="U132" s="123">
        <v>0</v>
      </c>
      <c r="V132" s="123">
        <v>0</v>
      </c>
      <c r="W132" s="123">
        <v>0</v>
      </c>
      <c r="X132" s="123">
        <v>0</v>
      </c>
      <c r="Y132" s="123">
        <v>0</v>
      </c>
      <c r="Z132" s="70">
        <f t="shared" si="101"/>
        <v>0</v>
      </c>
      <c r="AA132" s="70">
        <v>0</v>
      </c>
      <c r="AB132" s="70">
        <f t="shared" si="108"/>
        <v>3960961.4153056601</v>
      </c>
      <c r="AC132" s="51">
        <f>IF(D132='2. UC Pool Allocations by Type'!B$5,'2. UC Pool Allocations by Type'!J$5,IF(D132='2. UC Pool Allocations by Type'!B$6,'2. UC Pool Allocations by Type'!J$6,IF(D132='2. UC Pool Allocations by Type'!B$7,'2. UC Pool Allocations by Type'!J$7,IF(D132='2. UC Pool Allocations by Type'!B$10,'2. UC Pool Allocations by Type'!J$10,IF(D132='2. UC Pool Allocations by Type'!B$14,'2. UC Pool Allocations by Type'!J$14,IF(D132='2. UC Pool Allocations by Type'!B$15,'2. UC Pool Allocations by Type'!J$15,IF(D132='2. UC Pool Allocations by Type'!B$16,'2. UC Pool Allocations by Type'!J$16,0)))))))</f>
        <v>2027872799.0126088</v>
      </c>
      <c r="AD132" s="71">
        <f t="shared" si="113"/>
        <v>3960961.4153056601</v>
      </c>
      <c r="AE132" s="71">
        <f t="shared" si="114"/>
        <v>0</v>
      </c>
      <c r="AF132" s="71">
        <f t="shared" si="115"/>
        <v>0</v>
      </c>
      <c r="AG132" s="71">
        <f t="shared" si="116"/>
        <v>0</v>
      </c>
      <c r="AH132" s="71">
        <f t="shared" si="117"/>
        <v>0</v>
      </c>
      <c r="AI132" s="71">
        <f t="shared" si="118"/>
        <v>0</v>
      </c>
      <c r="AJ132" s="71">
        <f t="shared" si="119"/>
        <v>0</v>
      </c>
      <c r="AK132" s="49">
        <f t="shared" si="120"/>
        <v>1878967.2407393565</v>
      </c>
      <c r="AL132" s="51">
        <f>IF($E132=$D$352,R132*'1. UC Assumptions'!$H$14,0)</f>
        <v>0</v>
      </c>
      <c r="AM132" s="70">
        <f t="shared" si="104"/>
        <v>0</v>
      </c>
      <c r="AN132" s="70">
        <f t="shared" si="121"/>
        <v>0</v>
      </c>
      <c r="AO132" s="70">
        <f t="shared" si="122"/>
        <v>0</v>
      </c>
      <c r="AP132" s="70">
        <f t="shared" ref="AP132:AP195" si="138">-AN$341*AO132/AO$341</f>
        <v>0</v>
      </c>
      <c r="AQ132" s="70">
        <f t="shared" si="123"/>
        <v>0</v>
      </c>
      <c r="AR132" s="70">
        <f t="shared" si="124"/>
        <v>1878967.2407393565</v>
      </c>
      <c r="AS132" s="70">
        <f t="shared" ref="AS132:AS195" si="139">-AQ$341*AR132/AR$341</f>
        <v>-96250.86388590264</v>
      </c>
      <c r="AT132" s="99">
        <f t="shared" si="107"/>
        <v>1782716.3768534539</v>
      </c>
      <c r="AU132" s="287">
        <v>788285.87</v>
      </c>
      <c r="AV132" s="287">
        <f>ROUND(AU132*'1. UC Assumptions'!$C$19,2)</f>
        <v>330685.92</v>
      </c>
      <c r="AW132" s="287">
        <f>IF((AB132-AA132-AU132)*'1. UC Assumptions'!$C$19&gt;0,(AB132-AA132-AU132)*'1. UC Assumptions'!$C$19,0)</f>
        <v>1330937.3912557242</v>
      </c>
      <c r="AX132" s="287">
        <f t="shared" si="102"/>
        <v>1661623.3112557242</v>
      </c>
      <c r="AY132" s="287">
        <f>ROUND(AX132/'1. UC Assumptions'!$C$19,2)</f>
        <v>3960961.41</v>
      </c>
      <c r="AZ132" s="287">
        <f t="shared" ref="AZ132:AZ195" si="140">IF(AT132&gt;=AY132,AY132,AT132)</f>
        <v>1782716.3768534539</v>
      </c>
      <c r="BA132" s="287">
        <f t="shared" si="125"/>
        <v>0</v>
      </c>
      <c r="BB132" s="287">
        <f t="shared" si="126"/>
        <v>0</v>
      </c>
      <c r="BC132" s="287">
        <f t="shared" si="127"/>
        <v>2178245.0331465462</v>
      </c>
      <c r="BD132" s="287">
        <f t="shared" si="128"/>
        <v>0</v>
      </c>
      <c r="BE132" s="287">
        <f t="shared" si="129"/>
        <v>0</v>
      </c>
      <c r="BF132" s="287">
        <f t="shared" si="130"/>
        <v>0</v>
      </c>
      <c r="BG132" s="287">
        <f t="shared" si="103"/>
        <v>1782716.3768534539</v>
      </c>
      <c r="BH132" s="287">
        <f t="shared" si="131"/>
        <v>1782716.3768534539</v>
      </c>
      <c r="BI132" s="287">
        <f t="shared" si="132"/>
        <v>0</v>
      </c>
      <c r="BJ132" s="287">
        <f t="shared" si="133"/>
        <v>0</v>
      </c>
      <c r="BK132" s="287">
        <f t="shared" si="134"/>
        <v>0</v>
      </c>
      <c r="BL132" s="287">
        <f t="shared" si="135"/>
        <v>0</v>
      </c>
      <c r="BM132" s="287">
        <f t="shared" si="136"/>
        <v>0</v>
      </c>
      <c r="BN132" s="287">
        <f t="shared" si="137"/>
        <v>0</v>
      </c>
      <c r="BO132" s="287">
        <f t="shared" ref="BO132:BO195" si="141">BG132-AU132</f>
        <v>994430.50685345393</v>
      </c>
      <c r="BP132" s="287">
        <f t="shared" si="109"/>
        <v>417163.59</v>
      </c>
      <c r="BQ132" s="288">
        <f>IF(BO132&gt;0,BO132/'1. UC Assumptions'!$C$29*'1. UC Assumptions'!$C$28,0)</f>
        <v>679601.42483614362</v>
      </c>
      <c r="BR132" s="289">
        <f>BQ132*'1. UC Assumptions'!$C$19</f>
        <v>285092.79771876225</v>
      </c>
      <c r="BS132" s="289">
        <f t="shared" ref="BS132:BS195" si="142">AU132+BQ132</f>
        <v>1467887.2948361435</v>
      </c>
      <c r="BT132" s="90"/>
      <c r="BU132" s="111"/>
      <c r="BV132" s="111"/>
      <c r="BW132" s="126">
        <v>2121152.4794211113</v>
      </c>
      <c r="BX132" s="126">
        <v>4670147.861463259</v>
      </c>
      <c r="BY132" s="7">
        <f t="shared" si="100"/>
        <v>0</v>
      </c>
    </row>
    <row r="133" spans="1:77">
      <c r="A133" s="118" t="s">
        <v>333</v>
      </c>
      <c r="B133" s="118" t="s">
        <v>334</v>
      </c>
      <c r="C133" s="270" t="s">
        <v>334</v>
      </c>
      <c r="D133" s="119" t="s">
        <v>972</v>
      </c>
      <c r="E133" s="119" t="s">
        <v>977</v>
      </c>
      <c r="F133" s="120"/>
      <c r="G133" s="121" t="s">
        <v>1194</v>
      </c>
      <c r="H133" s="121" t="s">
        <v>861</v>
      </c>
      <c r="I133" s="122">
        <v>12</v>
      </c>
      <c r="J133" s="217">
        <f t="shared" si="105"/>
        <v>1</v>
      </c>
      <c r="K133" s="123">
        <v>514752.55840598908</v>
      </c>
      <c r="L133" s="123">
        <v>674423</v>
      </c>
      <c r="M133" s="93">
        <f t="shared" si="106"/>
        <v>0.1249924052715643</v>
      </c>
      <c r="N133" s="232">
        <v>1337813.4717413092</v>
      </c>
      <c r="O133" s="232"/>
      <c r="P133" s="123">
        <v>1337813.4717413092</v>
      </c>
      <c r="Q133" s="123">
        <v>596027.08606407035</v>
      </c>
      <c r="R133" s="123">
        <f t="shared" si="110"/>
        <v>741786.38567723881</v>
      </c>
      <c r="S133" s="123" t="b">
        <f t="shared" si="111"/>
        <v>0</v>
      </c>
      <c r="T133" s="123">
        <f t="shared" si="112"/>
        <v>741786.38567723881</v>
      </c>
      <c r="U133" s="123">
        <v>8828</v>
      </c>
      <c r="V133" s="123">
        <v>0</v>
      </c>
      <c r="W133" s="123">
        <v>0</v>
      </c>
      <c r="X133" s="123">
        <v>0</v>
      </c>
      <c r="Y133" s="123">
        <v>0</v>
      </c>
      <c r="Z133" s="70">
        <f t="shared" si="101"/>
        <v>8828</v>
      </c>
      <c r="AA133" s="70">
        <v>0</v>
      </c>
      <c r="AB133" s="70">
        <f t="shared" si="108"/>
        <v>750614.38567723881</v>
      </c>
      <c r="AC133" s="51">
        <f>IF(D133='2. UC Pool Allocations by Type'!B$5,'2. UC Pool Allocations by Type'!J$5,IF(D133='2. UC Pool Allocations by Type'!B$6,'2. UC Pool Allocations by Type'!J$6,IF(D133='2. UC Pool Allocations by Type'!B$7,'2. UC Pool Allocations by Type'!J$7,IF(D133='2. UC Pool Allocations by Type'!B$10,'2. UC Pool Allocations by Type'!J$10,IF(D133='2. UC Pool Allocations by Type'!B$14,'2. UC Pool Allocations by Type'!J$14,IF(D133='2. UC Pool Allocations by Type'!B$15,'2. UC Pool Allocations by Type'!J$15,IF(D133='2. UC Pool Allocations by Type'!B$16,'2. UC Pool Allocations by Type'!J$16,0)))))))</f>
        <v>196885138.65513676</v>
      </c>
      <c r="AD133" s="71">
        <f t="shared" si="113"/>
        <v>0</v>
      </c>
      <c r="AE133" s="71">
        <f t="shared" si="114"/>
        <v>750614.38567723881</v>
      </c>
      <c r="AF133" s="71">
        <f t="shared" si="115"/>
        <v>0</v>
      </c>
      <c r="AG133" s="71">
        <f t="shared" si="116"/>
        <v>0</v>
      </c>
      <c r="AH133" s="71">
        <f t="shared" si="117"/>
        <v>0</v>
      </c>
      <c r="AI133" s="71">
        <f t="shared" si="118"/>
        <v>0</v>
      </c>
      <c r="AJ133" s="71">
        <f t="shared" si="119"/>
        <v>0</v>
      </c>
      <c r="AK133" s="49">
        <f t="shared" si="120"/>
        <v>460133.23631139187</v>
      </c>
      <c r="AL133" s="51">
        <f>IF($E133=$D$352,R133*'1. UC Assumptions'!$H$14,0)</f>
        <v>636795.08185830654</v>
      </c>
      <c r="AM133" s="70">
        <f t="shared" si="104"/>
        <v>176661.84554691467</v>
      </c>
      <c r="AN133" s="70">
        <f t="shared" si="121"/>
        <v>176661.84554691467</v>
      </c>
      <c r="AO133" s="70">
        <f t="shared" si="122"/>
        <v>0</v>
      </c>
      <c r="AP133" s="70">
        <f t="shared" si="138"/>
        <v>0</v>
      </c>
      <c r="AQ133" s="70">
        <f t="shared" si="123"/>
        <v>0</v>
      </c>
      <c r="AR133" s="70">
        <f t="shared" si="124"/>
        <v>0</v>
      </c>
      <c r="AS133" s="70">
        <f t="shared" si="139"/>
        <v>0</v>
      </c>
      <c r="AT133" s="99">
        <f t="shared" si="107"/>
        <v>636795.08185830654</v>
      </c>
      <c r="AU133" s="287">
        <v>568176.85</v>
      </c>
      <c r="AV133" s="287">
        <f>ROUND(AU133*'1. UC Assumptions'!$C$19,2)</f>
        <v>238350.19</v>
      </c>
      <c r="AW133" s="287">
        <f>IF((AB133-AA133-AU133)*'1. UC Assumptions'!$C$19&gt;0,(AB133-AA133-AU133)*'1. UC Assumptions'!$C$19,0)</f>
        <v>76532.54621660168</v>
      </c>
      <c r="AX133" s="287">
        <f t="shared" si="102"/>
        <v>314882.73621660168</v>
      </c>
      <c r="AY133" s="287">
        <f>ROUND(AX133/'1. UC Assumptions'!$C$19,2)</f>
        <v>750614.39</v>
      </c>
      <c r="AZ133" s="287">
        <f t="shared" si="140"/>
        <v>636795.08185830654</v>
      </c>
      <c r="BA133" s="287">
        <f t="shared" si="125"/>
        <v>0</v>
      </c>
      <c r="BB133" s="287">
        <f t="shared" si="126"/>
        <v>0</v>
      </c>
      <c r="BC133" s="287">
        <f t="shared" si="127"/>
        <v>0</v>
      </c>
      <c r="BD133" s="287">
        <f t="shared" si="128"/>
        <v>0</v>
      </c>
      <c r="BE133" s="287">
        <f t="shared" si="129"/>
        <v>0</v>
      </c>
      <c r="BF133" s="287">
        <f t="shared" si="130"/>
        <v>0</v>
      </c>
      <c r="BG133" s="287">
        <f t="shared" si="103"/>
        <v>636795.08185830654</v>
      </c>
      <c r="BH133" s="287">
        <f t="shared" si="131"/>
        <v>0</v>
      </c>
      <c r="BI133" s="287">
        <f t="shared" si="132"/>
        <v>636795.08185830654</v>
      </c>
      <c r="BJ133" s="287">
        <f t="shared" si="133"/>
        <v>0</v>
      </c>
      <c r="BK133" s="287">
        <f t="shared" si="134"/>
        <v>0</v>
      </c>
      <c r="BL133" s="287">
        <f t="shared" si="135"/>
        <v>0</v>
      </c>
      <c r="BM133" s="287">
        <f t="shared" si="136"/>
        <v>0</v>
      </c>
      <c r="BN133" s="287">
        <f t="shared" si="137"/>
        <v>0</v>
      </c>
      <c r="BO133" s="287">
        <f t="shared" si="141"/>
        <v>68618.231858306564</v>
      </c>
      <c r="BP133" s="287">
        <f t="shared" si="109"/>
        <v>28785.34</v>
      </c>
      <c r="BQ133" s="288">
        <f>IF(BO133&gt;0,BO133/'1. UC Assumptions'!$C$29*'1. UC Assumptions'!$C$28,0)</f>
        <v>46894.225206542425</v>
      </c>
      <c r="BR133" s="289">
        <f>BQ133*'1. UC Assumptions'!$C$19</f>
        <v>19672.127474144545</v>
      </c>
      <c r="BS133" s="289">
        <f t="shared" si="142"/>
        <v>615071.07520654239</v>
      </c>
      <c r="BT133" s="90"/>
      <c r="BU133" s="111"/>
      <c r="BV133" s="111"/>
      <c r="BW133" s="126">
        <v>595595.60840598913</v>
      </c>
      <c r="BX133" s="126">
        <v>1337813.4717413092</v>
      </c>
      <c r="BY133" s="7">
        <f t="shared" si="100"/>
        <v>0</v>
      </c>
    </row>
    <row r="134" spans="1:77">
      <c r="A134" s="118" t="s">
        <v>1195</v>
      </c>
      <c r="B134" s="118" t="s">
        <v>336</v>
      </c>
      <c r="C134" s="270" t="s">
        <v>336</v>
      </c>
      <c r="D134" s="119" t="s">
        <v>950</v>
      </c>
      <c r="E134" s="119"/>
      <c r="F134" s="120"/>
      <c r="G134" s="121" t="s">
        <v>1057</v>
      </c>
      <c r="H134" s="121" t="s">
        <v>779</v>
      </c>
      <c r="I134" s="122">
        <v>10</v>
      </c>
      <c r="J134" s="217">
        <f t="shared" si="105"/>
        <v>1</v>
      </c>
      <c r="K134" s="123">
        <v>60401969.691460006</v>
      </c>
      <c r="L134" s="123">
        <v>251923096.25999999</v>
      </c>
      <c r="M134" s="93">
        <f t="shared" si="106"/>
        <v>5.594872074730306E-2</v>
      </c>
      <c r="N134" s="232">
        <v>329683694.99306065</v>
      </c>
      <c r="O134" s="232"/>
      <c r="P134" s="123">
        <v>329799253.84876126</v>
      </c>
      <c r="Q134" s="123">
        <v>104802140.6802052</v>
      </c>
      <c r="R134" s="123">
        <f t="shared" si="110"/>
        <v>224997113.16855606</v>
      </c>
      <c r="S134" s="123" t="b">
        <f t="shared" si="111"/>
        <v>0</v>
      </c>
      <c r="T134" s="123" t="b">
        <f t="shared" si="112"/>
        <v>0</v>
      </c>
      <c r="U134" s="123">
        <v>57908216</v>
      </c>
      <c r="V134" s="123">
        <v>8241750</v>
      </c>
      <c r="W134" s="123">
        <v>13888689</v>
      </c>
      <c r="X134" s="123">
        <v>1395007</v>
      </c>
      <c r="Y134" s="123">
        <v>0</v>
      </c>
      <c r="Z134" s="70">
        <f t="shared" si="101"/>
        <v>81433662</v>
      </c>
      <c r="AA134" s="70">
        <v>70046138.806890562</v>
      </c>
      <c r="AB134" s="70">
        <f t="shared" si="108"/>
        <v>376476913.97544664</v>
      </c>
      <c r="AC134" s="51">
        <f>IF(D134='2. UC Pool Allocations by Type'!B$5,'2. UC Pool Allocations by Type'!J$5,IF(D134='2. UC Pool Allocations by Type'!B$6,'2. UC Pool Allocations by Type'!J$6,IF(D134='2. UC Pool Allocations by Type'!B$7,'2. UC Pool Allocations by Type'!J$7,IF(D134='2. UC Pool Allocations by Type'!B$10,'2. UC Pool Allocations by Type'!J$10,IF(D134='2. UC Pool Allocations by Type'!B$14,'2. UC Pool Allocations by Type'!J$14,IF(D134='2. UC Pool Allocations by Type'!B$15,'2. UC Pool Allocations by Type'!J$15,IF(D134='2. UC Pool Allocations by Type'!B$16,'2. UC Pool Allocations by Type'!J$16,0)))))))</f>
        <v>859329636.50805175</v>
      </c>
      <c r="AD134" s="71">
        <f t="shared" si="113"/>
        <v>0</v>
      </c>
      <c r="AE134" s="71">
        <f t="shared" si="114"/>
        <v>0</v>
      </c>
      <c r="AF134" s="71">
        <f t="shared" si="115"/>
        <v>0</v>
      </c>
      <c r="AG134" s="71">
        <f t="shared" si="116"/>
        <v>376476913.97544664</v>
      </c>
      <c r="AH134" s="71">
        <f t="shared" si="117"/>
        <v>0</v>
      </c>
      <c r="AI134" s="71">
        <f t="shared" si="118"/>
        <v>0</v>
      </c>
      <c r="AJ134" s="71">
        <f t="shared" si="119"/>
        <v>0</v>
      </c>
      <c r="AK134" s="49">
        <f t="shared" si="120"/>
        <v>150567583.67955726</v>
      </c>
      <c r="AL134" s="51">
        <f>IF($E134=$D$352,R134*'1. UC Assumptions'!$H$14,0)</f>
        <v>0</v>
      </c>
      <c r="AM134" s="70">
        <f t="shared" si="104"/>
        <v>0</v>
      </c>
      <c r="AN134" s="70">
        <f t="shared" si="121"/>
        <v>0</v>
      </c>
      <c r="AO134" s="70">
        <f t="shared" si="122"/>
        <v>0</v>
      </c>
      <c r="AP134" s="70">
        <f t="shared" si="138"/>
        <v>0</v>
      </c>
      <c r="AQ134" s="70">
        <f t="shared" si="123"/>
        <v>0</v>
      </c>
      <c r="AR134" s="70">
        <f t="shared" si="124"/>
        <v>0</v>
      </c>
      <c r="AS134" s="70">
        <f t="shared" si="139"/>
        <v>0</v>
      </c>
      <c r="AT134" s="99">
        <f t="shared" si="107"/>
        <v>150567583.67955726</v>
      </c>
      <c r="AU134" s="287">
        <v>151569292.75</v>
      </c>
      <c r="AV134" s="287">
        <f>ROUND(AU134*'1. UC Assumptions'!$C$19,2)</f>
        <v>63583318.310000002</v>
      </c>
      <c r="AW134" s="287">
        <f>IF((AB134-AA134-AU134)*'1. UC Assumptions'!$C$19&gt;0,(AB134-AA134-AU134)*'1. UC Assumptions'!$C$19,0)</f>
        <v>64964391.87458428</v>
      </c>
      <c r="AX134" s="287">
        <f t="shared" si="102"/>
        <v>128547710.18458429</v>
      </c>
      <c r="AY134" s="287">
        <f>ROUND(AX134/'1. UC Assumptions'!$C$19,2)</f>
        <v>306430775.17000002</v>
      </c>
      <c r="AZ134" s="287">
        <f t="shared" si="140"/>
        <v>150567583.67955726</v>
      </c>
      <c r="BA134" s="287">
        <f t="shared" si="125"/>
        <v>0</v>
      </c>
      <c r="BB134" s="287">
        <f t="shared" si="126"/>
        <v>0</v>
      </c>
      <c r="BC134" s="287">
        <f t="shared" si="127"/>
        <v>0</v>
      </c>
      <c r="BD134" s="287">
        <f t="shared" si="128"/>
        <v>0</v>
      </c>
      <c r="BE134" s="287">
        <f t="shared" si="129"/>
        <v>0</v>
      </c>
      <c r="BF134" s="287">
        <f t="shared" si="130"/>
        <v>0</v>
      </c>
      <c r="BG134" s="287">
        <f t="shared" si="103"/>
        <v>150567583.67955726</v>
      </c>
      <c r="BH134" s="287">
        <f t="shared" si="131"/>
        <v>0</v>
      </c>
      <c r="BI134" s="287">
        <f t="shared" si="132"/>
        <v>0</v>
      </c>
      <c r="BJ134" s="287">
        <f t="shared" si="133"/>
        <v>0</v>
      </c>
      <c r="BK134" s="287">
        <f t="shared" si="134"/>
        <v>150567583.67955726</v>
      </c>
      <c r="BL134" s="287">
        <f t="shared" si="135"/>
        <v>0</v>
      </c>
      <c r="BM134" s="287">
        <f t="shared" si="136"/>
        <v>0</v>
      </c>
      <c r="BN134" s="287">
        <f t="shared" si="137"/>
        <v>0</v>
      </c>
      <c r="BO134" s="287">
        <f t="shared" si="141"/>
        <v>-1001709.0704427361</v>
      </c>
      <c r="BP134" s="287">
        <f t="shared" si="109"/>
        <v>-420216.95</v>
      </c>
      <c r="BQ134" s="288">
        <f>IF(BO134&gt;0,BO134/'1. UC Assumptions'!$C$29*'1. UC Assumptions'!$C$28,0)</f>
        <v>0</v>
      </c>
      <c r="BR134" s="289">
        <f>BQ134*'1. UC Assumptions'!$C$19</f>
        <v>0</v>
      </c>
      <c r="BS134" s="289">
        <f t="shared" si="142"/>
        <v>151569292.75</v>
      </c>
      <c r="BT134" s="90"/>
      <c r="BU134" s="111"/>
      <c r="BV134" s="111"/>
      <c r="BW134" s="126">
        <v>61053590.231460012</v>
      </c>
      <c r="BX134" s="126">
        <v>329683694.99306065</v>
      </c>
      <c r="BY134" s="7">
        <f t="shared" si="100"/>
        <v>-115558.85570061207</v>
      </c>
    </row>
    <row r="135" spans="1:77">
      <c r="A135" s="118" t="s">
        <v>338</v>
      </c>
      <c r="B135" s="118" t="s">
        <v>339</v>
      </c>
      <c r="C135" s="270" t="s">
        <v>339</v>
      </c>
      <c r="D135" s="119" t="s">
        <v>949</v>
      </c>
      <c r="E135" s="119"/>
      <c r="F135" s="120"/>
      <c r="G135" s="121" t="s">
        <v>337</v>
      </c>
      <c r="H135" s="121" t="s">
        <v>775</v>
      </c>
      <c r="I135" s="122">
        <v>9</v>
      </c>
      <c r="J135" s="217" t="str">
        <f t="shared" si="105"/>
        <v xml:space="preserve"> </v>
      </c>
      <c r="K135" s="123">
        <v>12091784.125119995</v>
      </c>
      <c r="L135" s="123">
        <v>19795610</v>
      </c>
      <c r="M135" s="93">
        <f t="shared" si="106"/>
        <v>0.11804996450752925</v>
      </c>
      <c r="N135" s="232">
        <v>35651699.869828008</v>
      </c>
      <c r="O135" s="232"/>
      <c r="P135" s="123">
        <v>35651699.869828008</v>
      </c>
      <c r="Q135" s="123">
        <v>0</v>
      </c>
      <c r="R135" s="123">
        <f t="shared" si="110"/>
        <v>35651699.869828008</v>
      </c>
      <c r="S135" s="123">
        <f t="shared" si="111"/>
        <v>0</v>
      </c>
      <c r="T135" s="123" t="b">
        <f t="shared" si="112"/>
        <v>0</v>
      </c>
      <c r="U135" s="123">
        <v>381080</v>
      </c>
      <c r="V135" s="123">
        <v>0</v>
      </c>
      <c r="W135" s="123">
        <v>0</v>
      </c>
      <c r="X135" s="123">
        <v>0</v>
      </c>
      <c r="Y135" s="123">
        <v>0</v>
      </c>
      <c r="Z135" s="70">
        <f t="shared" si="101"/>
        <v>381080</v>
      </c>
      <c r="AA135" s="70">
        <v>0</v>
      </c>
      <c r="AB135" s="70">
        <f t="shared" si="108"/>
        <v>36032779.869828008</v>
      </c>
      <c r="AC135" s="51">
        <f>IF(D135='2. UC Pool Allocations by Type'!B$5,'2. UC Pool Allocations by Type'!J$5,IF(D135='2. UC Pool Allocations by Type'!B$6,'2. UC Pool Allocations by Type'!J$6,IF(D135='2. UC Pool Allocations by Type'!B$7,'2. UC Pool Allocations by Type'!J$7,IF(D135='2. UC Pool Allocations by Type'!B$10,'2. UC Pool Allocations by Type'!J$10,IF(D135='2. UC Pool Allocations by Type'!B$14,'2. UC Pool Allocations by Type'!J$14,IF(D135='2. UC Pool Allocations by Type'!B$15,'2. UC Pool Allocations by Type'!J$15,IF(D135='2. UC Pool Allocations by Type'!B$16,'2. UC Pool Allocations by Type'!J$16,0)))))))</f>
        <v>2027872799.0126088</v>
      </c>
      <c r="AD135" s="71">
        <f t="shared" si="113"/>
        <v>36032779.869828008</v>
      </c>
      <c r="AE135" s="71">
        <f t="shared" si="114"/>
        <v>0</v>
      </c>
      <c r="AF135" s="71">
        <f t="shared" si="115"/>
        <v>0</v>
      </c>
      <c r="AG135" s="71">
        <f t="shared" si="116"/>
        <v>0</v>
      </c>
      <c r="AH135" s="71">
        <f t="shared" si="117"/>
        <v>0</v>
      </c>
      <c r="AI135" s="71">
        <f t="shared" si="118"/>
        <v>0</v>
      </c>
      <c r="AJ135" s="71">
        <f t="shared" si="119"/>
        <v>0</v>
      </c>
      <c r="AK135" s="49">
        <f t="shared" si="120"/>
        <v>17092924.133661307</v>
      </c>
      <c r="AL135" s="51">
        <f>IF($E135=$D$352,R135*'1. UC Assumptions'!$H$14,0)</f>
        <v>0</v>
      </c>
      <c r="AM135" s="70">
        <f t="shared" si="104"/>
        <v>0</v>
      </c>
      <c r="AN135" s="70">
        <f t="shared" si="121"/>
        <v>0</v>
      </c>
      <c r="AO135" s="70">
        <f t="shared" si="122"/>
        <v>0</v>
      </c>
      <c r="AP135" s="70">
        <f t="shared" si="138"/>
        <v>0</v>
      </c>
      <c r="AQ135" s="70">
        <f t="shared" si="123"/>
        <v>0</v>
      </c>
      <c r="AR135" s="70">
        <f t="shared" si="124"/>
        <v>17092924.133661307</v>
      </c>
      <c r="AS135" s="70">
        <f t="shared" si="139"/>
        <v>-875592.01593835128</v>
      </c>
      <c r="AT135" s="99">
        <f t="shared" si="107"/>
        <v>16217332.117722956</v>
      </c>
      <c r="AU135" s="287">
        <v>15701883.1</v>
      </c>
      <c r="AV135" s="287">
        <f>ROUND(AU135*'1. UC Assumptions'!$C$19,2)</f>
        <v>6586939.96</v>
      </c>
      <c r="AW135" s="287">
        <f>IF((AB135-AA135-AU135)*'1. UC Assumptions'!$C$19&gt;0,(AB135-AA135-AU135)*'1. UC Assumptions'!$C$19,0)</f>
        <v>8528811.1949428488</v>
      </c>
      <c r="AX135" s="287">
        <f t="shared" si="102"/>
        <v>15115751.154942848</v>
      </c>
      <c r="AY135" s="287">
        <f>ROUND(AX135/'1. UC Assumptions'!$C$19,2)</f>
        <v>36032779.869999997</v>
      </c>
      <c r="AZ135" s="287">
        <f t="shared" si="140"/>
        <v>16217332.117722956</v>
      </c>
      <c r="BA135" s="287">
        <f t="shared" si="125"/>
        <v>0</v>
      </c>
      <c r="BB135" s="287">
        <f t="shared" si="126"/>
        <v>0</v>
      </c>
      <c r="BC135" s="287">
        <f t="shared" si="127"/>
        <v>19815447.752277039</v>
      </c>
      <c r="BD135" s="287">
        <f t="shared" si="128"/>
        <v>0</v>
      </c>
      <c r="BE135" s="287">
        <f t="shared" si="129"/>
        <v>0</v>
      </c>
      <c r="BF135" s="287">
        <f t="shared" si="130"/>
        <v>0</v>
      </c>
      <c r="BG135" s="287">
        <f t="shared" si="103"/>
        <v>16217332.117722956</v>
      </c>
      <c r="BH135" s="287">
        <f t="shared" si="131"/>
        <v>16217332.117722956</v>
      </c>
      <c r="BI135" s="287">
        <f t="shared" si="132"/>
        <v>0</v>
      </c>
      <c r="BJ135" s="287">
        <f t="shared" si="133"/>
        <v>0</v>
      </c>
      <c r="BK135" s="287">
        <f t="shared" si="134"/>
        <v>0</v>
      </c>
      <c r="BL135" s="287">
        <f t="shared" si="135"/>
        <v>0</v>
      </c>
      <c r="BM135" s="287">
        <f t="shared" si="136"/>
        <v>0</v>
      </c>
      <c r="BN135" s="287">
        <f t="shared" si="137"/>
        <v>0</v>
      </c>
      <c r="BO135" s="287">
        <f t="shared" si="141"/>
        <v>515449.01772295684</v>
      </c>
      <c r="BP135" s="287">
        <f t="shared" si="109"/>
        <v>216230.86</v>
      </c>
      <c r="BQ135" s="288">
        <f>IF(BO135&gt;0,BO135/'1. UC Assumptions'!$C$29*'1. UC Assumptions'!$C$28,0)</f>
        <v>352261.80659251905</v>
      </c>
      <c r="BR135" s="289">
        <f>BQ135*'1. UC Assumptions'!$C$19</f>
        <v>147773.82786556173</v>
      </c>
      <c r="BS135" s="289">
        <f t="shared" si="142"/>
        <v>16054144.906592518</v>
      </c>
      <c r="BT135" s="90"/>
      <c r="BU135" s="111"/>
      <c r="BV135" s="111"/>
      <c r="BW135" s="126">
        <v>14049408.915119994</v>
      </c>
      <c r="BX135" s="126">
        <v>35651699.869828008</v>
      </c>
      <c r="BY135" s="7">
        <f t="shared" si="100"/>
        <v>0</v>
      </c>
    </row>
    <row r="136" spans="1:77">
      <c r="A136" s="118" t="s">
        <v>340</v>
      </c>
      <c r="B136" s="118" t="s">
        <v>341</v>
      </c>
      <c r="C136" s="270" t="s">
        <v>341</v>
      </c>
      <c r="D136" s="119" t="s">
        <v>949</v>
      </c>
      <c r="E136" s="119" t="s">
        <v>977</v>
      </c>
      <c r="F136" s="120"/>
      <c r="G136" s="121" t="s">
        <v>1196</v>
      </c>
      <c r="H136" s="121" t="s">
        <v>862</v>
      </c>
      <c r="I136" s="122">
        <v>12</v>
      </c>
      <c r="J136" s="217" t="str">
        <f t="shared" si="105"/>
        <v xml:space="preserve"> </v>
      </c>
      <c r="K136" s="123">
        <v>234129.49999999988</v>
      </c>
      <c r="L136" s="123">
        <v>270298</v>
      </c>
      <c r="M136" s="93">
        <f t="shared" si="106"/>
        <v>6.0416361980046407E-2</v>
      </c>
      <c r="N136" s="232">
        <v>534903.17443268979</v>
      </c>
      <c r="O136" s="232"/>
      <c r="P136" s="123">
        <v>534903.17443268979</v>
      </c>
      <c r="Q136" s="123">
        <v>0</v>
      </c>
      <c r="R136" s="123">
        <f t="shared" si="110"/>
        <v>534903.17443268979</v>
      </c>
      <c r="S136" s="123">
        <f t="shared" si="111"/>
        <v>534903.17443268979</v>
      </c>
      <c r="T136" s="123" t="b">
        <f t="shared" si="112"/>
        <v>0</v>
      </c>
      <c r="U136" s="123">
        <v>14138</v>
      </c>
      <c r="V136" s="123">
        <v>0</v>
      </c>
      <c r="W136" s="123">
        <v>0</v>
      </c>
      <c r="X136" s="123">
        <v>0</v>
      </c>
      <c r="Y136" s="123">
        <v>0</v>
      </c>
      <c r="Z136" s="70">
        <f t="shared" si="101"/>
        <v>14138</v>
      </c>
      <c r="AA136" s="70">
        <v>0</v>
      </c>
      <c r="AB136" s="70">
        <f t="shared" si="108"/>
        <v>549041.17443268979</v>
      </c>
      <c r="AC136" s="51">
        <f>IF(D136='2. UC Pool Allocations by Type'!B$5,'2. UC Pool Allocations by Type'!J$5,IF(D136='2. UC Pool Allocations by Type'!B$6,'2. UC Pool Allocations by Type'!J$6,IF(D136='2. UC Pool Allocations by Type'!B$7,'2. UC Pool Allocations by Type'!J$7,IF(D136='2. UC Pool Allocations by Type'!B$10,'2. UC Pool Allocations by Type'!J$10,IF(D136='2. UC Pool Allocations by Type'!B$14,'2. UC Pool Allocations by Type'!J$14,IF(D136='2. UC Pool Allocations by Type'!B$15,'2. UC Pool Allocations by Type'!J$15,IF(D136='2. UC Pool Allocations by Type'!B$16,'2. UC Pool Allocations by Type'!J$16,0)))))))</f>
        <v>2027872799.0126088</v>
      </c>
      <c r="AD136" s="71">
        <f t="shared" si="113"/>
        <v>549041.17443268979</v>
      </c>
      <c r="AE136" s="71">
        <f t="shared" si="114"/>
        <v>0</v>
      </c>
      <c r="AF136" s="71">
        <f t="shared" si="115"/>
        <v>0</v>
      </c>
      <c r="AG136" s="71">
        <f t="shared" si="116"/>
        <v>0</v>
      </c>
      <c r="AH136" s="71">
        <f t="shared" si="117"/>
        <v>0</v>
      </c>
      <c r="AI136" s="71">
        <f t="shared" si="118"/>
        <v>0</v>
      </c>
      <c r="AJ136" s="71">
        <f t="shared" si="119"/>
        <v>0</v>
      </c>
      <c r="AK136" s="49">
        <f t="shared" si="120"/>
        <v>260449.49001263568</v>
      </c>
      <c r="AL136" s="51">
        <f>IF($E136=$D$352,R136*'1. UC Assumptions'!$H$14,0)</f>
        <v>459193.80205144756</v>
      </c>
      <c r="AM136" s="70">
        <f t="shared" si="104"/>
        <v>198744.31203881188</v>
      </c>
      <c r="AN136" s="70">
        <f t="shared" si="121"/>
        <v>0</v>
      </c>
      <c r="AO136" s="70">
        <f t="shared" si="122"/>
        <v>0</v>
      </c>
      <c r="AP136" s="70">
        <f t="shared" si="138"/>
        <v>0</v>
      </c>
      <c r="AQ136" s="70">
        <f t="shared" si="123"/>
        <v>198744.31203881188</v>
      </c>
      <c r="AR136" s="70">
        <f t="shared" si="124"/>
        <v>0</v>
      </c>
      <c r="AS136" s="70">
        <f t="shared" si="139"/>
        <v>0</v>
      </c>
      <c r="AT136" s="99">
        <f t="shared" si="107"/>
        <v>459193.80205144756</v>
      </c>
      <c r="AU136" s="287">
        <v>463934.11</v>
      </c>
      <c r="AV136" s="287">
        <f>ROUND(AU136*'1. UC Assumptions'!$C$19,2)</f>
        <v>194620.36</v>
      </c>
      <c r="AW136" s="287">
        <f>IF((AB136-AA136-AU136)*'1. UC Assumptions'!$C$19&gt;0,(AB136-AA136-AU136)*'1. UC Assumptions'!$C$19,0)</f>
        <v>35702.413529513375</v>
      </c>
      <c r="AX136" s="287">
        <f t="shared" si="102"/>
        <v>230322.77352951336</v>
      </c>
      <c r="AY136" s="287">
        <f>ROUND(AX136/'1. UC Assumptions'!$C$19,2)</f>
        <v>549041.18000000005</v>
      </c>
      <c r="AZ136" s="287">
        <f t="shared" si="140"/>
        <v>459193.80205144756</v>
      </c>
      <c r="BA136" s="287">
        <f t="shared" si="125"/>
        <v>0</v>
      </c>
      <c r="BB136" s="287">
        <f t="shared" si="126"/>
        <v>0</v>
      </c>
      <c r="BC136" s="287">
        <f t="shared" si="127"/>
        <v>89847.377948552486</v>
      </c>
      <c r="BD136" s="287">
        <f t="shared" si="128"/>
        <v>0</v>
      </c>
      <c r="BE136" s="287">
        <f t="shared" si="129"/>
        <v>0</v>
      </c>
      <c r="BF136" s="287">
        <f t="shared" si="130"/>
        <v>0</v>
      </c>
      <c r="BG136" s="287">
        <f t="shared" si="103"/>
        <v>459193.80205144756</v>
      </c>
      <c r="BH136" s="287">
        <f t="shared" si="131"/>
        <v>459193.80205144756</v>
      </c>
      <c r="BI136" s="287">
        <f t="shared" si="132"/>
        <v>0</v>
      </c>
      <c r="BJ136" s="287">
        <f t="shared" si="133"/>
        <v>0</v>
      </c>
      <c r="BK136" s="287">
        <f t="shared" si="134"/>
        <v>0</v>
      </c>
      <c r="BL136" s="287">
        <f t="shared" si="135"/>
        <v>0</v>
      </c>
      <c r="BM136" s="287">
        <f t="shared" si="136"/>
        <v>0</v>
      </c>
      <c r="BN136" s="287">
        <f t="shared" si="137"/>
        <v>0</v>
      </c>
      <c r="BO136" s="287">
        <f t="shared" si="141"/>
        <v>-4740.3079485524213</v>
      </c>
      <c r="BP136" s="287">
        <f t="shared" si="109"/>
        <v>-1988.55</v>
      </c>
      <c r="BQ136" s="288">
        <f>IF(BO136&gt;0,BO136/'1. UC Assumptions'!$C$29*'1. UC Assumptions'!$C$28,0)</f>
        <v>0</v>
      </c>
      <c r="BR136" s="289">
        <f>BQ136*'1. UC Assumptions'!$C$19</f>
        <v>0</v>
      </c>
      <c r="BS136" s="289">
        <f t="shared" si="142"/>
        <v>463934.11</v>
      </c>
      <c r="BT136" s="90"/>
      <c r="BU136" s="111"/>
      <c r="BV136" s="111"/>
      <c r="BW136" s="126">
        <v>237498.48999999987</v>
      </c>
      <c r="BX136" s="126">
        <v>534903.17443268979</v>
      </c>
      <c r="BY136" s="7">
        <f t="shared" si="100"/>
        <v>0</v>
      </c>
    </row>
    <row r="137" spans="1:77">
      <c r="A137" s="118" t="s">
        <v>342</v>
      </c>
      <c r="B137" s="118" t="s">
        <v>343</v>
      </c>
      <c r="C137" s="270" t="s">
        <v>2135</v>
      </c>
      <c r="D137" s="119" t="s">
        <v>949</v>
      </c>
      <c r="E137" s="119" t="s">
        <v>977</v>
      </c>
      <c r="F137" s="120"/>
      <c r="G137" s="121" t="s">
        <v>1197</v>
      </c>
      <c r="H137" s="121" t="s">
        <v>800</v>
      </c>
      <c r="I137" s="122">
        <v>11</v>
      </c>
      <c r="J137" s="217" t="str">
        <f t="shared" si="105"/>
        <v xml:space="preserve"> </v>
      </c>
      <c r="K137" s="123">
        <v>530753.51000000013</v>
      </c>
      <c r="L137" s="123">
        <v>334164</v>
      </c>
      <c r="M137" s="93">
        <f t="shared" si="106"/>
        <v>5.8207175183469184E-2</v>
      </c>
      <c r="N137" s="232">
        <v>915261.91502382001</v>
      </c>
      <c r="O137" s="232"/>
      <c r="P137" s="123">
        <v>915261.91502382001</v>
      </c>
      <c r="Q137" s="123">
        <v>0</v>
      </c>
      <c r="R137" s="123">
        <f t="shared" si="110"/>
        <v>915261.91502382001</v>
      </c>
      <c r="S137" s="123">
        <f t="shared" si="111"/>
        <v>915261.91502382001</v>
      </c>
      <c r="T137" s="123" t="b">
        <f t="shared" si="112"/>
        <v>0</v>
      </c>
      <c r="U137" s="123">
        <v>1624142</v>
      </c>
      <c r="V137" s="123">
        <v>0</v>
      </c>
      <c r="W137" s="123">
        <v>-648062</v>
      </c>
      <c r="X137" s="123">
        <v>0</v>
      </c>
      <c r="Y137" s="123">
        <v>0</v>
      </c>
      <c r="Z137" s="70">
        <f t="shared" si="101"/>
        <v>976080</v>
      </c>
      <c r="AA137" s="70">
        <v>0</v>
      </c>
      <c r="AB137" s="70">
        <f t="shared" si="108"/>
        <v>1891341.91502382</v>
      </c>
      <c r="AC137" s="51">
        <f>IF(D137='2. UC Pool Allocations by Type'!B$5,'2. UC Pool Allocations by Type'!J$5,IF(D137='2. UC Pool Allocations by Type'!B$6,'2. UC Pool Allocations by Type'!J$6,IF(D137='2. UC Pool Allocations by Type'!B$7,'2. UC Pool Allocations by Type'!J$7,IF(D137='2. UC Pool Allocations by Type'!B$10,'2. UC Pool Allocations by Type'!J$10,IF(D137='2. UC Pool Allocations by Type'!B$14,'2. UC Pool Allocations by Type'!J$14,IF(D137='2. UC Pool Allocations by Type'!B$15,'2. UC Pool Allocations by Type'!J$15,IF(D137='2. UC Pool Allocations by Type'!B$16,'2. UC Pool Allocations by Type'!J$16,0)))))))</f>
        <v>2027872799.0126088</v>
      </c>
      <c r="AD137" s="71">
        <f t="shared" si="113"/>
        <v>1891341.91502382</v>
      </c>
      <c r="AE137" s="71">
        <f t="shared" si="114"/>
        <v>0</v>
      </c>
      <c r="AF137" s="71">
        <f t="shared" si="115"/>
        <v>0</v>
      </c>
      <c r="AG137" s="71">
        <f t="shared" si="116"/>
        <v>0</v>
      </c>
      <c r="AH137" s="71">
        <f t="shared" si="117"/>
        <v>0</v>
      </c>
      <c r="AI137" s="71">
        <f t="shared" si="118"/>
        <v>0</v>
      </c>
      <c r="AJ137" s="71">
        <f t="shared" si="119"/>
        <v>0</v>
      </c>
      <c r="AK137" s="49">
        <f t="shared" si="120"/>
        <v>897198.71686575352</v>
      </c>
      <c r="AL137" s="51">
        <f>IF($E137=$D$352,R137*'1. UC Assumptions'!$H$14,0)</f>
        <v>785717.15166660247</v>
      </c>
      <c r="AM137" s="70">
        <f t="shared" si="104"/>
        <v>0</v>
      </c>
      <c r="AN137" s="70">
        <f t="shared" si="121"/>
        <v>0</v>
      </c>
      <c r="AO137" s="70">
        <f t="shared" si="122"/>
        <v>0</v>
      </c>
      <c r="AP137" s="70">
        <f t="shared" si="138"/>
        <v>0</v>
      </c>
      <c r="AQ137" s="70">
        <f t="shared" si="123"/>
        <v>0</v>
      </c>
      <c r="AR137" s="70">
        <f t="shared" si="124"/>
        <v>0</v>
      </c>
      <c r="AS137" s="70">
        <f t="shared" si="139"/>
        <v>0</v>
      </c>
      <c r="AT137" s="99">
        <f t="shared" si="107"/>
        <v>897198.71686575352</v>
      </c>
      <c r="AU137" s="287">
        <v>979304.53</v>
      </c>
      <c r="AV137" s="287">
        <f>ROUND(AU137*'1. UC Assumptions'!$C$19,2)</f>
        <v>410818.25</v>
      </c>
      <c r="AW137" s="287">
        <f>IF((AB137-AA137-AU137)*'1. UC Assumptions'!$C$19&gt;0,(AB137-AA137-AU137)*'1. UC Assumptions'!$C$19,0)</f>
        <v>382599.68301749247</v>
      </c>
      <c r="AX137" s="287">
        <f t="shared" si="102"/>
        <v>793417.93301749253</v>
      </c>
      <c r="AY137" s="287">
        <f>ROUND(AX137/'1. UC Assumptions'!$C$19,2)</f>
        <v>1891341.91</v>
      </c>
      <c r="AZ137" s="287">
        <f t="shared" si="140"/>
        <v>897198.71686575352</v>
      </c>
      <c r="BA137" s="287">
        <f t="shared" si="125"/>
        <v>0</v>
      </c>
      <c r="BB137" s="287">
        <f t="shared" si="126"/>
        <v>0</v>
      </c>
      <c r="BC137" s="287">
        <f t="shared" si="127"/>
        <v>994143.19313424639</v>
      </c>
      <c r="BD137" s="287">
        <f t="shared" si="128"/>
        <v>0</v>
      </c>
      <c r="BE137" s="287">
        <f t="shared" si="129"/>
        <v>0</v>
      </c>
      <c r="BF137" s="287">
        <f t="shared" si="130"/>
        <v>0</v>
      </c>
      <c r="BG137" s="287">
        <f t="shared" si="103"/>
        <v>897198.71686575352</v>
      </c>
      <c r="BH137" s="287">
        <f t="shared" si="131"/>
        <v>897198.71686575352</v>
      </c>
      <c r="BI137" s="287">
        <f t="shared" si="132"/>
        <v>0</v>
      </c>
      <c r="BJ137" s="287">
        <f t="shared" si="133"/>
        <v>0</v>
      </c>
      <c r="BK137" s="287">
        <f t="shared" si="134"/>
        <v>0</v>
      </c>
      <c r="BL137" s="287">
        <f t="shared" si="135"/>
        <v>0</v>
      </c>
      <c r="BM137" s="287">
        <f t="shared" si="136"/>
        <v>0</v>
      </c>
      <c r="BN137" s="287">
        <f t="shared" si="137"/>
        <v>0</v>
      </c>
      <c r="BO137" s="287">
        <f t="shared" si="141"/>
        <v>-82105.813134246506</v>
      </c>
      <c r="BP137" s="287">
        <f t="shared" si="109"/>
        <v>-34443.379999999997</v>
      </c>
      <c r="BQ137" s="288">
        <f>IF(BO137&gt;0,BO137/'1. UC Assumptions'!$C$29*'1. UC Assumptions'!$C$28,0)</f>
        <v>0</v>
      </c>
      <c r="BR137" s="289">
        <f>BQ137*'1. UC Assumptions'!$C$19</f>
        <v>0</v>
      </c>
      <c r="BS137" s="289">
        <f t="shared" si="142"/>
        <v>979304.53</v>
      </c>
      <c r="BT137" s="90"/>
      <c r="BU137" s="111"/>
      <c r="BV137" s="111"/>
      <c r="BW137" s="126">
        <v>534716.22000000009</v>
      </c>
      <c r="BX137" s="126">
        <v>915261.91502382001</v>
      </c>
      <c r="BY137" s="7">
        <f t="shared" si="100"/>
        <v>0</v>
      </c>
    </row>
    <row r="138" spans="1:77">
      <c r="A138" s="118" t="s">
        <v>344</v>
      </c>
      <c r="B138" s="118" t="s">
        <v>345</v>
      </c>
      <c r="C138" s="270" t="s">
        <v>345</v>
      </c>
      <c r="D138" s="119" t="s">
        <v>949</v>
      </c>
      <c r="E138" s="119"/>
      <c r="F138" s="120"/>
      <c r="G138" s="130" t="s">
        <v>1198</v>
      </c>
      <c r="H138" s="121" t="s">
        <v>779</v>
      </c>
      <c r="I138" s="122">
        <v>10</v>
      </c>
      <c r="J138" s="217" t="str">
        <f t="shared" si="105"/>
        <v xml:space="preserve"> </v>
      </c>
      <c r="K138" s="123">
        <v>3719062.1672857585</v>
      </c>
      <c r="L138" s="123">
        <v>9079806</v>
      </c>
      <c r="M138" s="93">
        <f t="shared" si="106"/>
        <v>0.12831068489392639</v>
      </c>
      <c r="N138" s="232">
        <v>14441099.707697267</v>
      </c>
      <c r="O138" s="232"/>
      <c r="P138" s="123">
        <v>14441099.707697267</v>
      </c>
      <c r="Q138" s="123">
        <v>0</v>
      </c>
      <c r="R138" s="123">
        <f t="shared" si="110"/>
        <v>14441099.707697267</v>
      </c>
      <c r="S138" s="123">
        <f t="shared" si="111"/>
        <v>0</v>
      </c>
      <c r="T138" s="123" t="b">
        <f t="shared" si="112"/>
        <v>0</v>
      </c>
      <c r="U138" s="123">
        <v>0</v>
      </c>
      <c r="V138" s="123">
        <v>0</v>
      </c>
      <c r="W138" s="123">
        <v>0</v>
      </c>
      <c r="X138" s="123">
        <v>0</v>
      </c>
      <c r="Y138" s="123">
        <v>0</v>
      </c>
      <c r="Z138" s="70">
        <f t="shared" si="101"/>
        <v>0</v>
      </c>
      <c r="AA138" s="70">
        <v>0</v>
      </c>
      <c r="AB138" s="70">
        <f t="shared" si="108"/>
        <v>14441099.707697267</v>
      </c>
      <c r="AC138" s="51">
        <f>IF(D138='2. UC Pool Allocations by Type'!B$5,'2. UC Pool Allocations by Type'!J$5,IF(D138='2. UC Pool Allocations by Type'!B$6,'2. UC Pool Allocations by Type'!J$6,IF(D138='2. UC Pool Allocations by Type'!B$7,'2. UC Pool Allocations by Type'!J$7,IF(D138='2. UC Pool Allocations by Type'!B$10,'2. UC Pool Allocations by Type'!J$10,IF(D138='2. UC Pool Allocations by Type'!B$14,'2. UC Pool Allocations by Type'!J$14,IF(D138='2. UC Pool Allocations by Type'!B$15,'2. UC Pool Allocations by Type'!J$15,IF(D138='2. UC Pool Allocations by Type'!B$16,'2. UC Pool Allocations by Type'!J$16,0)))))))</f>
        <v>2027872799.0126088</v>
      </c>
      <c r="AD138" s="71">
        <f t="shared" si="113"/>
        <v>14441099.707697267</v>
      </c>
      <c r="AE138" s="71">
        <f t="shared" si="114"/>
        <v>0</v>
      </c>
      <c r="AF138" s="71">
        <f t="shared" si="115"/>
        <v>0</v>
      </c>
      <c r="AG138" s="71">
        <f t="shared" si="116"/>
        <v>0</v>
      </c>
      <c r="AH138" s="71">
        <f t="shared" si="117"/>
        <v>0</v>
      </c>
      <c r="AI138" s="71">
        <f t="shared" si="118"/>
        <v>0</v>
      </c>
      <c r="AJ138" s="71">
        <f t="shared" si="119"/>
        <v>0</v>
      </c>
      <c r="AK138" s="49">
        <f t="shared" si="120"/>
        <v>6850446.2492775768</v>
      </c>
      <c r="AL138" s="51">
        <f>IF($E138=$D$352,R138*'1. UC Assumptions'!$H$14,0)</f>
        <v>0</v>
      </c>
      <c r="AM138" s="70">
        <f t="shared" si="104"/>
        <v>0</v>
      </c>
      <c r="AN138" s="70">
        <f t="shared" si="121"/>
        <v>0</v>
      </c>
      <c r="AO138" s="70">
        <f t="shared" si="122"/>
        <v>0</v>
      </c>
      <c r="AP138" s="70">
        <f t="shared" si="138"/>
        <v>0</v>
      </c>
      <c r="AQ138" s="70">
        <f t="shared" si="123"/>
        <v>0</v>
      </c>
      <c r="AR138" s="70">
        <f t="shared" si="124"/>
        <v>6850446.2492775768</v>
      </c>
      <c r="AS138" s="70">
        <f t="shared" si="139"/>
        <v>-350916.90541526186</v>
      </c>
      <c r="AT138" s="99">
        <f t="shared" si="107"/>
        <v>6499529.3438623147</v>
      </c>
      <c r="AU138" s="287">
        <v>5125254.5</v>
      </c>
      <c r="AV138" s="287">
        <f>ROUND(AU138*'1. UC Assumptions'!$C$19,2)</f>
        <v>2150044.2599999998</v>
      </c>
      <c r="AW138" s="287">
        <f>IF((AB138-AA138-AU138)*'1. UC Assumptions'!$C$19&gt;0,(AB138-AA138-AU138)*'1. UC Assumptions'!$C$19,0)</f>
        <v>3907997.0646290034</v>
      </c>
      <c r="AX138" s="287">
        <f t="shared" si="102"/>
        <v>6058041.3246290032</v>
      </c>
      <c r="AY138" s="287">
        <f>ROUND(AX138/'1. UC Assumptions'!$C$19,2)</f>
        <v>14441099.699999999</v>
      </c>
      <c r="AZ138" s="287">
        <f t="shared" si="140"/>
        <v>6499529.3438623147</v>
      </c>
      <c r="BA138" s="287">
        <f t="shared" si="125"/>
        <v>0</v>
      </c>
      <c r="BB138" s="287">
        <f t="shared" si="126"/>
        <v>0</v>
      </c>
      <c r="BC138" s="287">
        <f t="shared" si="127"/>
        <v>7941570.3561376845</v>
      </c>
      <c r="BD138" s="287">
        <f t="shared" si="128"/>
        <v>0</v>
      </c>
      <c r="BE138" s="287">
        <f t="shared" si="129"/>
        <v>0</v>
      </c>
      <c r="BF138" s="287">
        <f t="shared" si="130"/>
        <v>0</v>
      </c>
      <c r="BG138" s="287">
        <f t="shared" si="103"/>
        <v>6499529.3438623147</v>
      </c>
      <c r="BH138" s="287">
        <f t="shared" si="131"/>
        <v>6499529.3438623147</v>
      </c>
      <c r="BI138" s="287">
        <f t="shared" si="132"/>
        <v>0</v>
      </c>
      <c r="BJ138" s="287">
        <f t="shared" si="133"/>
        <v>0</v>
      </c>
      <c r="BK138" s="287">
        <f t="shared" si="134"/>
        <v>0</v>
      </c>
      <c r="BL138" s="287">
        <f t="shared" si="135"/>
        <v>0</v>
      </c>
      <c r="BM138" s="287">
        <f t="shared" si="136"/>
        <v>0</v>
      </c>
      <c r="BN138" s="287">
        <f t="shared" si="137"/>
        <v>0</v>
      </c>
      <c r="BO138" s="287">
        <f t="shared" si="141"/>
        <v>1374274.8438623147</v>
      </c>
      <c r="BP138" s="287">
        <f t="shared" si="109"/>
        <v>576508.29</v>
      </c>
      <c r="BQ138" s="288">
        <f>IF(BO138&gt;0,BO138/'1. UC Assumptions'!$C$29*'1. UC Assumptions'!$C$28,0)</f>
        <v>939189.9540175033</v>
      </c>
      <c r="BR138" s="289">
        <f>BQ138*'1. UC Assumptions'!$C$19</f>
        <v>393990.1857103426</v>
      </c>
      <c r="BS138" s="289">
        <f t="shared" si="142"/>
        <v>6064444.4540175032</v>
      </c>
      <c r="BT138" s="90"/>
      <c r="BU138" s="111"/>
      <c r="BV138" s="111"/>
      <c r="BW138" s="126">
        <v>4629478.3972857576</v>
      </c>
      <c r="BX138" s="126">
        <v>14441099.707697267</v>
      </c>
      <c r="BY138" s="7">
        <f t="shared" si="100"/>
        <v>0</v>
      </c>
    </row>
    <row r="139" spans="1:77">
      <c r="A139" s="118" t="s">
        <v>346</v>
      </c>
      <c r="B139" s="118" t="s">
        <v>347</v>
      </c>
      <c r="C139" s="270" t="s">
        <v>347</v>
      </c>
      <c r="D139" s="119" t="s">
        <v>949</v>
      </c>
      <c r="E139" s="119" t="s">
        <v>977</v>
      </c>
      <c r="F139" s="120"/>
      <c r="G139" s="121" t="s">
        <v>1199</v>
      </c>
      <c r="H139" s="121" t="s">
        <v>863</v>
      </c>
      <c r="I139" s="122">
        <v>12</v>
      </c>
      <c r="J139" s="217">
        <f t="shared" si="105"/>
        <v>1</v>
      </c>
      <c r="K139" s="123">
        <v>838976.55453520385</v>
      </c>
      <c r="L139" s="123">
        <v>3123002</v>
      </c>
      <c r="M139" s="93">
        <f t="shared" si="106"/>
        <v>0.10370320234219532</v>
      </c>
      <c r="N139" s="232">
        <v>4371981.0959376367</v>
      </c>
      <c r="O139" s="232"/>
      <c r="P139" s="123">
        <v>4372848.4182516066</v>
      </c>
      <c r="Q139" s="123">
        <v>1180300.5519940562</v>
      </c>
      <c r="R139" s="123">
        <f t="shared" si="110"/>
        <v>3192547.8662575502</v>
      </c>
      <c r="S139" s="123">
        <f t="shared" si="111"/>
        <v>3192547.8662575502</v>
      </c>
      <c r="T139" s="123" t="b">
        <f t="shared" si="112"/>
        <v>0</v>
      </c>
      <c r="U139" s="123">
        <v>0</v>
      </c>
      <c r="V139" s="123">
        <v>0</v>
      </c>
      <c r="W139" s="123">
        <v>0</v>
      </c>
      <c r="X139" s="123">
        <v>0</v>
      </c>
      <c r="Y139" s="123">
        <v>0</v>
      </c>
      <c r="Z139" s="70">
        <f t="shared" si="101"/>
        <v>0</v>
      </c>
      <c r="AA139" s="70">
        <v>0</v>
      </c>
      <c r="AB139" s="70">
        <f t="shared" si="108"/>
        <v>3192547.8662575502</v>
      </c>
      <c r="AC139" s="51">
        <f>IF(D139='2. UC Pool Allocations by Type'!B$5,'2. UC Pool Allocations by Type'!J$5,IF(D139='2. UC Pool Allocations by Type'!B$6,'2. UC Pool Allocations by Type'!J$6,IF(D139='2. UC Pool Allocations by Type'!B$7,'2. UC Pool Allocations by Type'!J$7,IF(D139='2. UC Pool Allocations by Type'!B$10,'2. UC Pool Allocations by Type'!J$10,IF(D139='2. UC Pool Allocations by Type'!B$14,'2. UC Pool Allocations by Type'!J$14,IF(D139='2. UC Pool Allocations by Type'!B$15,'2. UC Pool Allocations by Type'!J$15,IF(D139='2. UC Pool Allocations by Type'!B$16,'2. UC Pool Allocations by Type'!J$16,0)))))))</f>
        <v>2027872799.0126088</v>
      </c>
      <c r="AD139" s="71">
        <f t="shared" si="113"/>
        <v>3192547.8662575502</v>
      </c>
      <c r="AE139" s="71">
        <f t="shared" si="114"/>
        <v>0</v>
      </c>
      <c r="AF139" s="71">
        <f t="shared" si="115"/>
        <v>0</v>
      </c>
      <c r="AG139" s="71">
        <f t="shared" si="116"/>
        <v>0</v>
      </c>
      <c r="AH139" s="71">
        <f t="shared" si="117"/>
        <v>0</v>
      </c>
      <c r="AI139" s="71">
        <f t="shared" si="118"/>
        <v>0</v>
      </c>
      <c r="AJ139" s="71">
        <f t="shared" si="119"/>
        <v>0</v>
      </c>
      <c r="AK139" s="49">
        <f t="shared" si="120"/>
        <v>1514453.7465097627</v>
      </c>
      <c r="AL139" s="51">
        <f>IF($E139=$D$352,R139*'1. UC Assumptions'!$H$14,0)</f>
        <v>2740679.5528795584</v>
      </c>
      <c r="AM139" s="70">
        <f t="shared" si="104"/>
        <v>1226225.8063697957</v>
      </c>
      <c r="AN139" s="70">
        <f t="shared" si="121"/>
        <v>0</v>
      </c>
      <c r="AO139" s="70">
        <f t="shared" si="122"/>
        <v>0</v>
      </c>
      <c r="AP139" s="70">
        <f t="shared" si="138"/>
        <v>0</v>
      </c>
      <c r="AQ139" s="70">
        <f t="shared" si="123"/>
        <v>1226225.8063697957</v>
      </c>
      <c r="AR139" s="70">
        <f t="shared" si="124"/>
        <v>0</v>
      </c>
      <c r="AS139" s="70">
        <f t="shared" si="139"/>
        <v>0</v>
      </c>
      <c r="AT139" s="99">
        <f t="shared" si="107"/>
        <v>2740679.5528795584</v>
      </c>
      <c r="AU139" s="287">
        <v>2623819.9700000002</v>
      </c>
      <c r="AV139" s="287">
        <f>ROUND(AU139*'1. UC Assumptions'!$C$19,2)</f>
        <v>1100692.48</v>
      </c>
      <c r="AW139" s="287">
        <f>IF((AB139-AA139-AU139)*'1. UC Assumptions'!$C$19&gt;0,(AB139-AA139-AU139)*'1. UC Assumptions'!$C$19,0)</f>
        <v>238581.3524800422</v>
      </c>
      <c r="AX139" s="287">
        <f t="shared" si="102"/>
        <v>1339273.8324800422</v>
      </c>
      <c r="AY139" s="287">
        <f>ROUND(AX139/'1. UC Assumptions'!$C$19,2)</f>
        <v>3192547.87</v>
      </c>
      <c r="AZ139" s="287">
        <f t="shared" si="140"/>
        <v>2740679.5528795584</v>
      </c>
      <c r="BA139" s="287">
        <f t="shared" si="125"/>
        <v>0</v>
      </c>
      <c r="BB139" s="287">
        <f t="shared" si="126"/>
        <v>0</v>
      </c>
      <c r="BC139" s="287">
        <f t="shared" si="127"/>
        <v>451868.3171204417</v>
      </c>
      <c r="BD139" s="287">
        <f t="shared" si="128"/>
        <v>0</v>
      </c>
      <c r="BE139" s="287">
        <f t="shared" si="129"/>
        <v>0</v>
      </c>
      <c r="BF139" s="287">
        <f t="shared" si="130"/>
        <v>0</v>
      </c>
      <c r="BG139" s="287">
        <f t="shared" si="103"/>
        <v>2740679.5528795584</v>
      </c>
      <c r="BH139" s="287">
        <f t="shared" si="131"/>
        <v>2740679.5528795584</v>
      </c>
      <c r="BI139" s="287">
        <f t="shared" si="132"/>
        <v>0</v>
      </c>
      <c r="BJ139" s="287">
        <f t="shared" si="133"/>
        <v>0</v>
      </c>
      <c r="BK139" s="287">
        <f t="shared" si="134"/>
        <v>0</v>
      </c>
      <c r="BL139" s="287">
        <f t="shared" si="135"/>
        <v>0</v>
      </c>
      <c r="BM139" s="287">
        <f t="shared" si="136"/>
        <v>0</v>
      </c>
      <c r="BN139" s="287">
        <f t="shared" si="137"/>
        <v>0</v>
      </c>
      <c r="BO139" s="287">
        <f t="shared" si="141"/>
        <v>116859.58287955821</v>
      </c>
      <c r="BP139" s="287">
        <f t="shared" si="109"/>
        <v>49022.59</v>
      </c>
      <c r="BQ139" s="288">
        <f>IF(BO139&gt;0,BO139/'1. UC Assumptions'!$C$29*'1. UC Assumptions'!$C$28,0)</f>
        <v>79862.733980272737</v>
      </c>
      <c r="BR139" s="289">
        <f>BQ139*'1. UC Assumptions'!$C$19</f>
        <v>33502.416904724414</v>
      </c>
      <c r="BS139" s="289">
        <f t="shared" si="142"/>
        <v>2703682.7039802731</v>
      </c>
      <c r="BT139" s="90"/>
      <c r="BU139" s="111"/>
      <c r="BV139" s="111"/>
      <c r="BW139" s="126">
        <v>1027425.1445352037</v>
      </c>
      <c r="BX139" s="126">
        <v>4371981.0959376367</v>
      </c>
      <c r="BY139" s="7">
        <f t="shared" si="100"/>
        <v>-867.32231396995485</v>
      </c>
    </row>
    <row r="140" spans="1:77">
      <c r="A140" s="118" t="s">
        <v>348</v>
      </c>
      <c r="B140" s="118" t="s">
        <v>349</v>
      </c>
      <c r="C140" s="270" t="s">
        <v>349</v>
      </c>
      <c r="D140" s="119" t="s">
        <v>949</v>
      </c>
      <c r="E140" s="119"/>
      <c r="F140" s="120"/>
      <c r="G140" s="121" t="s">
        <v>1200</v>
      </c>
      <c r="H140" s="121" t="s">
        <v>774</v>
      </c>
      <c r="I140" s="122">
        <v>17</v>
      </c>
      <c r="J140" s="217">
        <f t="shared" si="105"/>
        <v>1</v>
      </c>
      <c r="K140" s="123">
        <v>10679006.162289998</v>
      </c>
      <c r="L140" s="123">
        <v>20143039</v>
      </c>
      <c r="M140" s="93">
        <f t="shared" si="106"/>
        <v>8.0327842938228589E-2</v>
      </c>
      <c r="N140" s="232">
        <v>33297913.565121416</v>
      </c>
      <c r="O140" s="232"/>
      <c r="P140" s="123">
        <v>33297913.565121416</v>
      </c>
      <c r="Q140" s="123">
        <v>4863779.2268055789</v>
      </c>
      <c r="R140" s="123">
        <f t="shared" si="110"/>
        <v>28434134.338315837</v>
      </c>
      <c r="S140" s="123">
        <f t="shared" si="111"/>
        <v>0</v>
      </c>
      <c r="T140" s="123" t="b">
        <f t="shared" si="112"/>
        <v>0</v>
      </c>
      <c r="U140" s="123">
        <v>3890899</v>
      </c>
      <c r="V140" s="123">
        <v>0</v>
      </c>
      <c r="W140" s="123">
        <v>2293344</v>
      </c>
      <c r="X140" s="123">
        <v>0</v>
      </c>
      <c r="Y140" s="123">
        <v>989672</v>
      </c>
      <c r="Z140" s="70">
        <f t="shared" si="101"/>
        <v>7173915</v>
      </c>
      <c r="AA140" s="70">
        <v>0</v>
      </c>
      <c r="AB140" s="70">
        <f t="shared" si="108"/>
        <v>35608049.338315837</v>
      </c>
      <c r="AC140" s="51">
        <f>IF(D140='2. UC Pool Allocations by Type'!B$5,'2. UC Pool Allocations by Type'!J$5,IF(D140='2. UC Pool Allocations by Type'!B$6,'2. UC Pool Allocations by Type'!J$6,IF(D140='2. UC Pool Allocations by Type'!B$7,'2. UC Pool Allocations by Type'!J$7,IF(D140='2. UC Pool Allocations by Type'!B$10,'2. UC Pool Allocations by Type'!J$10,IF(D140='2. UC Pool Allocations by Type'!B$14,'2. UC Pool Allocations by Type'!J$14,IF(D140='2. UC Pool Allocations by Type'!B$15,'2. UC Pool Allocations by Type'!J$15,IF(D140='2. UC Pool Allocations by Type'!B$16,'2. UC Pool Allocations by Type'!J$16,0)))))))</f>
        <v>2027872799.0126088</v>
      </c>
      <c r="AD140" s="71">
        <f t="shared" si="113"/>
        <v>35608049.338315837</v>
      </c>
      <c r="AE140" s="71">
        <f t="shared" si="114"/>
        <v>0</v>
      </c>
      <c r="AF140" s="71">
        <f t="shared" si="115"/>
        <v>0</v>
      </c>
      <c r="AG140" s="71">
        <f t="shared" si="116"/>
        <v>0</v>
      </c>
      <c r="AH140" s="71">
        <f t="shared" si="117"/>
        <v>0</v>
      </c>
      <c r="AI140" s="71">
        <f t="shared" si="118"/>
        <v>0</v>
      </c>
      <c r="AJ140" s="71">
        <f t="shared" si="119"/>
        <v>0</v>
      </c>
      <c r="AK140" s="49">
        <f t="shared" si="120"/>
        <v>16891444.070823684</v>
      </c>
      <c r="AL140" s="51">
        <f>IF($E140=$D$352,R140*'1. UC Assumptions'!$H$14,0)</f>
        <v>0</v>
      </c>
      <c r="AM140" s="70">
        <f t="shared" si="104"/>
        <v>0</v>
      </c>
      <c r="AN140" s="70">
        <f t="shared" si="121"/>
        <v>0</v>
      </c>
      <c r="AO140" s="70">
        <f t="shared" si="122"/>
        <v>0</v>
      </c>
      <c r="AP140" s="70">
        <f t="shared" si="138"/>
        <v>0</v>
      </c>
      <c r="AQ140" s="70">
        <f t="shared" si="123"/>
        <v>0</v>
      </c>
      <c r="AR140" s="70">
        <f t="shared" si="124"/>
        <v>16891444.070823684</v>
      </c>
      <c r="AS140" s="70">
        <f t="shared" si="139"/>
        <v>-865271.11747698358</v>
      </c>
      <c r="AT140" s="99">
        <f t="shared" si="107"/>
        <v>16026172.953346701</v>
      </c>
      <c r="AU140" s="287">
        <v>17288882.460000001</v>
      </c>
      <c r="AV140" s="287">
        <f>ROUND(AU140*'1. UC Assumptions'!$C$19,2)</f>
        <v>7252686.1900000004</v>
      </c>
      <c r="AW140" s="287">
        <f>IF((AB140-AA140-AU140)*'1. UC Assumptions'!$C$19&gt;0,(AB140-AA140-AU140)*'1. UC Assumptions'!$C$19,0)</f>
        <v>7684890.5054534934</v>
      </c>
      <c r="AX140" s="287">
        <f t="shared" si="102"/>
        <v>14937576.695453495</v>
      </c>
      <c r="AY140" s="287">
        <f>ROUND(AX140/'1. UC Assumptions'!$C$19,2)</f>
        <v>35608049.329999998</v>
      </c>
      <c r="AZ140" s="287">
        <f t="shared" si="140"/>
        <v>16026172.953346701</v>
      </c>
      <c r="BA140" s="287">
        <f t="shared" si="125"/>
        <v>0</v>
      </c>
      <c r="BB140" s="287">
        <f t="shared" si="126"/>
        <v>0</v>
      </c>
      <c r="BC140" s="287">
        <f t="shared" si="127"/>
        <v>19581876.376653299</v>
      </c>
      <c r="BD140" s="287">
        <f t="shared" si="128"/>
        <v>0</v>
      </c>
      <c r="BE140" s="287">
        <f t="shared" si="129"/>
        <v>0</v>
      </c>
      <c r="BF140" s="287">
        <f t="shared" si="130"/>
        <v>0</v>
      </c>
      <c r="BG140" s="287">
        <f t="shared" si="103"/>
        <v>16026172.953346701</v>
      </c>
      <c r="BH140" s="287">
        <f t="shared" si="131"/>
        <v>16026172.953346701</v>
      </c>
      <c r="BI140" s="287">
        <f t="shared" si="132"/>
        <v>0</v>
      </c>
      <c r="BJ140" s="287">
        <f t="shared" si="133"/>
        <v>0</v>
      </c>
      <c r="BK140" s="287">
        <f t="shared" si="134"/>
        <v>0</v>
      </c>
      <c r="BL140" s="287">
        <f t="shared" si="135"/>
        <v>0</v>
      </c>
      <c r="BM140" s="287">
        <f t="shared" si="136"/>
        <v>0</v>
      </c>
      <c r="BN140" s="287">
        <f t="shared" si="137"/>
        <v>0</v>
      </c>
      <c r="BO140" s="287">
        <f t="shared" si="141"/>
        <v>-1262709.5066532996</v>
      </c>
      <c r="BP140" s="287">
        <f t="shared" si="109"/>
        <v>-529706.63</v>
      </c>
      <c r="BQ140" s="288">
        <f>IF(BO140&gt;0,BO140/'1. UC Assumptions'!$C$29*'1. UC Assumptions'!$C$28,0)</f>
        <v>0</v>
      </c>
      <c r="BR140" s="289">
        <f>BQ140*'1. UC Assumptions'!$C$19</f>
        <v>0</v>
      </c>
      <c r="BS140" s="289">
        <f t="shared" si="142"/>
        <v>17288882.460000001</v>
      </c>
      <c r="BT140" s="90"/>
      <c r="BU140" s="111"/>
      <c r="BV140" s="111"/>
      <c r="BW140" s="126">
        <v>11467473.782289999</v>
      </c>
      <c r="BX140" s="126">
        <v>33297913.565121416</v>
      </c>
      <c r="BY140" s="7">
        <f t="shared" si="100"/>
        <v>0</v>
      </c>
    </row>
    <row r="141" spans="1:77">
      <c r="A141" s="118" t="s">
        <v>353</v>
      </c>
      <c r="B141" s="118" t="s">
        <v>354</v>
      </c>
      <c r="C141" s="270" t="s">
        <v>354</v>
      </c>
      <c r="D141" s="119" t="s">
        <v>949</v>
      </c>
      <c r="E141" s="119" t="s">
        <v>977</v>
      </c>
      <c r="F141" s="120"/>
      <c r="G141" s="121" t="s">
        <v>1202</v>
      </c>
      <c r="H141" s="121" t="s">
        <v>864</v>
      </c>
      <c r="I141" s="122">
        <v>6</v>
      </c>
      <c r="J141" s="217" t="str">
        <f t="shared" si="105"/>
        <v xml:space="preserve"> </v>
      </c>
      <c r="K141" s="123">
        <v>1928180.1416411488</v>
      </c>
      <c r="L141" s="123">
        <v>6227482.04</v>
      </c>
      <c r="M141" s="93">
        <f t="shared" si="106"/>
        <v>6.1530235351432427E-2</v>
      </c>
      <c r="N141" s="232">
        <v>8657481.9951243047</v>
      </c>
      <c r="O141" s="232"/>
      <c r="P141" s="123">
        <v>8657481.9951243047</v>
      </c>
      <c r="Q141" s="123">
        <v>0</v>
      </c>
      <c r="R141" s="123">
        <f t="shared" si="110"/>
        <v>8657481.9951243047</v>
      </c>
      <c r="S141" s="123">
        <f t="shared" si="111"/>
        <v>8657481.9951243047</v>
      </c>
      <c r="T141" s="123" t="b">
        <f t="shared" si="112"/>
        <v>0</v>
      </c>
      <c r="U141" s="123">
        <v>726947</v>
      </c>
      <c r="V141" s="123">
        <v>0</v>
      </c>
      <c r="W141" s="123">
        <v>0</v>
      </c>
      <c r="X141" s="123">
        <v>0</v>
      </c>
      <c r="Y141" s="123">
        <v>0</v>
      </c>
      <c r="Z141" s="70">
        <f t="shared" si="101"/>
        <v>726947</v>
      </c>
      <c r="AA141" s="70">
        <v>0</v>
      </c>
      <c r="AB141" s="70">
        <f t="shared" si="108"/>
        <v>9384428.9951243047</v>
      </c>
      <c r="AC141" s="51">
        <f>IF(D141='2. UC Pool Allocations by Type'!B$5,'2. UC Pool Allocations by Type'!J$5,IF(D141='2. UC Pool Allocations by Type'!B$6,'2. UC Pool Allocations by Type'!J$6,IF(D141='2. UC Pool Allocations by Type'!B$7,'2. UC Pool Allocations by Type'!J$7,IF(D141='2. UC Pool Allocations by Type'!B$10,'2. UC Pool Allocations by Type'!J$10,IF(D141='2. UC Pool Allocations by Type'!B$14,'2. UC Pool Allocations by Type'!J$14,IF(D141='2. UC Pool Allocations by Type'!B$15,'2. UC Pool Allocations by Type'!J$15,IF(D141='2. UC Pool Allocations by Type'!B$16,'2. UC Pool Allocations by Type'!J$16,0)))))))</f>
        <v>2027872799.0126088</v>
      </c>
      <c r="AD141" s="71">
        <f t="shared" si="113"/>
        <v>9384428.9951243047</v>
      </c>
      <c r="AE141" s="71">
        <f t="shared" si="114"/>
        <v>0</v>
      </c>
      <c r="AF141" s="71">
        <f t="shared" si="115"/>
        <v>0</v>
      </c>
      <c r="AG141" s="71">
        <f t="shared" si="116"/>
        <v>0</v>
      </c>
      <c r="AH141" s="71">
        <f t="shared" si="117"/>
        <v>0</v>
      </c>
      <c r="AI141" s="71">
        <f t="shared" si="118"/>
        <v>0</v>
      </c>
      <c r="AJ141" s="71">
        <f t="shared" si="119"/>
        <v>0</v>
      </c>
      <c r="AK141" s="49">
        <f t="shared" si="120"/>
        <v>4451705.7365787085</v>
      </c>
      <c r="AL141" s="51">
        <f>IF($E141=$D$352,R141*'1. UC Assumptions'!$H$14,0)</f>
        <v>7432115.3127374807</v>
      </c>
      <c r="AM141" s="70">
        <f t="shared" si="104"/>
        <v>2980409.5761587722</v>
      </c>
      <c r="AN141" s="70">
        <f t="shared" si="121"/>
        <v>0</v>
      </c>
      <c r="AO141" s="70">
        <f t="shared" si="122"/>
        <v>0</v>
      </c>
      <c r="AP141" s="70">
        <f t="shared" si="138"/>
        <v>0</v>
      </c>
      <c r="AQ141" s="70">
        <f t="shared" si="123"/>
        <v>2980409.5761587722</v>
      </c>
      <c r="AR141" s="70">
        <f t="shared" si="124"/>
        <v>0</v>
      </c>
      <c r="AS141" s="70">
        <f t="shared" si="139"/>
        <v>0</v>
      </c>
      <c r="AT141" s="99">
        <f t="shared" si="107"/>
        <v>7432115.3127374807</v>
      </c>
      <c r="AU141" s="287">
        <v>7544393.6799999997</v>
      </c>
      <c r="AV141" s="287">
        <f>ROUND(AU141*'1. UC Assumptions'!$C$19,2)</f>
        <v>3164873.15</v>
      </c>
      <c r="AW141" s="287">
        <f>IF((AB141-AA141-AU141)*'1. UC Assumptions'!$C$19&gt;0,(AB141-AA141-AU141)*'1. UC Assumptions'!$C$19,0)</f>
        <v>771894.81469464593</v>
      </c>
      <c r="AX141" s="287">
        <f t="shared" si="102"/>
        <v>3936767.9646946457</v>
      </c>
      <c r="AY141" s="287">
        <f>ROUND(AX141/'1. UC Assumptions'!$C$19,2)</f>
        <v>9384429</v>
      </c>
      <c r="AZ141" s="287">
        <f t="shared" si="140"/>
        <v>7432115.3127374807</v>
      </c>
      <c r="BA141" s="287">
        <f t="shared" si="125"/>
        <v>0</v>
      </c>
      <c r="BB141" s="287">
        <f t="shared" si="126"/>
        <v>0</v>
      </c>
      <c r="BC141" s="287">
        <f t="shared" si="127"/>
        <v>1952313.6872625193</v>
      </c>
      <c r="BD141" s="287">
        <f t="shared" si="128"/>
        <v>0</v>
      </c>
      <c r="BE141" s="287">
        <f t="shared" si="129"/>
        <v>0</v>
      </c>
      <c r="BF141" s="287">
        <f t="shared" si="130"/>
        <v>0</v>
      </c>
      <c r="BG141" s="287">
        <f t="shared" si="103"/>
        <v>7432115.3127374807</v>
      </c>
      <c r="BH141" s="287">
        <f t="shared" si="131"/>
        <v>7432115.3127374807</v>
      </c>
      <c r="BI141" s="287">
        <f t="shared" si="132"/>
        <v>0</v>
      </c>
      <c r="BJ141" s="287">
        <f t="shared" si="133"/>
        <v>0</v>
      </c>
      <c r="BK141" s="287">
        <f t="shared" si="134"/>
        <v>0</v>
      </c>
      <c r="BL141" s="287">
        <f t="shared" si="135"/>
        <v>0</v>
      </c>
      <c r="BM141" s="287">
        <f t="shared" si="136"/>
        <v>0</v>
      </c>
      <c r="BN141" s="287">
        <f t="shared" si="137"/>
        <v>0</v>
      </c>
      <c r="BO141" s="287">
        <f t="shared" si="141"/>
        <v>-112278.36726251896</v>
      </c>
      <c r="BP141" s="287">
        <f t="shared" si="109"/>
        <v>-47100.77</v>
      </c>
      <c r="BQ141" s="288">
        <f>IF(BO141&gt;0,BO141/'1. UC Assumptions'!$C$29*'1. UC Assumptions'!$C$28,0)</f>
        <v>0</v>
      </c>
      <c r="BR141" s="289">
        <f>BQ141*'1. UC Assumptions'!$C$19</f>
        <v>0</v>
      </c>
      <c r="BS141" s="289">
        <f t="shared" si="142"/>
        <v>7544393.6799999997</v>
      </c>
      <c r="BT141" s="90"/>
      <c r="BU141" s="111"/>
      <c r="BV141" s="111"/>
      <c r="BW141" s="126">
        <v>1991274.5116411489</v>
      </c>
      <c r="BX141" s="126">
        <v>8657481.9951243047</v>
      </c>
      <c r="BY141" s="7">
        <f t="shared" si="100"/>
        <v>0</v>
      </c>
    </row>
    <row r="142" spans="1:77">
      <c r="A142" s="118" t="s">
        <v>356</v>
      </c>
      <c r="B142" s="118" t="s">
        <v>357</v>
      </c>
      <c r="C142" s="270" t="s">
        <v>357</v>
      </c>
      <c r="D142" s="119" t="s">
        <v>950</v>
      </c>
      <c r="E142" s="119"/>
      <c r="F142" s="120"/>
      <c r="G142" s="130" t="s">
        <v>1203</v>
      </c>
      <c r="H142" s="121" t="s">
        <v>775</v>
      </c>
      <c r="I142" s="122">
        <v>9</v>
      </c>
      <c r="J142" s="217">
        <f t="shared" si="105"/>
        <v>1</v>
      </c>
      <c r="K142" s="123">
        <v>122632851.41514297</v>
      </c>
      <c r="L142" s="123">
        <v>377826195.42000002</v>
      </c>
      <c r="M142" s="93">
        <f t="shared" si="106"/>
        <v>5.625040291157779E-2</v>
      </c>
      <c r="N142" s="232">
        <v>528610069.8603639</v>
      </c>
      <c r="O142" s="232"/>
      <c r="P142" s="123">
        <v>528610069.8603639</v>
      </c>
      <c r="Q142" s="123">
        <v>195400504.92424995</v>
      </c>
      <c r="R142" s="123">
        <f t="shared" si="110"/>
        <v>333209564.93611395</v>
      </c>
      <c r="S142" s="123" t="b">
        <f t="shared" si="111"/>
        <v>0</v>
      </c>
      <c r="T142" s="123" t="b">
        <f t="shared" si="112"/>
        <v>0</v>
      </c>
      <c r="U142" s="123">
        <v>80025048</v>
      </c>
      <c r="V142" s="123">
        <v>47649256.310000002</v>
      </c>
      <c r="W142" s="123">
        <v>32450514</v>
      </c>
      <c r="X142" s="123">
        <v>0</v>
      </c>
      <c r="Y142" s="123">
        <v>50102404</v>
      </c>
      <c r="Z142" s="70">
        <f t="shared" si="101"/>
        <v>210227222.31</v>
      </c>
      <c r="AA142" s="70">
        <v>120695210.72739767</v>
      </c>
      <c r="AB142" s="70">
        <f t="shared" si="108"/>
        <v>664131997.9735117</v>
      </c>
      <c r="AC142" s="51">
        <f>IF(D142='2. UC Pool Allocations by Type'!B$5,'2. UC Pool Allocations by Type'!J$5,IF(D142='2. UC Pool Allocations by Type'!B$6,'2. UC Pool Allocations by Type'!J$6,IF(D142='2. UC Pool Allocations by Type'!B$7,'2. UC Pool Allocations by Type'!J$7,IF(D142='2. UC Pool Allocations by Type'!B$10,'2. UC Pool Allocations by Type'!J$10,IF(D142='2. UC Pool Allocations by Type'!B$14,'2. UC Pool Allocations by Type'!J$14,IF(D142='2. UC Pool Allocations by Type'!B$15,'2. UC Pool Allocations by Type'!J$15,IF(D142='2. UC Pool Allocations by Type'!B$16,'2. UC Pool Allocations by Type'!J$16,0)))))))</f>
        <v>859329636.50805175</v>
      </c>
      <c r="AD142" s="71">
        <f t="shared" si="113"/>
        <v>0</v>
      </c>
      <c r="AE142" s="71">
        <f t="shared" si="114"/>
        <v>0</v>
      </c>
      <c r="AF142" s="71">
        <f t="shared" si="115"/>
        <v>0</v>
      </c>
      <c r="AG142" s="71">
        <f t="shared" si="116"/>
        <v>664131997.9735117</v>
      </c>
      <c r="AH142" s="71">
        <f t="shared" si="117"/>
        <v>0</v>
      </c>
      <c r="AI142" s="71">
        <f t="shared" si="118"/>
        <v>0</v>
      </c>
      <c r="AJ142" s="71">
        <f t="shared" si="119"/>
        <v>0</v>
      </c>
      <c r="AK142" s="49">
        <f t="shared" si="120"/>
        <v>265611904.65365416</v>
      </c>
      <c r="AL142" s="51">
        <f>IF($E142=$D$352,R142*'1. UC Assumptions'!$H$14,0)</f>
        <v>0</v>
      </c>
      <c r="AM142" s="70">
        <f t="shared" si="104"/>
        <v>0</v>
      </c>
      <c r="AN142" s="70">
        <f t="shared" si="121"/>
        <v>0</v>
      </c>
      <c r="AO142" s="70">
        <f t="shared" si="122"/>
        <v>0</v>
      </c>
      <c r="AP142" s="70">
        <f t="shared" si="138"/>
        <v>0</v>
      </c>
      <c r="AQ142" s="70">
        <f t="shared" si="123"/>
        <v>0</v>
      </c>
      <c r="AR142" s="70">
        <f t="shared" si="124"/>
        <v>0</v>
      </c>
      <c r="AS142" s="70">
        <f t="shared" si="139"/>
        <v>0</v>
      </c>
      <c r="AT142" s="99">
        <f t="shared" si="107"/>
        <v>265611904.65365416</v>
      </c>
      <c r="AU142" s="287">
        <v>267506809.67000002</v>
      </c>
      <c r="AV142" s="287">
        <f>ROUND(AU142*'1. UC Assumptions'!$C$19,2)</f>
        <v>112219106.66</v>
      </c>
      <c r="AW142" s="287">
        <f>IF((AB142-AA142-AU142)*'1. UC Assumptions'!$C$19&gt;0,(AB142-AA142-AU142)*'1. UC Assumptions'!$C$19,0)</f>
        <v>115752625.59317982</v>
      </c>
      <c r="AX142" s="287">
        <f t="shared" si="102"/>
        <v>227971732.25317982</v>
      </c>
      <c r="AY142" s="287">
        <f>ROUND(AX142/'1. UC Assumptions'!$C$19,2)</f>
        <v>543436787.25</v>
      </c>
      <c r="AZ142" s="287">
        <f t="shared" si="140"/>
        <v>265611904.65365416</v>
      </c>
      <c r="BA142" s="287">
        <f t="shared" si="125"/>
        <v>0</v>
      </c>
      <c r="BB142" s="287">
        <f t="shared" si="126"/>
        <v>0</v>
      </c>
      <c r="BC142" s="287">
        <f t="shared" si="127"/>
        <v>0</v>
      </c>
      <c r="BD142" s="287">
        <f t="shared" si="128"/>
        <v>0</v>
      </c>
      <c r="BE142" s="287">
        <f t="shared" si="129"/>
        <v>0</v>
      </c>
      <c r="BF142" s="287">
        <f t="shared" si="130"/>
        <v>0</v>
      </c>
      <c r="BG142" s="287">
        <f t="shared" si="103"/>
        <v>265611904.65365416</v>
      </c>
      <c r="BH142" s="287">
        <f t="shared" si="131"/>
        <v>0</v>
      </c>
      <c r="BI142" s="287">
        <f t="shared" si="132"/>
        <v>0</v>
      </c>
      <c r="BJ142" s="287">
        <f t="shared" si="133"/>
        <v>0</v>
      </c>
      <c r="BK142" s="287">
        <f t="shared" si="134"/>
        <v>265611904.65365416</v>
      </c>
      <c r="BL142" s="287">
        <f t="shared" si="135"/>
        <v>0</v>
      </c>
      <c r="BM142" s="287">
        <f t="shared" si="136"/>
        <v>0</v>
      </c>
      <c r="BN142" s="287">
        <f t="shared" si="137"/>
        <v>0</v>
      </c>
      <c r="BO142" s="287">
        <f t="shared" si="141"/>
        <v>-1894905.0163458586</v>
      </c>
      <c r="BP142" s="287">
        <f t="shared" si="109"/>
        <v>-794912.65</v>
      </c>
      <c r="BQ142" s="288">
        <f>IF(BO142&gt;0,BO142/'1. UC Assumptions'!$C$29*'1. UC Assumptions'!$C$28,0)</f>
        <v>0</v>
      </c>
      <c r="BR142" s="289">
        <f>BQ142*'1. UC Assumptions'!$C$19</f>
        <v>0</v>
      </c>
      <c r="BS142" s="289">
        <f t="shared" si="142"/>
        <v>267506809.67000002</v>
      </c>
      <c r="BT142" s="90"/>
      <c r="BU142" s="111"/>
      <c r="BV142" s="111"/>
      <c r="BW142" s="126">
        <v>123996098.56514297</v>
      </c>
      <c r="BX142" s="126">
        <v>528610069.8603639</v>
      </c>
      <c r="BY142" s="7">
        <f t="shared" ref="BY142:BY205" si="143">BX142-P142</f>
        <v>0</v>
      </c>
    </row>
    <row r="143" spans="1:77">
      <c r="A143" s="118" t="s">
        <v>358</v>
      </c>
      <c r="B143" s="118" t="s">
        <v>359</v>
      </c>
      <c r="C143" s="270" t="s">
        <v>359</v>
      </c>
      <c r="D143" s="119" t="s">
        <v>972</v>
      </c>
      <c r="E143" s="119" t="s">
        <v>977</v>
      </c>
      <c r="F143" s="120"/>
      <c r="G143" s="121" t="s">
        <v>1204</v>
      </c>
      <c r="H143" s="121" t="s">
        <v>865</v>
      </c>
      <c r="I143" s="122">
        <v>14</v>
      </c>
      <c r="J143" s="217">
        <f t="shared" si="105"/>
        <v>1</v>
      </c>
      <c r="K143" s="123">
        <v>1002288.48</v>
      </c>
      <c r="L143" s="123">
        <v>1414773</v>
      </c>
      <c r="M143" s="93">
        <f t="shared" si="106"/>
        <v>6.150824437409419E-2</v>
      </c>
      <c r="N143" s="232">
        <v>2565730.6881790496</v>
      </c>
      <c r="O143" s="232"/>
      <c r="P143" s="123">
        <v>2565730.6881790496</v>
      </c>
      <c r="Q143" s="123">
        <v>1233958.9632066046</v>
      </c>
      <c r="R143" s="123">
        <f t="shared" si="110"/>
        <v>1331771.7249724451</v>
      </c>
      <c r="S143" s="123" t="b">
        <f t="shared" si="111"/>
        <v>0</v>
      </c>
      <c r="T143" s="123">
        <f t="shared" si="112"/>
        <v>1331771.7249724451</v>
      </c>
      <c r="U143" s="123">
        <v>558653</v>
      </c>
      <c r="V143" s="123">
        <v>0</v>
      </c>
      <c r="W143" s="123">
        <v>0</v>
      </c>
      <c r="X143" s="123">
        <v>0</v>
      </c>
      <c r="Y143" s="123">
        <v>0</v>
      </c>
      <c r="Z143" s="70">
        <f t="shared" si="101"/>
        <v>558653</v>
      </c>
      <c r="AA143" s="70">
        <v>0</v>
      </c>
      <c r="AB143" s="70">
        <f t="shared" si="108"/>
        <v>1890424.7249724451</v>
      </c>
      <c r="AC143" s="51">
        <f>IF(D143='2. UC Pool Allocations by Type'!B$5,'2. UC Pool Allocations by Type'!J$5,IF(D143='2. UC Pool Allocations by Type'!B$6,'2. UC Pool Allocations by Type'!J$6,IF(D143='2. UC Pool Allocations by Type'!B$7,'2. UC Pool Allocations by Type'!J$7,IF(D143='2. UC Pool Allocations by Type'!B$10,'2. UC Pool Allocations by Type'!J$10,IF(D143='2. UC Pool Allocations by Type'!B$14,'2. UC Pool Allocations by Type'!J$14,IF(D143='2. UC Pool Allocations by Type'!B$15,'2. UC Pool Allocations by Type'!J$15,IF(D143='2. UC Pool Allocations by Type'!B$16,'2. UC Pool Allocations by Type'!J$16,0)))))))</f>
        <v>196885138.65513676</v>
      </c>
      <c r="AD143" s="71">
        <f t="shared" si="113"/>
        <v>0</v>
      </c>
      <c r="AE143" s="71">
        <f t="shared" si="114"/>
        <v>1890424.7249724451</v>
      </c>
      <c r="AF143" s="71">
        <f t="shared" si="115"/>
        <v>0</v>
      </c>
      <c r="AG143" s="71">
        <f t="shared" si="116"/>
        <v>0</v>
      </c>
      <c r="AH143" s="71">
        <f t="shared" si="117"/>
        <v>0</v>
      </c>
      <c r="AI143" s="71">
        <f t="shared" si="118"/>
        <v>0</v>
      </c>
      <c r="AJ143" s="71">
        <f t="shared" si="119"/>
        <v>0</v>
      </c>
      <c r="AK143" s="49">
        <f t="shared" si="120"/>
        <v>1158847.0235883207</v>
      </c>
      <c r="AL143" s="51">
        <f>IF($E143=$D$352,R143*'1. UC Assumptions'!$H$14,0)</f>
        <v>1143274.8038994221</v>
      </c>
      <c r="AM143" s="70">
        <f t="shared" si="104"/>
        <v>0</v>
      </c>
      <c r="AN143" s="70">
        <f t="shared" si="121"/>
        <v>0</v>
      </c>
      <c r="AO143" s="70">
        <f t="shared" si="122"/>
        <v>0</v>
      </c>
      <c r="AP143" s="70">
        <f t="shared" si="138"/>
        <v>0</v>
      </c>
      <c r="AQ143" s="70">
        <f t="shared" si="123"/>
        <v>0</v>
      </c>
      <c r="AR143" s="70">
        <f t="shared" si="124"/>
        <v>0</v>
      </c>
      <c r="AS143" s="70">
        <f t="shared" si="139"/>
        <v>0</v>
      </c>
      <c r="AT143" s="99">
        <f t="shared" si="107"/>
        <v>1158847.0235883207</v>
      </c>
      <c r="AU143" s="287">
        <v>1154253.3500000001</v>
      </c>
      <c r="AV143" s="287">
        <f>ROUND(AU143*'1. UC Assumptions'!$C$19,2)</f>
        <v>484209.28</v>
      </c>
      <c r="AW143" s="287">
        <f>IF((AB143-AA143-AU143)*'1. UC Assumptions'!$C$19&gt;0,(AB143-AA143-AU143)*'1. UC Assumptions'!$C$19,0)</f>
        <v>308823.89180094068</v>
      </c>
      <c r="AX143" s="287">
        <f t="shared" si="102"/>
        <v>793033.17180094076</v>
      </c>
      <c r="AY143" s="287">
        <f>ROUND(AX143/'1. UC Assumptions'!$C$19,2)</f>
        <v>1890424.72</v>
      </c>
      <c r="AZ143" s="287">
        <f t="shared" si="140"/>
        <v>1158847.0235883207</v>
      </c>
      <c r="BA143" s="287">
        <f t="shared" si="125"/>
        <v>0</v>
      </c>
      <c r="BB143" s="287">
        <f t="shared" si="126"/>
        <v>0</v>
      </c>
      <c r="BC143" s="287">
        <f t="shared" si="127"/>
        <v>0</v>
      </c>
      <c r="BD143" s="287">
        <f t="shared" si="128"/>
        <v>0</v>
      </c>
      <c r="BE143" s="287">
        <f t="shared" si="129"/>
        <v>0</v>
      </c>
      <c r="BF143" s="287">
        <f t="shared" si="130"/>
        <v>0</v>
      </c>
      <c r="BG143" s="287">
        <f t="shared" si="103"/>
        <v>1158847.0235883207</v>
      </c>
      <c r="BH143" s="287">
        <f t="shared" si="131"/>
        <v>0</v>
      </c>
      <c r="BI143" s="287">
        <f t="shared" si="132"/>
        <v>1158847.0235883207</v>
      </c>
      <c r="BJ143" s="287">
        <f t="shared" si="133"/>
        <v>0</v>
      </c>
      <c r="BK143" s="287">
        <f t="shared" si="134"/>
        <v>0</v>
      </c>
      <c r="BL143" s="287">
        <f t="shared" si="135"/>
        <v>0</v>
      </c>
      <c r="BM143" s="287">
        <f t="shared" si="136"/>
        <v>0</v>
      </c>
      <c r="BN143" s="287">
        <f t="shared" si="137"/>
        <v>0</v>
      </c>
      <c r="BO143" s="287">
        <f t="shared" si="141"/>
        <v>4593.6735883206129</v>
      </c>
      <c r="BP143" s="287">
        <f t="shared" si="109"/>
        <v>1927.04</v>
      </c>
      <c r="BQ143" s="288">
        <f>IF(BO143&gt;0,BO143/'1. UC Assumptions'!$C$29*'1. UC Assumptions'!$C$28,0)</f>
        <v>3139.3517137089489</v>
      </c>
      <c r="BR143" s="289">
        <f>BQ143*'1. UC Assumptions'!$C$19</f>
        <v>1316.9580439009039</v>
      </c>
      <c r="BS143" s="289">
        <f t="shared" si="142"/>
        <v>1157392.7017137089</v>
      </c>
      <c r="BT143" s="90"/>
      <c r="BU143" s="111"/>
      <c r="BV143" s="111"/>
      <c r="BW143" s="126">
        <v>1020937.0499999998</v>
      </c>
      <c r="BX143" s="126">
        <v>2565730.6881790496</v>
      </c>
      <c r="BY143" s="7">
        <f t="shared" si="143"/>
        <v>0</v>
      </c>
    </row>
    <row r="144" spans="1:77">
      <c r="A144" s="118" t="s">
        <v>1205</v>
      </c>
      <c r="B144" s="118" t="s">
        <v>361</v>
      </c>
      <c r="C144" s="270" t="s">
        <v>361</v>
      </c>
      <c r="D144" s="119" t="s">
        <v>949</v>
      </c>
      <c r="E144" s="119"/>
      <c r="F144" s="120"/>
      <c r="G144" s="121" t="s">
        <v>360</v>
      </c>
      <c r="H144" s="121" t="s">
        <v>771</v>
      </c>
      <c r="I144" s="122">
        <v>3</v>
      </c>
      <c r="J144" s="217" t="str">
        <f t="shared" si="105"/>
        <v xml:space="preserve"> </v>
      </c>
      <c r="K144" s="123">
        <v>35677390.486000553</v>
      </c>
      <c r="L144" s="123">
        <v>21836058.82</v>
      </c>
      <c r="M144" s="93">
        <f t="shared" si="106"/>
        <v>9.8282901114256305E-2</v>
      </c>
      <c r="N144" s="232">
        <v>63166037.956882</v>
      </c>
      <c r="O144" s="232"/>
      <c r="P144" s="123">
        <v>63166037.956882</v>
      </c>
      <c r="Q144" s="123">
        <v>0</v>
      </c>
      <c r="R144" s="123">
        <f t="shared" si="110"/>
        <v>63166037.956882</v>
      </c>
      <c r="S144" s="123">
        <f t="shared" si="111"/>
        <v>0</v>
      </c>
      <c r="T144" s="123" t="b">
        <f t="shared" si="112"/>
        <v>0</v>
      </c>
      <c r="U144" s="123">
        <v>0</v>
      </c>
      <c r="V144" s="123">
        <v>0</v>
      </c>
      <c r="W144" s="123">
        <v>0</v>
      </c>
      <c r="X144" s="123">
        <v>0</v>
      </c>
      <c r="Y144" s="123">
        <v>0</v>
      </c>
      <c r="Z144" s="70">
        <f t="shared" si="101"/>
        <v>0</v>
      </c>
      <c r="AA144" s="70">
        <v>0</v>
      </c>
      <c r="AB144" s="70">
        <f t="shared" si="108"/>
        <v>63166037.956882</v>
      </c>
      <c r="AC144" s="51">
        <f>IF(D144='2. UC Pool Allocations by Type'!B$5,'2. UC Pool Allocations by Type'!J$5,IF(D144='2. UC Pool Allocations by Type'!B$6,'2. UC Pool Allocations by Type'!J$6,IF(D144='2. UC Pool Allocations by Type'!B$7,'2. UC Pool Allocations by Type'!J$7,IF(D144='2. UC Pool Allocations by Type'!B$10,'2. UC Pool Allocations by Type'!J$10,IF(D144='2. UC Pool Allocations by Type'!B$14,'2. UC Pool Allocations by Type'!J$14,IF(D144='2. UC Pool Allocations by Type'!B$15,'2. UC Pool Allocations by Type'!J$15,IF(D144='2. UC Pool Allocations by Type'!B$16,'2. UC Pool Allocations by Type'!J$16,0)))))))</f>
        <v>2027872799.0126088</v>
      </c>
      <c r="AD144" s="71">
        <f t="shared" si="113"/>
        <v>63166037.956882</v>
      </c>
      <c r="AE144" s="71">
        <f t="shared" si="114"/>
        <v>0</v>
      </c>
      <c r="AF144" s="71">
        <f t="shared" si="115"/>
        <v>0</v>
      </c>
      <c r="AG144" s="71">
        <f t="shared" si="116"/>
        <v>0</v>
      </c>
      <c r="AH144" s="71">
        <f t="shared" si="117"/>
        <v>0</v>
      </c>
      <c r="AI144" s="71">
        <f t="shared" si="118"/>
        <v>0</v>
      </c>
      <c r="AJ144" s="71">
        <f t="shared" si="119"/>
        <v>0</v>
      </c>
      <c r="AK144" s="49">
        <f t="shared" si="120"/>
        <v>29964168.696432803</v>
      </c>
      <c r="AL144" s="51">
        <f>IF($E144=$D$352,R144*'1. UC Assumptions'!$H$14,0)</f>
        <v>0</v>
      </c>
      <c r="AM144" s="70">
        <f t="shared" si="104"/>
        <v>0</v>
      </c>
      <c r="AN144" s="70">
        <f t="shared" si="121"/>
        <v>0</v>
      </c>
      <c r="AO144" s="70">
        <f t="shared" si="122"/>
        <v>0</v>
      </c>
      <c r="AP144" s="70">
        <f t="shared" si="138"/>
        <v>0</v>
      </c>
      <c r="AQ144" s="70">
        <f t="shared" si="123"/>
        <v>0</v>
      </c>
      <c r="AR144" s="70">
        <f t="shared" si="124"/>
        <v>29964168.696432803</v>
      </c>
      <c r="AS144" s="70">
        <f t="shared" si="139"/>
        <v>-1534926.772602869</v>
      </c>
      <c r="AT144" s="99">
        <f t="shared" si="107"/>
        <v>28429241.923829935</v>
      </c>
      <c r="AU144" s="287">
        <v>28397075.940000001</v>
      </c>
      <c r="AV144" s="287">
        <f>ROUND(AU144*'1. UC Assumptions'!$C$19,2)</f>
        <v>11912573.359999999</v>
      </c>
      <c r="AW144" s="287">
        <f>IF((AB144-AA144-AU144)*'1. UC Assumptions'!$C$19&gt;0,(AB144-AA144-AU144)*'1. UC Assumptions'!$C$19,0)</f>
        <v>14585579.566081999</v>
      </c>
      <c r="AX144" s="287">
        <f t="shared" si="102"/>
        <v>26498152.926082</v>
      </c>
      <c r="AY144" s="287">
        <f>ROUND(AX144/'1. UC Assumptions'!$C$19,2)</f>
        <v>63166037.960000001</v>
      </c>
      <c r="AZ144" s="287">
        <f t="shared" si="140"/>
        <v>28429241.923829935</v>
      </c>
      <c r="BA144" s="287">
        <f t="shared" si="125"/>
        <v>0</v>
      </c>
      <c r="BB144" s="287">
        <f t="shared" si="126"/>
        <v>0</v>
      </c>
      <c r="BC144" s="287">
        <f t="shared" si="127"/>
        <v>34736796.036170065</v>
      </c>
      <c r="BD144" s="287">
        <f t="shared" si="128"/>
        <v>0</v>
      </c>
      <c r="BE144" s="287">
        <f t="shared" si="129"/>
        <v>0</v>
      </c>
      <c r="BF144" s="287">
        <f t="shared" si="130"/>
        <v>0</v>
      </c>
      <c r="BG144" s="287">
        <f t="shared" si="103"/>
        <v>28429241.923829935</v>
      </c>
      <c r="BH144" s="287">
        <f t="shared" si="131"/>
        <v>28429241.923829935</v>
      </c>
      <c r="BI144" s="287">
        <f t="shared" si="132"/>
        <v>0</v>
      </c>
      <c r="BJ144" s="287">
        <f t="shared" si="133"/>
        <v>0</v>
      </c>
      <c r="BK144" s="287">
        <f t="shared" si="134"/>
        <v>0</v>
      </c>
      <c r="BL144" s="287">
        <f t="shared" si="135"/>
        <v>0</v>
      </c>
      <c r="BM144" s="287">
        <f t="shared" si="136"/>
        <v>0</v>
      </c>
      <c r="BN144" s="287">
        <f t="shared" si="137"/>
        <v>0</v>
      </c>
      <c r="BO144" s="287">
        <f t="shared" si="141"/>
        <v>32165.98382993415</v>
      </c>
      <c r="BP144" s="287">
        <f t="shared" si="109"/>
        <v>13493.63</v>
      </c>
      <c r="BQ144" s="288">
        <f>IF(BO144&gt;0,BO144/'1. UC Assumptions'!$C$29*'1. UC Assumptions'!$C$28,0)</f>
        <v>21982.479712180684</v>
      </c>
      <c r="BR144" s="289">
        <f>BQ144*'1. UC Assumptions'!$C$19</f>
        <v>9221.6502392597959</v>
      </c>
      <c r="BS144" s="289">
        <f t="shared" si="142"/>
        <v>28419058.419712182</v>
      </c>
      <c r="BT144" s="90"/>
      <c r="BU144" s="111"/>
      <c r="BV144" s="111"/>
      <c r="BW144" s="126">
        <v>38128985.126000553</v>
      </c>
      <c r="BX144" s="126">
        <v>63166037.956882</v>
      </c>
      <c r="BY144" s="7">
        <f t="shared" si="143"/>
        <v>0</v>
      </c>
    </row>
    <row r="145" spans="1:77">
      <c r="A145" s="118" t="s">
        <v>362</v>
      </c>
      <c r="B145" s="118" t="s">
        <v>363</v>
      </c>
      <c r="C145" s="270" t="s">
        <v>363</v>
      </c>
      <c r="D145" s="119" t="s">
        <v>949</v>
      </c>
      <c r="E145" s="119" t="s">
        <v>977</v>
      </c>
      <c r="F145" s="120"/>
      <c r="G145" s="121" t="s">
        <v>1206</v>
      </c>
      <c r="H145" s="121" t="s">
        <v>768</v>
      </c>
      <c r="I145" s="122">
        <v>1</v>
      </c>
      <c r="J145" s="217" t="str">
        <f t="shared" si="105"/>
        <v xml:space="preserve"> </v>
      </c>
      <c r="K145" s="123">
        <v>1093705.547535077</v>
      </c>
      <c r="L145" s="123">
        <v>2417609</v>
      </c>
      <c r="M145" s="93">
        <f t="shared" si="106"/>
        <v>5.9108542334584513E-2</v>
      </c>
      <c r="N145" s="232">
        <v>3718863.2321180962</v>
      </c>
      <c r="O145" s="232"/>
      <c r="P145" s="123">
        <v>3718863.2321180962</v>
      </c>
      <c r="Q145" s="123">
        <v>0</v>
      </c>
      <c r="R145" s="123">
        <f t="shared" si="110"/>
        <v>3718863.2321180962</v>
      </c>
      <c r="S145" s="123">
        <f t="shared" si="111"/>
        <v>3718863.2321180962</v>
      </c>
      <c r="T145" s="123" t="b">
        <f t="shared" si="112"/>
        <v>0</v>
      </c>
      <c r="U145" s="123">
        <v>165932</v>
      </c>
      <c r="V145" s="123">
        <v>0</v>
      </c>
      <c r="W145" s="123">
        <v>0</v>
      </c>
      <c r="X145" s="123">
        <v>0</v>
      </c>
      <c r="Y145" s="123">
        <v>0</v>
      </c>
      <c r="Z145" s="70">
        <f t="shared" si="101"/>
        <v>165932</v>
      </c>
      <c r="AA145" s="70">
        <v>0</v>
      </c>
      <c r="AB145" s="70">
        <f t="shared" si="108"/>
        <v>3884795.2321180962</v>
      </c>
      <c r="AC145" s="51">
        <f>IF(D145='2. UC Pool Allocations by Type'!B$5,'2. UC Pool Allocations by Type'!J$5,IF(D145='2. UC Pool Allocations by Type'!B$6,'2. UC Pool Allocations by Type'!J$6,IF(D145='2. UC Pool Allocations by Type'!B$7,'2. UC Pool Allocations by Type'!J$7,IF(D145='2. UC Pool Allocations by Type'!B$10,'2. UC Pool Allocations by Type'!J$10,IF(D145='2. UC Pool Allocations by Type'!B$14,'2. UC Pool Allocations by Type'!J$14,IF(D145='2. UC Pool Allocations by Type'!B$15,'2. UC Pool Allocations by Type'!J$15,IF(D145='2. UC Pool Allocations by Type'!B$16,'2. UC Pool Allocations by Type'!J$16,0)))))))</f>
        <v>2027872799.0126088</v>
      </c>
      <c r="AD145" s="71">
        <f t="shared" si="113"/>
        <v>3884795.2321180962</v>
      </c>
      <c r="AE145" s="71">
        <f t="shared" si="114"/>
        <v>0</v>
      </c>
      <c r="AF145" s="71">
        <f t="shared" si="115"/>
        <v>0</v>
      </c>
      <c r="AG145" s="71">
        <f t="shared" si="116"/>
        <v>0</v>
      </c>
      <c r="AH145" s="71">
        <f t="shared" si="117"/>
        <v>0</v>
      </c>
      <c r="AI145" s="71">
        <f t="shared" si="118"/>
        <v>0</v>
      </c>
      <c r="AJ145" s="71">
        <f t="shared" si="119"/>
        <v>0</v>
      </c>
      <c r="AK145" s="49">
        <f t="shared" si="120"/>
        <v>1842836.1735422423</v>
      </c>
      <c r="AL145" s="51">
        <f>IF($E145=$D$352,R145*'1. UC Assumptions'!$H$14,0)</f>
        <v>3192501.0515721506</v>
      </c>
      <c r="AM145" s="70">
        <f t="shared" si="104"/>
        <v>1349664.8780299083</v>
      </c>
      <c r="AN145" s="70">
        <f t="shared" si="121"/>
        <v>0</v>
      </c>
      <c r="AO145" s="70">
        <f t="shared" si="122"/>
        <v>0</v>
      </c>
      <c r="AP145" s="70">
        <f t="shared" si="138"/>
        <v>0</v>
      </c>
      <c r="AQ145" s="70">
        <f t="shared" si="123"/>
        <v>1349664.8780299083</v>
      </c>
      <c r="AR145" s="70">
        <f t="shared" si="124"/>
        <v>0</v>
      </c>
      <c r="AS145" s="70">
        <f t="shared" si="139"/>
        <v>0</v>
      </c>
      <c r="AT145" s="99">
        <f t="shared" si="107"/>
        <v>3192501.0515721506</v>
      </c>
      <c r="AU145" s="287">
        <v>3176569.6999999997</v>
      </c>
      <c r="AV145" s="287">
        <f>ROUND(AU145*'1. UC Assumptions'!$C$19,2)</f>
        <v>1332570.99</v>
      </c>
      <c r="AW145" s="287">
        <f>IF((AB145-AA145-AU145)*'1. UC Assumptions'!$C$19&gt;0,(AB145-AA145-AU145)*'1. UC Assumptions'!$C$19,0)</f>
        <v>297100.61072354147</v>
      </c>
      <c r="AX145" s="287">
        <f t="shared" si="102"/>
        <v>1629671.6007235413</v>
      </c>
      <c r="AY145" s="287">
        <f>ROUND(AX145/'1. UC Assumptions'!$C$19,2)</f>
        <v>3884795.23</v>
      </c>
      <c r="AZ145" s="287">
        <f t="shared" si="140"/>
        <v>3192501.0515721506</v>
      </c>
      <c r="BA145" s="287">
        <f t="shared" si="125"/>
        <v>0</v>
      </c>
      <c r="BB145" s="287">
        <f t="shared" si="126"/>
        <v>0</v>
      </c>
      <c r="BC145" s="287">
        <f t="shared" si="127"/>
        <v>692294.17842784943</v>
      </c>
      <c r="BD145" s="287">
        <f t="shared" si="128"/>
        <v>0</v>
      </c>
      <c r="BE145" s="287">
        <f t="shared" si="129"/>
        <v>0</v>
      </c>
      <c r="BF145" s="287">
        <f t="shared" si="130"/>
        <v>0</v>
      </c>
      <c r="BG145" s="287">
        <f t="shared" si="103"/>
        <v>3192501.0515721506</v>
      </c>
      <c r="BH145" s="287">
        <f t="shared" si="131"/>
        <v>3192501.0515721506</v>
      </c>
      <c r="BI145" s="287">
        <f t="shared" si="132"/>
        <v>0</v>
      </c>
      <c r="BJ145" s="287">
        <f t="shared" si="133"/>
        <v>0</v>
      </c>
      <c r="BK145" s="287">
        <f t="shared" si="134"/>
        <v>0</v>
      </c>
      <c r="BL145" s="287">
        <f t="shared" si="135"/>
        <v>0</v>
      </c>
      <c r="BM145" s="287">
        <f t="shared" si="136"/>
        <v>0</v>
      </c>
      <c r="BN145" s="287">
        <f t="shared" si="137"/>
        <v>0</v>
      </c>
      <c r="BO145" s="287">
        <f t="shared" si="141"/>
        <v>15931.35157215083</v>
      </c>
      <c r="BP145" s="287">
        <f t="shared" si="109"/>
        <v>6683.2</v>
      </c>
      <c r="BQ145" s="288">
        <f>IF(BO145&gt;0,BO145/'1. UC Assumptions'!$C$29*'1. UC Assumptions'!$C$28,0)</f>
        <v>10887.607684379675</v>
      </c>
      <c r="BR145" s="289">
        <f>BQ145*'1. UC Assumptions'!$C$19</f>
        <v>4567.3514235972734</v>
      </c>
      <c r="BS145" s="289">
        <f t="shared" si="142"/>
        <v>3187457.3076843792</v>
      </c>
      <c r="BT145" s="90"/>
      <c r="BU145" s="111"/>
      <c r="BV145" s="111"/>
      <c r="BW145" s="126">
        <v>1112797.5975350768</v>
      </c>
      <c r="BX145" s="126">
        <v>3718863.2321180962</v>
      </c>
      <c r="BY145" s="7">
        <f t="shared" si="143"/>
        <v>0</v>
      </c>
    </row>
    <row r="146" spans="1:77">
      <c r="A146" s="118" t="s">
        <v>364</v>
      </c>
      <c r="B146" s="118" t="s">
        <v>365</v>
      </c>
      <c r="C146" s="270" t="s">
        <v>365</v>
      </c>
      <c r="D146" s="119" t="s">
        <v>972</v>
      </c>
      <c r="E146" s="119"/>
      <c r="F146" s="120"/>
      <c r="G146" s="121" t="s">
        <v>1207</v>
      </c>
      <c r="H146" s="121" t="s">
        <v>821</v>
      </c>
      <c r="I146" s="122">
        <v>3</v>
      </c>
      <c r="J146" s="217">
        <f t="shared" si="105"/>
        <v>1</v>
      </c>
      <c r="K146" s="123">
        <v>9273923.016336767</v>
      </c>
      <c r="L146" s="123">
        <v>9149949.9000000004</v>
      </c>
      <c r="M146" s="93">
        <f t="shared" si="106"/>
        <v>6.902378430369005E-2</v>
      </c>
      <c r="N146" s="232">
        <v>19695558.346552592</v>
      </c>
      <c r="O146" s="232"/>
      <c r="P146" s="123">
        <v>19695558.346552592</v>
      </c>
      <c r="Q146" s="123">
        <v>4551404.1824092567</v>
      </c>
      <c r="R146" s="123">
        <f t="shared" si="110"/>
        <v>15144154.164143335</v>
      </c>
      <c r="S146" s="123" t="b">
        <f t="shared" si="111"/>
        <v>0</v>
      </c>
      <c r="T146" s="123">
        <f t="shared" si="112"/>
        <v>0</v>
      </c>
      <c r="U146" s="123">
        <v>0</v>
      </c>
      <c r="V146" s="123">
        <v>0</v>
      </c>
      <c r="W146" s="123">
        <v>547435.25458694482</v>
      </c>
      <c r="X146" s="123">
        <v>0</v>
      </c>
      <c r="Y146" s="123">
        <v>0</v>
      </c>
      <c r="Z146" s="70">
        <f t="shared" si="101"/>
        <v>547435.25458694482</v>
      </c>
      <c r="AA146" s="70">
        <v>0</v>
      </c>
      <c r="AB146" s="70">
        <f t="shared" si="108"/>
        <v>15691589.418730279</v>
      </c>
      <c r="AC146" s="51">
        <f>IF(D146='2. UC Pool Allocations by Type'!B$5,'2. UC Pool Allocations by Type'!J$5,IF(D146='2. UC Pool Allocations by Type'!B$6,'2. UC Pool Allocations by Type'!J$6,IF(D146='2. UC Pool Allocations by Type'!B$7,'2. UC Pool Allocations by Type'!J$7,IF(D146='2. UC Pool Allocations by Type'!B$10,'2. UC Pool Allocations by Type'!J$10,IF(D146='2. UC Pool Allocations by Type'!B$14,'2. UC Pool Allocations by Type'!J$14,IF(D146='2. UC Pool Allocations by Type'!B$15,'2. UC Pool Allocations by Type'!J$15,IF(D146='2. UC Pool Allocations by Type'!B$16,'2. UC Pool Allocations by Type'!J$16,0)))))))</f>
        <v>196885138.65513676</v>
      </c>
      <c r="AD146" s="71">
        <f t="shared" si="113"/>
        <v>0</v>
      </c>
      <c r="AE146" s="71">
        <f t="shared" si="114"/>
        <v>15691589.418730279</v>
      </c>
      <c r="AF146" s="71">
        <f t="shared" si="115"/>
        <v>0</v>
      </c>
      <c r="AG146" s="71">
        <f t="shared" si="116"/>
        <v>0</v>
      </c>
      <c r="AH146" s="71">
        <f t="shared" si="117"/>
        <v>0</v>
      </c>
      <c r="AI146" s="71">
        <f t="shared" si="118"/>
        <v>0</v>
      </c>
      <c r="AJ146" s="71">
        <f t="shared" si="119"/>
        <v>0</v>
      </c>
      <c r="AK146" s="49">
        <f t="shared" si="120"/>
        <v>9619082.6606600937</v>
      </c>
      <c r="AL146" s="51">
        <f>IF($E146=$D$352,R146*'1. UC Assumptions'!$H$14,0)</f>
        <v>0</v>
      </c>
      <c r="AM146" s="70">
        <f t="shared" si="104"/>
        <v>0</v>
      </c>
      <c r="AN146" s="70">
        <f t="shared" si="121"/>
        <v>0</v>
      </c>
      <c r="AO146" s="70">
        <f t="shared" si="122"/>
        <v>9619082.6606600937</v>
      </c>
      <c r="AP146" s="70">
        <f t="shared" si="138"/>
        <v>-2362151.938118293</v>
      </c>
      <c r="AQ146" s="70">
        <f t="shared" si="123"/>
        <v>0</v>
      </c>
      <c r="AR146" s="70">
        <f t="shared" si="124"/>
        <v>0</v>
      </c>
      <c r="AS146" s="70">
        <f t="shared" si="139"/>
        <v>0</v>
      </c>
      <c r="AT146" s="99">
        <f t="shared" si="107"/>
        <v>7256930.7225418007</v>
      </c>
      <c r="AU146" s="287">
        <v>7150030.6100000003</v>
      </c>
      <c r="AV146" s="287">
        <f>ROUND(AU146*'1. UC Assumptions'!$C$19,2)</f>
        <v>2999437.84</v>
      </c>
      <c r="AW146" s="287">
        <f>IF((AB146-AA146-AU146)*'1. UC Assumptions'!$C$19&gt;0,(AB146-AA146-AU146)*'1. UC Assumptions'!$C$19,0)</f>
        <v>3583183.9202623516</v>
      </c>
      <c r="AX146" s="287">
        <f t="shared" si="102"/>
        <v>6582621.7602623515</v>
      </c>
      <c r="AY146" s="287">
        <f>ROUND(AX146/'1. UC Assumptions'!$C$19,2)</f>
        <v>15691589.42</v>
      </c>
      <c r="AZ146" s="287">
        <f t="shared" si="140"/>
        <v>7256930.7225418007</v>
      </c>
      <c r="BA146" s="287">
        <f t="shared" si="125"/>
        <v>0</v>
      </c>
      <c r="BB146" s="287">
        <f t="shared" si="126"/>
        <v>0</v>
      </c>
      <c r="BC146" s="287">
        <f t="shared" si="127"/>
        <v>0</v>
      </c>
      <c r="BD146" s="287">
        <f t="shared" si="128"/>
        <v>0</v>
      </c>
      <c r="BE146" s="287">
        <f t="shared" si="129"/>
        <v>0</v>
      </c>
      <c r="BF146" s="287">
        <f t="shared" si="130"/>
        <v>0</v>
      </c>
      <c r="BG146" s="287">
        <f t="shared" si="103"/>
        <v>7256930.7225418007</v>
      </c>
      <c r="BH146" s="287">
        <f t="shared" si="131"/>
        <v>0</v>
      </c>
      <c r="BI146" s="287">
        <f t="shared" si="132"/>
        <v>7256930.7225418007</v>
      </c>
      <c r="BJ146" s="287">
        <f t="shared" si="133"/>
        <v>0</v>
      </c>
      <c r="BK146" s="287">
        <f t="shared" si="134"/>
        <v>0</v>
      </c>
      <c r="BL146" s="287">
        <f t="shared" si="135"/>
        <v>0</v>
      </c>
      <c r="BM146" s="287">
        <f t="shared" si="136"/>
        <v>0</v>
      </c>
      <c r="BN146" s="287">
        <f t="shared" si="137"/>
        <v>0</v>
      </c>
      <c r="BO146" s="287">
        <f t="shared" si="141"/>
        <v>106900.11254180036</v>
      </c>
      <c r="BP146" s="287">
        <f t="shared" si="109"/>
        <v>44844.59</v>
      </c>
      <c r="BQ146" s="288">
        <f>IF(BO146&gt;0,BO146/'1. UC Assumptions'!$C$29*'1. UC Assumptions'!$C$28,0)</f>
        <v>73056.35567077162</v>
      </c>
      <c r="BR146" s="289">
        <f>BQ146*'1. UC Assumptions'!$C$19</f>
        <v>30647.141203888692</v>
      </c>
      <c r="BS146" s="289">
        <f t="shared" si="142"/>
        <v>7223086.9656707719</v>
      </c>
      <c r="BT146" s="90"/>
      <c r="BU146" s="111"/>
      <c r="BV146" s="111"/>
      <c r="BW146" s="126">
        <v>9547518.8663367685</v>
      </c>
      <c r="BX146" s="126">
        <v>19695558.346552592</v>
      </c>
      <c r="BY146" s="7">
        <f t="shared" si="143"/>
        <v>0</v>
      </c>
    </row>
    <row r="147" spans="1:77">
      <c r="A147" s="118" t="s">
        <v>367</v>
      </c>
      <c r="B147" s="118" t="s">
        <v>368</v>
      </c>
      <c r="C147" s="270" t="s">
        <v>368</v>
      </c>
      <c r="D147" s="119" t="s">
        <v>949</v>
      </c>
      <c r="E147" s="119"/>
      <c r="F147" s="120"/>
      <c r="G147" s="121" t="s">
        <v>366</v>
      </c>
      <c r="H147" s="121" t="s">
        <v>779</v>
      </c>
      <c r="I147" s="122">
        <v>10</v>
      </c>
      <c r="J147" s="217" t="str">
        <f t="shared" si="105"/>
        <v xml:space="preserve"> </v>
      </c>
      <c r="K147" s="123">
        <v>2075025.7530700003</v>
      </c>
      <c r="L147" s="123">
        <v>4692091</v>
      </c>
      <c r="M147" s="93">
        <f t="shared" si="106"/>
        <v>6.9491922133938067E-2</v>
      </c>
      <c r="N147" s="232">
        <v>7237376.7035456095</v>
      </c>
      <c r="O147" s="232"/>
      <c r="P147" s="123">
        <v>7237376.7035456095</v>
      </c>
      <c r="Q147" s="123">
        <v>0</v>
      </c>
      <c r="R147" s="123">
        <f t="shared" si="110"/>
        <v>7237376.7035456095</v>
      </c>
      <c r="S147" s="123">
        <f t="shared" si="111"/>
        <v>0</v>
      </c>
      <c r="T147" s="123" t="b">
        <f t="shared" si="112"/>
        <v>0</v>
      </c>
      <c r="U147" s="123">
        <v>0</v>
      </c>
      <c r="V147" s="123">
        <v>0</v>
      </c>
      <c r="W147" s="123">
        <v>0</v>
      </c>
      <c r="X147" s="123">
        <v>0</v>
      </c>
      <c r="Y147" s="123">
        <v>0</v>
      </c>
      <c r="Z147" s="70">
        <f t="shared" si="101"/>
        <v>0</v>
      </c>
      <c r="AA147" s="70">
        <v>0</v>
      </c>
      <c r="AB147" s="70">
        <f t="shared" si="108"/>
        <v>7237376.7035456095</v>
      </c>
      <c r="AC147" s="51">
        <f>IF(D147='2. UC Pool Allocations by Type'!B$5,'2. UC Pool Allocations by Type'!J$5,IF(D147='2. UC Pool Allocations by Type'!B$6,'2. UC Pool Allocations by Type'!J$6,IF(D147='2. UC Pool Allocations by Type'!B$7,'2. UC Pool Allocations by Type'!J$7,IF(D147='2. UC Pool Allocations by Type'!B$10,'2. UC Pool Allocations by Type'!J$10,IF(D147='2. UC Pool Allocations by Type'!B$14,'2. UC Pool Allocations by Type'!J$14,IF(D147='2. UC Pool Allocations by Type'!B$15,'2. UC Pool Allocations by Type'!J$15,IF(D147='2. UC Pool Allocations by Type'!B$16,'2. UC Pool Allocations by Type'!J$16,0)))))))</f>
        <v>2027872799.0126088</v>
      </c>
      <c r="AD147" s="71">
        <f t="shared" si="113"/>
        <v>7237376.7035456095</v>
      </c>
      <c r="AE147" s="71">
        <f t="shared" si="114"/>
        <v>0</v>
      </c>
      <c r="AF147" s="71">
        <f t="shared" si="115"/>
        <v>0</v>
      </c>
      <c r="AG147" s="71">
        <f t="shared" si="116"/>
        <v>0</v>
      </c>
      <c r="AH147" s="71">
        <f t="shared" si="117"/>
        <v>0</v>
      </c>
      <c r="AI147" s="71">
        <f t="shared" si="118"/>
        <v>0</v>
      </c>
      <c r="AJ147" s="71">
        <f t="shared" si="119"/>
        <v>0</v>
      </c>
      <c r="AK147" s="49">
        <f t="shared" si="120"/>
        <v>3433205.3027088121</v>
      </c>
      <c r="AL147" s="51">
        <f>IF($E147=$D$352,R147*'1. UC Assumptions'!$H$14,0)</f>
        <v>0</v>
      </c>
      <c r="AM147" s="70">
        <f t="shared" si="104"/>
        <v>0</v>
      </c>
      <c r="AN147" s="70">
        <f t="shared" si="121"/>
        <v>0</v>
      </c>
      <c r="AO147" s="70">
        <f t="shared" si="122"/>
        <v>0</v>
      </c>
      <c r="AP147" s="70">
        <f t="shared" si="138"/>
        <v>0</v>
      </c>
      <c r="AQ147" s="70">
        <f t="shared" si="123"/>
        <v>0</v>
      </c>
      <c r="AR147" s="70">
        <f t="shared" si="124"/>
        <v>3433205.3027088121</v>
      </c>
      <c r="AS147" s="70">
        <f t="shared" si="139"/>
        <v>-175867.34303752755</v>
      </c>
      <c r="AT147" s="99">
        <f t="shared" si="107"/>
        <v>3257337.9596712845</v>
      </c>
      <c r="AU147" s="287">
        <v>2085936.3800000001</v>
      </c>
      <c r="AV147" s="287">
        <f>ROUND(AU147*'1. UC Assumptions'!$C$19,2)</f>
        <v>875050.31</v>
      </c>
      <c r="AW147" s="287">
        <f>IF((AB147-AA147-AU147)*'1. UC Assumptions'!$C$19&gt;0,(AB147-AA147-AU147)*'1. UC Assumptions'!$C$19,0)</f>
        <v>2161029.2157273833</v>
      </c>
      <c r="AX147" s="287">
        <f t="shared" si="102"/>
        <v>3036079.5257273833</v>
      </c>
      <c r="AY147" s="287">
        <f>ROUND(AX147/'1. UC Assumptions'!$C$19,2)</f>
        <v>7237376.7000000002</v>
      </c>
      <c r="AZ147" s="287">
        <f t="shared" si="140"/>
        <v>3257337.9596712845</v>
      </c>
      <c r="BA147" s="287">
        <f t="shared" si="125"/>
        <v>0</v>
      </c>
      <c r="BB147" s="287">
        <f t="shared" si="126"/>
        <v>0</v>
      </c>
      <c r="BC147" s="287">
        <f t="shared" si="127"/>
        <v>3980038.7403287156</v>
      </c>
      <c r="BD147" s="287">
        <f t="shared" si="128"/>
        <v>0</v>
      </c>
      <c r="BE147" s="287">
        <f t="shared" si="129"/>
        <v>0</v>
      </c>
      <c r="BF147" s="287">
        <f t="shared" si="130"/>
        <v>0</v>
      </c>
      <c r="BG147" s="287">
        <f t="shared" si="103"/>
        <v>3257337.9596712845</v>
      </c>
      <c r="BH147" s="287">
        <f t="shared" si="131"/>
        <v>3257337.9596712845</v>
      </c>
      <c r="BI147" s="287">
        <f t="shared" si="132"/>
        <v>0</v>
      </c>
      <c r="BJ147" s="287">
        <f t="shared" si="133"/>
        <v>0</v>
      </c>
      <c r="BK147" s="287">
        <f t="shared" si="134"/>
        <v>0</v>
      </c>
      <c r="BL147" s="287">
        <f t="shared" si="135"/>
        <v>0</v>
      </c>
      <c r="BM147" s="287">
        <f t="shared" si="136"/>
        <v>0</v>
      </c>
      <c r="BN147" s="287">
        <f t="shared" si="137"/>
        <v>0</v>
      </c>
      <c r="BO147" s="287">
        <f t="shared" si="141"/>
        <v>1171401.5796712844</v>
      </c>
      <c r="BP147" s="287">
        <f t="shared" si="109"/>
        <v>491402.96</v>
      </c>
      <c r="BQ147" s="288">
        <f>IF(BO147&gt;0,BO147/'1. UC Assumptions'!$C$29*'1. UC Assumptions'!$C$28,0)</f>
        <v>800544.81144073652</v>
      </c>
      <c r="BR147" s="289">
        <f>BQ147*'1. UC Assumptions'!$C$19</f>
        <v>335828.54839938896</v>
      </c>
      <c r="BS147" s="289">
        <f t="shared" si="142"/>
        <v>2886481.1914407369</v>
      </c>
      <c r="BT147" s="90"/>
      <c r="BU147" s="111"/>
      <c r="BV147" s="111"/>
      <c r="BW147" s="126">
        <v>2178525.3330700006</v>
      </c>
      <c r="BX147" s="126">
        <v>7237376.7035456095</v>
      </c>
      <c r="BY147" s="7">
        <f t="shared" si="143"/>
        <v>0</v>
      </c>
    </row>
    <row r="148" spans="1:77" s="8" customFormat="1">
      <c r="A148" s="118" t="s">
        <v>369</v>
      </c>
      <c r="B148" s="118" t="s">
        <v>370</v>
      </c>
      <c r="C148" s="270" t="s">
        <v>370</v>
      </c>
      <c r="D148" s="119" t="s">
        <v>972</v>
      </c>
      <c r="E148" s="119" t="s">
        <v>977</v>
      </c>
      <c r="F148" s="120"/>
      <c r="G148" s="121" t="s">
        <v>1208</v>
      </c>
      <c r="H148" s="121" t="s">
        <v>784</v>
      </c>
      <c r="I148" s="217">
        <v>19</v>
      </c>
      <c r="J148" s="217" t="str">
        <f t="shared" si="105"/>
        <v xml:space="preserve"> </v>
      </c>
      <c r="K148" s="123">
        <v>357991.70281834924</v>
      </c>
      <c r="L148" s="123">
        <v>679938</v>
      </c>
      <c r="M148" s="93">
        <f t="shared" si="106"/>
        <v>0.18932779693792767</v>
      </c>
      <c r="N148" s="232">
        <v>1234438.6468293853</v>
      </c>
      <c r="O148" s="232"/>
      <c r="P148" s="123">
        <v>1234438.6468293853</v>
      </c>
      <c r="Q148" s="123">
        <v>0</v>
      </c>
      <c r="R148" s="123">
        <f t="shared" si="110"/>
        <v>1234438.6468293853</v>
      </c>
      <c r="S148" s="123" t="b">
        <f t="shared" si="111"/>
        <v>0</v>
      </c>
      <c r="T148" s="123">
        <f t="shared" si="112"/>
        <v>1234438.6468293853</v>
      </c>
      <c r="U148" s="123">
        <v>48540</v>
      </c>
      <c r="V148" s="224">
        <v>0</v>
      </c>
      <c r="W148" s="224">
        <v>0</v>
      </c>
      <c r="X148" s="224">
        <v>0</v>
      </c>
      <c r="Y148" s="224">
        <v>0</v>
      </c>
      <c r="Z148" s="70">
        <f t="shared" ref="Z148:Z150" si="144">U148+V148+W148+X148+Y148</f>
        <v>48540</v>
      </c>
      <c r="AA148" s="70">
        <v>0</v>
      </c>
      <c r="AB148" s="70">
        <f t="shared" si="108"/>
        <v>1282978.6468293853</v>
      </c>
      <c r="AC148" s="51">
        <f>IF(D148='2. UC Pool Allocations by Type'!B$5,'2. UC Pool Allocations by Type'!J$5,IF(D148='2. UC Pool Allocations by Type'!B$6,'2. UC Pool Allocations by Type'!J$6,IF(D148='2. UC Pool Allocations by Type'!B$7,'2. UC Pool Allocations by Type'!J$7,IF(D148='2. UC Pool Allocations by Type'!B$10,'2. UC Pool Allocations by Type'!J$10,IF(D148='2. UC Pool Allocations by Type'!B$14,'2. UC Pool Allocations by Type'!J$14,IF(D148='2. UC Pool Allocations by Type'!B$15,'2. UC Pool Allocations by Type'!J$15,IF(D148='2. UC Pool Allocations by Type'!B$16,'2. UC Pool Allocations by Type'!J$16,0)))))))</f>
        <v>196885138.65513676</v>
      </c>
      <c r="AD148" s="71">
        <f t="shared" si="113"/>
        <v>0</v>
      </c>
      <c r="AE148" s="71">
        <f t="shared" si="114"/>
        <v>1282978.6468293853</v>
      </c>
      <c r="AF148" s="71">
        <f t="shared" si="115"/>
        <v>0</v>
      </c>
      <c r="AG148" s="71">
        <f t="shared" si="116"/>
        <v>0</v>
      </c>
      <c r="AH148" s="71">
        <f t="shared" si="117"/>
        <v>0</v>
      </c>
      <c r="AI148" s="71">
        <f t="shared" si="118"/>
        <v>0</v>
      </c>
      <c r="AJ148" s="71">
        <f t="shared" si="119"/>
        <v>0</v>
      </c>
      <c r="AK148" s="49">
        <f t="shared" si="120"/>
        <v>786477.22205774463</v>
      </c>
      <c r="AL148" s="51">
        <f>IF($E148=$D$352,R148*'1. UC Assumptions'!$H$14,0)</f>
        <v>1059718.0998935339</v>
      </c>
      <c r="AM148" s="70">
        <f t="shared" ref="AM148:AM150" si="145">IF(AL148=0,0,IF(AK148&gt;AL148,0,AL148-AK148))</f>
        <v>273240.87783578923</v>
      </c>
      <c r="AN148" s="70">
        <f t="shared" si="121"/>
        <v>273240.87783578923</v>
      </c>
      <c r="AO148" s="70">
        <f t="shared" si="122"/>
        <v>0</v>
      </c>
      <c r="AP148" s="70">
        <f t="shared" si="138"/>
        <v>0</v>
      </c>
      <c r="AQ148" s="70">
        <f t="shared" si="123"/>
        <v>0</v>
      </c>
      <c r="AR148" s="70">
        <f t="shared" si="124"/>
        <v>0</v>
      </c>
      <c r="AS148" s="70">
        <f t="shared" si="139"/>
        <v>0</v>
      </c>
      <c r="AT148" s="99">
        <f t="shared" si="107"/>
        <v>1059718.0998935339</v>
      </c>
      <c r="AU148" s="287">
        <v>938586.40999999992</v>
      </c>
      <c r="AV148" s="287">
        <f>ROUND(AU148*'1. UC Assumptions'!$C$19,2)</f>
        <v>393737</v>
      </c>
      <c r="AW148" s="287">
        <f>IF((AB148-AA148-AU148)*'1. UC Assumptions'!$C$19&gt;0,(AB148-AA148-AU148)*'1. UC Assumptions'!$C$19,0)</f>
        <v>144472.54334992717</v>
      </c>
      <c r="AX148" s="287">
        <f t="shared" ref="AX148:AX152" si="146">AW148+AV148</f>
        <v>538209.54334992717</v>
      </c>
      <c r="AY148" s="287">
        <f>ROUND(AX148/'1. UC Assumptions'!$C$19,2)</f>
        <v>1282978.6499999999</v>
      </c>
      <c r="AZ148" s="287">
        <f t="shared" si="140"/>
        <v>1059718.0998935339</v>
      </c>
      <c r="BA148" s="287">
        <f t="shared" si="125"/>
        <v>0</v>
      </c>
      <c r="BB148" s="287">
        <f t="shared" si="126"/>
        <v>0</v>
      </c>
      <c r="BC148" s="287">
        <f t="shared" si="127"/>
        <v>0</v>
      </c>
      <c r="BD148" s="287">
        <f t="shared" si="128"/>
        <v>0</v>
      </c>
      <c r="BE148" s="287">
        <f t="shared" si="129"/>
        <v>0</v>
      </c>
      <c r="BF148" s="287">
        <f t="shared" si="130"/>
        <v>0</v>
      </c>
      <c r="BG148" s="287">
        <f t="shared" ref="BG148:BG152" si="147">AZ148+BE148+BF148</f>
        <v>1059718.0998935339</v>
      </c>
      <c r="BH148" s="287">
        <f t="shared" si="131"/>
        <v>0</v>
      </c>
      <c r="BI148" s="287">
        <f t="shared" si="132"/>
        <v>1059718.0998935339</v>
      </c>
      <c r="BJ148" s="287">
        <f t="shared" si="133"/>
        <v>0</v>
      </c>
      <c r="BK148" s="287">
        <f t="shared" si="134"/>
        <v>0</v>
      </c>
      <c r="BL148" s="287">
        <f t="shared" si="135"/>
        <v>0</v>
      </c>
      <c r="BM148" s="287">
        <f t="shared" si="136"/>
        <v>0</v>
      </c>
      <c r="BN148" s="287">
        <f t="shared" si="137"/>
        <v>0</v>
      </c>
      <c r="BO148" s="287">
        <f t="shared" si="141"/>
        <v>121131.68989353394</v>
      </c>
      <c r="BP148" s="287">
        <f t="shared" si="109"/>
        <v>50814.74</v>
      </c>
      <c r="BQ148" s="288">
        <f>IF(BO148&gt;0,BO148/'1. UC Assumptions'!$C$29*'1. UC Assumptions'!$C$28,0)</f>
        <v>82782.324634160672</v>
      </c>
      <c r="BR148" s="289">
        <f>BQ148*'1. UC Assumptions'!$C$19</f>
        <v>34727.185184030401</v>
      </c>
      <c r="BS148" s="289">
        <f t="shared" si="142"/>
        <v>1021368.7346341605</v>
      </c>
      <c r="BT148" s="225"/>
      <c r="BU148" s="111"/>
      <c r="BV148" s="111"/>
      <c r="BW148" s="226"/>
      <c r="BX148" s="126">
        <v>1234438.6468293853</v>
      </c>
      <c r="BY148" s="7">
        <f t="shared" si="143"/>
        <v>0</v>
      </c>
    </row>
    <row r="149" spans="1:77">
      <c r="A149" s="118" t="s">
        <v>371</v>
      </c>
      <c r="B149" s="118" t="s">
        <v>372</v>
      </c>
      <c r="C149" s="270" t="s">
        <v>372</v>
      </c>
      <c r="D149" s="119" t="s">
        <v>972</v>
      </c>
      <c r="E149" s="119" t="s">
        <v>977</v>
      </c>
      <c r="F149" s="120"/>
      <c r="G149" s="121" t="s">
        <v>1209</v>
      </c>
      <c r="H149" s="121" t="s">
        <v>866</v>
      </c>
      <c r="I149" s="122">
        <v>19</v>
      </c>
      <c r="J149" s="217" t="str">
        <f t="shared" si="105"/>
        <v xml:space="preserve"> </v>
      </c>
      <c r="K149" s="123">
        <v>190195.17286431795</v>
      </c>
      <c r="L149" s="123">
        <v>401026</v>
      </c>
      <c r="M149" s="93">
        <f t="shared" si="106"/>
        <v>5.9971718278968522E-2</v>
      </c>
      <c r="N149" s="232">
        <v>623573.40867689811</v>
      </c>
      <c r="O149" s="232"/>
      <c r="P149" s="123">
        <v>626677.72248389816</v>
      </c>
      <c r="Q149" s="123">
        <v>0</v>
      </c>
      <c r="R149" s="123">
        <f t="shared" si="110"/>
        <v>626677.72248389816</v>
      </c>
      <c r="S149" s="123" t="b">
        <f t="shared" si="111"/>
        <v>0</v>
      </c>
      <c r="T149" s="123">
        <f t="shared" si="112"/>
        <v>626677.72248389816</v>
      </c>
      <c r="U149" s="123">
        <v>9034</v>
      </c>
      <c r="V149" s="123">
        <v>0</v>
      </c>
      <c r="W149" s="123">
        <v>0</v>
      </c>
      <c r="X149" s="123">
        <v>0</v>
      </c>
      <c r="Y149" s="123">
        <v>0</v>
      </c>
      <c r="Z149" s="70">
        <f t="shared" si="144"/>
        <v>9034</v>
      </c>
      <c r="AA149" s="70">
        <v>0</v>
      </c>
      <c r="AB149" s="70">
        <f t="shared" si="108"/>
        <v>635711.72248389816</v>
      </c>
      <c r="AC149" s="51">
        <f>IF(D149='2. UC Pool Allocations by Type'!B$5,'2. UC Pool Allocations by Type'!J$5,IF(D149='2. UC Pool Allocations by Type'!B$6,'2. UC Pool Allocations by Type'!J$6,IF(D149='2. UC Pool Allocations by Type'!B$7,'2. UC Pool Allocations by Type'!J$7,IF(D149='2. UC Pool Allocations by Type'!B$10,'2. UC Pool Allocations by Type'!J$10,IF(D149='2. UC Pool Allocations by Type'!B$14,'2. UC Pool Allocations by Type'!J$14,IF(D149='2. UC Pool Allocations by Type'!B$15,'2. UC Pool Allocations by Type'!J$15,IF(D149='2. UC Pool Allocations by Type'!B$16,'2. UC Pool Allocations by Type'!J$16,0)))))))</f>
        <v>196885138.65513676</v>
      </c>
      <c r="AD149" s="71">
        <f t="shared" si="113"/>
        <v>0</v>
      </c>
      <c r="AE149" s="71">
        <f t="shared" si="114"/>
        <v>635711.72248389816</v>
      </c>
      <c r="AF149" s="71">
        <f t="shared" si="115"/>
        <v>0</v>
      </c>
      <c r="AG149" s="71">
        <f t="shared" si="116"/>
        <v>0</v>
      </c>
      <c r="AH149" s="71">
        <f t="shared" si="117"/>
        <v>0</v>
      </c>
      <c r="AI149" s="71">
        <f t="shared" si="118"/>
        <v>0</v>
      </c>
      <c r="AJ149" s="71">
        <f t="shared" si="119"/>
        <v>0</v>
      </c>
      <c r="AK149" s="49">
        <f t="shared" si="120"/>
        <v>389696.89071931067</v>
      </c>
      <c r="AL149" s="51">
        <f>IF($E149=$D$352,R149*'1. UC Assumptions'!$H$14,0)</f>
        <v>537978.72176310024</v>
      </c>
      <c r="AM149" s="70">
        <f t="shared" si="145"/>
        <v>148281.83104378957</v>
      </c>
      <c r="AN149" s="70">
        <f t="shared" si="121"/>
        <v>148281.83104378957</v>
      </c>
      <c r="AO149" s="70">
        <f t="shared" si="122"/>
        <v>0</v>
      </c>
      <c r="AP149" s="70">
        <f t="shared" si="138"/>
        <v>0</v>
      </c>
      <c r="AQ149" s="70">
        <f t="shared" si="123"/>
        <v>0</v>
      </c>
      <c r="AR149" s="70">
        <f t="shared" si="124"/>
        <v>0</v>
      </c>
      <c r="AS149" s="70">
        <f t="shared" si="139"/>
        <v>0</v>
      </c>
      <c r="AT149" s="99">
        <f t="shared" si="107"/>
        <v>537978.72176310024</v>
      </c>
      <c r="AU149" s="287">
        <v>534633.65999999992</v>
      </c>
      <c r="AV149" s="287">
        <f>ROUND(AU149*'1. UC Assumptions'!$C$19,2)</f>
        <v>224278.82</v>
      </c>
      <c r="AW149" s="287">
        <f>IF((AB149-AA149-AU149)*'1. UC Assumptions'!$C$19&gt;0,(AB149-AA149-AU149)*'1. UC Assumptions'!$C$19,0)</f>
        <v>42402.247211995316</v>
      </c>
      <c r="AX149" s="287">
        <f t="shared" si="146"/>
        <v>266681.06721199531</v>
      </c>
      <c r="AY149" s="287">
        <f>ROUND(AX149/'1. UC Assumptions'!$C$19,2)</f>
        <v>635711.72</v>
      </c>
      <c r="AZ149" s="287">
        <f t="shared" si="140"/>
        <v>537978.72176310024</v>
      </c>
      <c r="BA149" s="287">
        <f t="shared" si="125"/>
        <v>0</v>
      </c>
      <c r="BB149" s="287">
        <f t="shared" si="126"/>
        <v>0</v>
      </c>
      <c r="BC149" s="287">
        <f t="shared" si="127"/>
        <v>0</v>
      </c>
      <c r="BD149" s="287">
        <f t="shared" si="128"/>
        <v>0</v>
      </c>
      <c r="BE149" s="287">
        <f t="shared" si="129"/>
        <v>0</v>
      </c>
      <c r="BF149" s="287">
        <f t="shared" si="130"/>
        <v>0</v>
      </c>
      <c r="BG149" s="287">
        <f t="shared" si="147"/>
        <v>537978.72176310024</v>
      </c>
      <c r="BH149" s="287">
        <f t="shared" si="131"/>
        <v>0</v>
      </c>
      <c r="BI149" s="287">
        <f t="shared" si="132"/>
        <v>537978.72176310024</v>
      </c>
      <c r="BJ149" s="287">
        <f t="shared" si="133"/>
        <v>0</v>
      </c>
      <c r="BK149" s="287">
        <f t="shared" si="134"/>
        <v>0</v>
      </c>
      <c r="BL149" s="287">
        <f t="shared" si="135"/>
        <v>0</v>
      </c>
      <c r="BM149" s="287">
        <f t="shared" si="136"/>
        <v>0</v>
      </c>
      <c r="BN149" s="287">
        <f t="shared" si="137"/>
        <v>0</v>
      </c>
      <c r="BO149" s="287">
        <f t="shared" si="141"/>
        <v>3345.0617631003261</v>
      </c>
      <c r="BP149" s="287">
        <f t="shared" si="109"/>
        <v>1403.25</v>
      </c>
      <c r="BQ149" s="288">
        <f>IF(BO149&gt;0,BO149/'1. UC Assumptions'!$C$29*'1. UC Assumptions'!$C$28,0)</f>
        <v>2286.0408290982714</v>
      </c>
      <c r="BR149" s="289">
        <f>BQ149*'1. UC Assumptions'!$C$19</f>
        <v>958.9941278067248</v>
      </c>
      <c r="BS149" s="289">
        <f t="shared" si="142"/>
        <v>536919.70082909823</v>
      </c>
      <c r="BT149" s="90"/>
      <c r="BU149" s="111"/>
      <c r="BV149" s="111"/>
      <c r="BW149" s="126">
        <v>190947.28286431794</v>
      </c>
      <c r="BX149" s="126">
        <v>623573.40867689811</v>
      </c>
      <c r="BY149" s="7">
        <f t="shared" si="143"/>
        <v>-3104.3138070000568</v>
      </c>
    </row>
    <row r="150" spans="1:77">
      <c r="A150" s="118" t="s">
        <v>373</v>
      </c>
      <c r="B150" s="118" t="s">
        <v>374</v>
      </c>
      <c r="C150" s="270" t="s">
        <v>374</v>
      </c>
      <c r="D150" s="119" t="s">
        <v>949</v>
      </c>
      <c r="E150" s="119"/>
      <c r="F150" s="120"/>
      <c r="G150" s="121" t="s">
        <v>1210</v>
      </c>
      <c r="H150" s="121" t="s">
        <v>785</v>
      </c>
      <c r="I150" s="122">
        <v>9</v>
      </c>
      <c r="J150" s="217" t="str">
        <f t="shared" si="105"/>
        <v xml:space="preserve"> </v>
      </c>
      <c r="K150" s="123">
        <v>7824290.8936259588</v>
      </c>
      <c r="L150" s="123">
        <v>22322425.719999999</v>
      </c>
      <c r="M150" s="93">
        <f t="shared" si="106"/>
        <v>9.1109632138507424E-2</v>
      </c>
      <c r="N150" s="232">
        <v>32893372.874477252</v>
      </c>
      <c r="O150" s="232"/>
      <c r="P150" s="123">
        <v>32893372.874477252</v>
      </c>
      <c r="Q150" s="123">
        <v>0</v>
      </c>
      <c r="R150" s="123">
        <f t="shared" si="110"/>
        <v>32893372.874477252</v>
      </c>
      <c r="S150" s="123">
        <f t="shared" si="111"/>
        <v>0</v>
      </c>
      <c r="T150" s="123" t="b">
        <f t="shared" si="112"/>
        <v>0</v>
      </c>
      <c r="U150" s="123">
        <v>0</v>
      </c>
      <c r="V150" s="123">
        <v>0</v>
      </c>
      <c r="W150" s="123">
        <v>0</v>
      </c>
      <c r="X150" s="123">
        <v>0</v>
      </c>
      <c r="Y150" s="123">
        <v>0</v>
      </c>
      <c r="Z150" s="70">
        <f t="shared" si="144"/>
        <v>0</v>
      </c>
      <c r="AA150" s="70">
        <v>0</v>
      </c>
      <c r="AB150" s="70">
        <f t="shared" si="108"/>
        <v>32893372.874477252</v>
      </c>
      <c r="AC150" s="51">
        <f>IF(D150='2. UC Pool Allocations by Type'!B$5,'2. UC Pool Allocations by Type'!J$5,IF(D150='2. UC Pool Allocations by Type'!B$6,'2. UC Pool Allocations by Type'!J$6,IF(D150='2. UC Pool Allocations by Type'!B$7,'2. UC Pool Allocations by Type'!J$7,IF(D150='2. UC Pool Allocations by Type'!B$10,'2. UC Pool Allocations by Type'!J$10,IF(D150='2. UC Pool Allocations by Type'!B$14,'2. UC Pool Allocations by Type'!J$14,IF(D150='2. UC Pool Allocations by Type'!B$15,'2. UC Pool Allocations by Type'!J$15,IF(D150='2. UC Pool Allocations by Type'!B$16,'2. UC Pool Allocations by Type'!J$16,0)))))))</f>
        <v>2027872799.0126088</v>
      </c>
      <c r="AD150" s="71">
        <f t="shared" si="113"/>
        <v>32893372.874477252</v>
      </c>
      <c r="AE150" s="71">
        <f t="shared" si="114"/>
        <v>0</v>
      </c>
      <c r="AF150" s="71">
        <f t="shared" si="115"/>
        <v>0</v>
      </c>
      <c r="AG150" s="71">
        <f t="shared" si="116"/>
        <v>0</v>
      </c>
      <c r="AH150" s="71">
        <f t="shared" si="117"/>
        <v>0</v>
      </c>
      <c r="AI150" s="71">
        <f t="shared" si="118"/>
        <v>0</v>
      </c>
      <c r="AJ150" s="71">
        <f t="shared" si="119"/>
        <v>0</v>
      </c>
      <c r="AK150" s="49">
        <f t="shared" si="120"/>
        <v>15603678.902233865</v>
      </c>
      <c r="AL150" s="51">
        <f>IF($E150=$D$352,R150*'1. UC Assumptions'!$H$14,0)</f>
        <v>0</v>
      </c>
      <c r="AM150" s="70">
        <f t="shared" si="145"/>
        <v>0</v>
      </c>
      <c r="AN150" s="70">
        <f t="shared" si="121"/>
        <v>0</v>
      </c>
      <c r="AO150" s="70">
        <f t="shared" si="122"/>
        <v>0</v>
      </c>
      <c r="AP150" s="70">
        <f t="shared" si="138"/>
        <v>0</v>
      </c>
      <c r="AQ150" s="70">
        <f t="shared" si="123"/>
        <v>0</v>
      </c>
      <c r="AR150" s="70">
        <f t="shared" si="124"/>
        <v>15603678.902233865</v>
      </c>
      <c r="AS150" s="70">
        <f t="shared" si="139"/>
        <v>-799304.82106078183</v>
      </c>
      <c r="AT150" s="99">
        <f t="shared" si="107"/>
        <v>14804374.081173083</v>
      </c>
      <c r="AU150" s="287">
        <v>15747451.49</v>
      </c>
      <c r="AV150" s="287">
        <f>ROUND(AU150*'1. UC Assumptions'!$C$19,2)</f>
        <v>6606055.9000000004</v>
      </c>
      <c r="AW150" s="287">
        <f>IF((AB150-AA150-AU150)*'1. UC Assumptions'!$C$19&gt;0,(AB150-AA150-AU150)*'1. UC Assumptions'!$C$19,0)</f>
        <v>7192714.0207882058</v>
      </c>
      <c r="AX150" s="287">
        <f t="shared" si="146"/>
        <v>13798769.920788206</v>
      </c>
      <c r="AY150" s="287">
        <f>ROUND(AX150/'1. UC Assumptions'!$C$19,2)</f>
        <v>32893372.870000001</v>
      </c>
      <c r="AZ150" s="287">
        <f t="shared" si="140"/>
        <v>14804374.081173083</v>
      </c>
      <c r="BA150" s="287">
        <f t="shared" si="125"/>
        <v>0</v>
      </c>
      <c r="BB150" s="287">
        <f t="shared" si="126"/>
        <v>0</v>
      </c>
      <c r="BC150" s="287">
        <f t="shared" si="127"/>
        <v>18088998.78882692</v>
      </c>
      <c r="BD150" s="287">
        <f t="shared" si="128"/>
        <v>0</v>
      </c>
      <c r="BE150" s="287">
        <f t="shared" si="129"/>
        <v>0</v>
      </c>
      <c r="BF150" s="287">
        <f t="shared" si="130"/>
        <v>0</v>
      </c>
      <c r="BG150" s="287">
        <f t="shared" si="147"/>
        <v>14804374.081173083</v>
      </c>
      <c r="BH150" s="287">
        <f t="shared" si="131"/>
        <v>14804374.081173083</v>
      </c>
      <c r="BI150" s="287">
        <f t="shared" si="132"/>
        <v>0</v>
      </c>
      <c r="BJ150" s="287">
        <f t="shared" si="133"/>
        <v>0</v>
      </c>
      <c r="BK150" s="287">
        <f t="shared" si="134"/>
        <v>0</v>
      </c>
      <c r="BL150" s="287">
        <f t="shared" si="135"/>
        <v>0</v>
      </c>
      <c r="BM150" s="287">
        <f t="shared" si="136"/>
        <v>0</v>
      </c>
      <c r="BN150" s="287">
        <f t="shared" si="137"/>
        <v>0</v>
      </c>
      <c r="BO150" s="287">
        <f t="shared" si="141"/>
        <v>-943077.40882691741</v>
      </c>
      <c r="BP150" s="287">
        <f t="shared" si="109"/>
        <v>-395620.97</v>
      </c>
      <c r="BQ150" s="288">
        <f>IF(BO150&gt;0,BO150/'1. UC Assumptions'!$C$29*'1. UC Assumptions'!$C$28,0)</f>
        <v>0</v>
      </c>
      <c r="BR150" s="289">
        <f>BQ150*'1. UC Assumptions'!$C$19</f>
        <v>0</v>
      </c>
      <c r="BS150" s="289">
        <f t="shared" si="142"/>
        <v>15747451.49</v>
      </c>
      <c r="BT150" s="90"/>
      <c r="BU150" s="111"/>
      <c r="BV150" s="111"/>
      <c r="BW150" s="126">
        <v>8904046.8236259595</v>
      </c>
      <c r="BX150" s="126">
        <v>32893372.874477252</v>
      </c>
      <c r="BY150" s="7">
        <f t="shared" si="143"/>
        <v>0</v>
      </c>
    </row>
    <row r="151" spans="1:77">
      <c r="A151" s="118" t="s">
        <v>375</v>
      </c>
      <c r="B151" s="118" t="s">
        <v>376</v>
      </c>
      <c r="C151" s="270" t="s">
        <v>376</v>
      </c>
      <c r="D151" s="119" t="s">
        <v>972</v>
      </c>
      <c r="E151" s="119" t="s">
        <v>977</v>
      </c>
      <c r="F151" s="120"/>
      <c r="G151" s="121" t="s">
        <v>1211</v>
      </c>
      <c r="H151" s="121" t="s">
        <v>867</v>
      </c>
      <c r="I151" s="122">
        <v>12</v>
      </c>
      <c r="J151" s="217">
        <f t="shared" si="105"/>
        <v>1</v>
      </c>
      <c r="K151" s="123">
        <v>1155946.7740940307</v>
      </c>
      <c r="L151" s="123">
        <v>1131468</v>
      </c>
      <c r="M151" s="93">
        <f t="shared" si="106"/>
        <v>6.1051009234839304E-2</v>
      </c>
      <c r="N151" s="232">
        <v>2427063.7545911535</v>
      </c>
      <c r="O151" s="232"/>
      <c r="P151" s="123">
        <v>2427063.7545911535</v>
      </c>
      <c r="Q151" s="123">
        <v>933521.15817071451</v>
      </c>
      <c r="R151" s="123">
        <f t="shared" si="110"/>
        <v>1493542.596420439</v>
      </c>
      <c r="S151" s="123" t="b">
        <f t="shared" si="111"/>
        <v>0</v>
      </c>
      <c r="T151" s="123">
        <f t="shared" si="112"/>
        <v>1493542.596420439</v>
      </c>
      <c r="U151" s="123">
        <v>17353</v>
      </c>
      <c r="V151" s="123">
        <v>0</v>
      </c>
      <c r="W151" s="123">
        <v>0</v>
      </c>
      <c r="X151" s="123">
        <v>0</v>
      </c>
      <c r="Y151" s="123">
        <v>0</v>
      </c>
      <c r="Z151" s="70">
        <f t="shared" si="101"/>
        <v>17353</v>
      </c>
      <c r="AA151" s="70">
        <v>0</v>
      </c>
      <c r="AB151" s="70">
        <f t="shared" si="108"/>
        <v>1510895.596420439</v>
      </c>
      <c r="AC151" s="51">
        <f>IF(D151='2. UC Pool Allocations by Type'!B$5,'2. UC Pool Allocations by Type'!J$5,IF(D151='2. UC Pool Allocations by Type'!B$6,'2. UC Pool Allocations by Type'!J$6,IF(D151='2. UC Pool Allocations by Type'!B$7,'2. UC Pool Allocations by Type'!J$7,IF(D151='2. UC Pool Allocations by Type'!B$10,'2. UC Pool Allocations by Type'!J$10,IF(D151='2. UC Pool Allocations by Type'!B$14,'2. UC Pool Allocations by Type'!J$14,IF(D151='2. UC Pool Allocations by Type'!B$15,'2. UC Pool Allocations by Type'!J$15,IF(D151='2. UC Pool Allocations by Type'!B$16,'2. UC Pool Allocations by Type'!J$16,0)))))))</f>
        <v>196885138.65513676</v>
      </c>
      <c r="AD151" s="71">
        <f t="shared" si="113"/>
        <v>0</v>
      </c>
      <c r="AE151" s="71">
        <f t="shared" si="114"/>
        <v>1510895.596420439</v>
      </c>
      <c r="AF151" s="71">
        <f t="shared" si="115"/>
        <v>0</v>
      </c>
      <c r="AG151" s="71">
        <f t="shared" si="116"/>
        <v>0</v>
      </c>
      <c r="AH151" s="71">
        <f t="shared" si="117"/>
        <v>0</v>
      </c>
      <c r="AI151" s="71">
        <f t="shared" si="118"/>
        <v>0</v>
      </c>
      <c r="AJ151" s="71">
        <f t="shared" si="119"/>
        <v>0</v>
      </c>
      <c r="AK151" s="49">
        <f t="shared" si="120"/>
        <v>926192.32161706279</v>
      </c>
      <c r="AL151" s="51">
        <f>IF($E151=$D$352,R151*'1. UC Assumptions'!$H$14,0)</f>
        <v>1282148.8750809308</v>
      </c>
      <c r="AM151" s="70">
        <f t="shared" si="104"/>
        <v>355956.55346386798</v>
      </c>
      <c r="AN151" s="70">
        <f t="shared" si="121"/>
        <v>355956.55346386798</v>
      </c>
      <c r="AO151" s="70">
        <f t="shared" si="122"/>
        <v>0</v>
      </c>
      <c r="AP151" s="70">
        <f t="shared" si="138"/>
        <v>0</v>
      </c>
      <c r="AQ151" s="70">
        <f t="shared" si="123"/>
        <v>0</v>
      </c>
      <c r="AR151" s="70">
        <f t="shared" si="124"/>
        <v>0</v>
      </c>
      <c r="AS151" s="70">
        <f t="shared" si="139"/>
        <v>0</v>
      </c>
      <c r="AT151" s="99">
        <f t="shared" si="107"/>
        <v>1282148.8750809308</v>
      </c>
      <c r="AU151" s="287">
        <v>1273047.1000000001</v>
      </c>
      <c r="AV151" s="287">
        <f>ROUND(AU151*'1. UC Assumptions'!$C$19,2)</f>
        <v>534043.26</v>
      </c>
      <c r="AW151" s="287">
        <f>IF((AB151-AA151-AU151)*'1. UC Assumptions'!$C$19&gt;0,(AB151-AA151-AU151)*'1. UC Assumptions'!$C$19,0)</f>
        <v>99777.4442483741</v>
      </c>
      <c r="AX151" s="287">
        <f t="shared" si="146"/>
        <v>633820.7042483741</v>
      </c>
      <c r="AY151" s="287">
        <f>ROUND(AX151/'1. UC Assumptions'!$C$19,2)</f>
        <v>1510895.6</v>
      </c>
      <c r="AZ151" s="287">
        <f t="shared" si="140"/>
        <v>1282148.8750809308</v>
      </c>
      <c r="BA151" s="287">
        <f t="shared" si="125"/>
        <v>0</v>
      </c>
      <c r="BB151" s="287">
        <f t="shared" si="126"/>
        <v>0</v>
      </c>
      <c r="BC151" s="287">
        <f t="shared" si="127"/>
        <v>0</v>
      </c>
      <c r="BD151" s="287">
        <f t="shared" si="128"/>
        <v>0</v>
      </c>
      <c r="BE151" s="287">
        <f t="shared" si="129"/>
        <v>0</v>
      </c>
      <c r="BF151" s="287">
        <f t="shared" si="130"/>
        <v>0</v>
      </c>
      <c r="BG151" s="287">
        <f t="shared" si="147"/>
        <v>1282148.8750809308</v>
      </c>
      <c r="BH151" s="287">
        <f t="shared" si="131"/>
        <v>0</v>
      </c>
      <c r="BI151" s="287">
        <f t="shared" si="132"/>
        <v>1282148.8750809308</v>
      </c>
      <c r="BJ151" s="287">
        <f t="shared" si="133"/>
        <v>0</v>
      </c>
      <c r="BK151" s="287">
        <f t="shared" si="134"/>
        <v>0</v>
      </c>
      <c r="BL151" s="287">
        <f t="shared" si="135"/>
        <v>0</v>
      </c>
      <c r="BM151" s="287">
        <f t="shared" si="136"/>
        <v>0</v>
      </c>
      <c r="BN151" s="287">
        <f t="shared" si="137"/>
        <v>0</v>
      </c>
      <c r="BO151" s="287">
        <f t="shared" si="141"/>
        <v>9101.7750809306744</v>
      </c>
      <c r="BP151" s="287">
        <f t="shared" si="109"/>
        <v>3818.19</v>
      </c>
      <c r="BQ151" s="288">
        <f>IF(BO151&gt;0,BO151/'1. UC Assumptions'!$C$29*'1. UC Assumptions'!$C$28,0)</f>
        <v>6220.2228018032256</v>
      </c>
      <c r="BR151" s="289">
        <f>BQ151*'1. UC Assumptions'!$C$19</f>
        <v>2609.3834653564531</v>
      </c>
      <c r="BS151" s="289">
        <f t="shared" si="142"/>
        <v>1279267.3228018032</v>
      </c>
      <c r="BT151" s="90"/>
      <c r="BU151" s="111"/>
      <c r="BV151" s="111"/>
      <c r="BW151" s="126">
        <v>1172602.1840940306</v>
      </c>
      <c r="BX151" s="126">
        <v>2427063.7545911535</v>
      </c>
      <c r="BY151" s="7">
        <f t="shared" si="143"/>
        <v>0</v>
      </c>
    </row>
    <row r="152" spans="1:77">
      <c r="A152" s="118" t="s">
        <v>1212</v>
      </c>
      <c r="B152" s="118" t="s">
        <v>377</v>
      </c>
      <c r="C152" s="270" t="s">
        <v>377</v>
      </c>
      <c r="D152" s="119" t="s">
        <v>949</v>
      </c>
      <c r="E152" s="119"/>
      <c r="F152" s="120"/>
      <c r="G152" s="121" t="s">
        <v>1213</v>
      </c>
      <c r="H152" s="121" t="s">
        <v>868</v>
      </c>
      <c r="I152" s="122">
        <v>12</v>
      </c>
      <c r="J152" s="217">
        <f t="shared" si="105"/>
        <v>1</v>
      </c>
      <c r="K152" s="123">
        <v>2578724.460244725</v>
      </c>
      <c r="L152" s="123">
        <v>819333</v>
      </c>
      <c r="M152" s="93">
        <f t="shared" si="106"/>
        <v>0.35924247594320469</v>
      </c>
      <c r="N152" s="232">
        <v>4618784.0356603181</v>
      </c>
      <c r="O152" s="232"/>
      <c r="P152" s="123">
        <v>4618784.0356603181</v>
      </c>
      <c r="Q152" s="123">
        <v>3641855.580724935</v>
      </c>
      <c r="R152" s="123">
        <f t="shared" si="110"/>
        <v>976928.45493538305</v>
      </c>
      <c r="S152" s="123">
        <f t="shared" si="111"/>
        <v>0</v>
      </c>
      <c r="T152" s="123" t="b">
        <f t="shared" si="112"/>
        <v>0</v>
      </c>
      <c r="U152" s="123">
        <v>3932775</v>
      </c>
      <c r="V152" s="123">
        <v>0</v>
      </c>
      <c r="W152" s="123">
        <v>0</v>
      </c>
      <c r="X152" s="123">
        <v>0</v>
      </c>
      <c r="Y152" s="123">
        <v>0</v>
      </c>
      <c r="Z152" s="70">
        <f t="shared" si="101"/>
        <v>3932775</v>
      </c>
      <c r="AA152" s="70">
        <v>0</v>
      </c>
      <c r="AB152" s="70">
        <f t="shared" si="108"/>
        <v>4909703.4549353831</v>
      </c>
      <c r="AC152" s="51">
        <f>IF(D152='2. UC Pool Allocations by Type'!B$5,'2. UC Pool Allocations by Type'!J$5,IF(D152='2. UC Pool Allocations by Type'!B$6,'2. UC Pool Allocations by Type'!J$6,IF(D152='2. UC Pool Allocations by Type'!B$7,'2. UC Pool Allocations by Type'!J$7,IF(D152='2. UC Pool Allocations by Type'!B$10,'2. UC Pool Allocations by Type'!J$10,IF(D152='2. UC Pool Allocations by Type'!B$14,'2. UC Pool Allocations by Type'!J$14,IF(D152='2. UC Pool Allocations by Type'!B$15,'2. UC Pool Allocations by Type'!J$15,IF(D152='2. UC Pool Allocations by Type'!B$16,'2. UC Pool Allocations by Type'!J$16,0)))))))</f>
        <v>2027872799.0126088</v>
      </c>
      <c r="AD152" s="71">
        <f t="shared" si="113"/>
        <v>4909703.4549353831</v>
      </c>
      <c r="AE152" s="71">
        <f t="shared" si="114"/>
        <v>0</v>
      </c>
      <c r="AF152" s="71">
        <f t="shared" si="115"/>
        <v>0</v>
      </c>
      <c r="AG152" s="71">
        <f t="shared" si="116"/>
        <v>0</v>
      </c>
      <c r="AH152" s="71">
        <f t="shared" si="117"/>
        <v>0</v>
      </c>
      <c r="AI152" s="71">
        <f t="shared" si="118"/>
        <v>0</v>
      </c>
      <c r="AJ152" s="71">
        <f t="shared" si="119"/>
        <v>0</v>
      </c>
      <c r="AK152" s="49">
        <f t="shared" si="120"/>
        <v>2329023.4330284512</v>
      </c>
      <c r="AL152" s="51">
        <f>IF($E152=$D$352,R152*'1. UC Assumptions'!$H$14,0)</f>
        <v>0</v>
      </c>
      <c r="AM152" s="70">
        <f t="shared" si="104"/>
        <v>0</v>
      </c>
      <c r="AN152" s="70">
        <f t="shared" si="121"/>
        <v>0</v>
      </c>
      <c r="AO152" s="70">
        <f t="shared" si="122"/>
        <v>0</v>
      </c>
      <c r="AP152" s="70">
        <f t="shared" si="138"/>
        <v>0</v>
      </c>
      <c r="AQ152" s="70">
        <f t="shared" si="123"/>
        <v>0</v>
      </c>
      <c r="AR152" s="70">
        <f t="shared" si="124"/>
        <v>2329023.4330284512</v>
      </c>
      <c r="AS152" s="70">
        <f t="shared" si="139"/>
        <v>-119305.17604516089</v>
      </c>
      <c r="AT152" s="99">
        <f t="shared" si="107"/>
        <v>2209718.2569832904</v>
      </c>
      <c r="AU152" s="287">
        <v>1950221.22</v>
      </c>
      <c r="AV152" s="287">
        <f>ROUND(AU152*'1. UC Assumptions'!$C$19,2)</f>
        <v>818117.8</v>
      </c>
      <c r="AW152" s="287">
        <f>IF((AB152-AA152-AU152)*'1. UC Assumptions'!$C$19&gt;0,(AB152-AA152-AU152)*'1. UC Assumptions'!$C$19,0)</f>
        <v>1241502.7975553933</v>
      </c>
      <c r="AX152" s="287">
        <f t="shared" si="146"/>
        <v>2059620.5975553934</v>
      </c>
      <c r="AY152" s="287">
        <f>ROUND(AX152/'1. UC Assumptions'!$C$19,2)</f>
        <v>4909703.45</v>
      </c>
      <c r="AZ152" s="287">
        <f t="shared" si="140"/>
        <v>2209718.2569832904</v>
      </c>
      <c r="BA152" s="287">
        <f t="shared" si="125"/>
        <v>0</v>
      </c>
      <c r="BB152" s="287">
        <f t="shared" si="126"/>
        <v>0</v>
      </c>
      <c r="BC152" s="287">
        <f t="shared" si="127"/>
        <v>2699985.1930167098</v>
      </c>
      <c r="BD152" s="287">
        <f t="shared" si="128"/>
        <v>0</v>
      </c>
      <c r="BE152" s="287">
        <f t="shared" si="129"/>
        <v>0</v>
      </c>
      <c r="BF152" s="287">
        <f t="shared" si="130"/>
        <v>0</v>
      </c>
      <c r="BG152" s="287">
        <f t="shared" si="147"/>
        <v>2209718.2569832904</v>
      </c>
      <c r="BH152" s="287">
        <f t="shared" si="131"/>
        <v>2209718.2569832904</v>
      </c>
      <c r="BI152" s="287">
        <f t="shared" si="132"/>
        <v>0</v>
      </c>
      <c r="BJ152" s="287">
        <f t="shared" si="133"/>
        <v>0</v>
      </c>
      <c r="BK152" s="287">
        <f t="shared" si="134"/>
        <v>0</v>
      </c>
      <c r="BL152" s="287">
        <f t="shared" si="135"/>
        <v>0</v>
      </c>
      <c r="BM152" s="287">
        <f t="shared" si="136"/>
        <v>0</v>
      </c>
      <c r="BN152" s="287">
        <f t="shared" si="137"/>
        <v>0</v>
      </c>
      <c r="BO152" s="287">
        <f t="shared" si="141"/>
        <v>259497.03698329045</v>
      </c>
      <c r="BP152" s="287">
        <f t="shared" si="109"/>
        <v>108859</v>
      </c>
      <c r="BQ152" s="288">
        <f>IF(BO152&gt;0,BO152/'1. UC Assumptions'!$C$29*'1. UC Assumptions'!$C$28,0)</f>
        <v>177342.26259069348</v>
      </c>
      <c r="BR152" s="289">
        <f>BQ152*'1. UC Assumptions'!$C$19</f>
        <v>74395.07915679591</v>
      </c>
      <c r="BS152" s="289">
        <f t="shared" si="142"/>
        <v>2127563.4825906935</v>
      </c>
      <c r="BT152" s="90"/>
      <c r="BU152" s="111"/>
      <c r="BV152" s="111"/>
      <c r="BW152" s="126">
        <v>3565390.1302447245</v>
      </c>
      <c r="BX152" s="126">
        <v>4618784.0356603181</v>
      </c>
      <c r="BY152" s="7">
        <f t="shared" si="143"/>
        <v>0</v>
      </c>
    </row>
    <row r="153" spans="1:77">
      <c r="A153" s="118" t="s">
        <v>378</v>
      </c>
      <c r="B153" s="118" t="s">
        <v>379</v>
      </c>
      <c r="C153" s="270" t="s">
        <v>379</v>
      </c>
      <c r="D153" s="119" t="s">
        <v>972</v>
      </c>
      <c r="E153" s="119" t="s">
        <v>977</v>
      </c>
      <c r="F153" s="120"/>
      <c r="G153" s="121" t="s">
        <v>1216</v>
      </c>
      <c r="H153" s="121" t="s">
        <v>787</v>
      </c>
      <c r="I153" s="122">
        <v>13</v>
      </c>
      <c r="J153" s="217" t="str">
        <f t="shared" si="105"/>
        <v xml:space="preserve"> </v>
      </c>
      <c r="K153" s="123">
        <v>269180.51000000013</v>
      </c>
      <c r="L153" s="123">
        <v>469918</v>
      </c>
      <c r="M153" s="93">
        <f t="shared" si="106"/>
        <v>5.4887917932928687E-2</v>
      </c>
      <c r="N153" s="232">
        <v>779666.08836122998</v>
      </c>
      <c r="O153" s="232"/>
      <c r="P153" s="123">
        <v>779666.08836122998</v>
      </c>
      <c r="Q153" s="123">
        <v>0</v>
      </c>
      <c r="R153" s="123">
        <f t="shared" si="110"/>
        <v>779666.08836122998</v>
      </c>
      <c r="S153" s="123" t="b">
        <f t="shared" si="111"/>
        <v>0</v>
      </c>
      <c r="T153" s="123">
        <f t="shared" si="112"/>
        <v>779666.08836122998</v>
      </c>
      <c r="U153" s="123">
        <v>396310</v>
      </c>
      <c r="V153" s="123">
        <v>0</v>
      </c>
      <c r="W153" s="123">
        <v>0</v>
      </c>
      <c r="X153" s="123">
        <v>0</v>
      </c>
      <c r="Y153" s="123">
        <v>0</v>
      </c>
      <c r="Z153" s="70">
        <f t="shared" si="101"/>
        <v>396310</v>
      </c>
      <c r="AA153" s="70">
        <v>0</v>
      </c>
      <c r="AB153" s="70">
        <f t="shared" si="108"/>
        <v>1175976.08836123</v>
      </c>
      <c r="AC153" s="51">
        <f>IF(D153='2. UC Pool Allocations by Type'!B$5,'2. UC Pool Allocations by Type'!J$5,IF(D153='2. UC Pool Allocations by Type'!B$6,'2. UC Pool Allocations by Type'!J$6,IF(D153='2. UC Pool Allocations by Type'!B$7,'2. UC Pool Allocations by Type'!J$7,IF(D153='2. UC Pool Allocations by Type'!B$10,'2. UC Pool Allocations by Type'!J$10,IF(D153='2. UC Pool Allocations by Type'!B$14,'2. UC Pool Allocations by Type'!J$14,IF(D153='2. UC Pool Allocations by Type'!B$15,'2. UC Pool Allocations by Type'!J$15,IF(D153='2. UC Pool Allocations by Type'!B$16,'2. UC Pool Allocations by Type'!J$16,0)))))))</f>
        <v>196885138.65513676</v>
      </c>
      <c r="AD153" s="71">
        <f t="shared" si="113"/>
        <v>0</v>
      </c>
      <c r="AE153" s="71">
        <f t="shared" si="114"/>
        <v>1175976.08836123</v>
      </c>
      <c r="AF153" s="71">
        <f t="shared" si="115"/>
        <v>0</v>
      </c>
      <c r="AG153" s="71">
        <f t="shared" si="116"/>
        <v>0</v>
      </c>
      <c r="AH153" s="71">
        <f t="shared" si="117"/>
        <v>0</v>
      </c>
      <c r="AI153" s="71">
        <f t="shared" si="118"/>
        <v>0</v>
      </c>
      <c r="AJ153" s="71">
        <f t="shared" si="119"/>
        <v>0</v>
      </c>
      <c r="AK153" s="49">
        <f t="shared" si="120"/>
        <v>720883.71031452273</v>
      </c>
      <c r="AL153" s="51">
        <f>IF($E153=$D$352,R153*'1. UC Assumptions'!$H$14,0)</f>
        <v>669313.34970087127</v>
      </c>
      <c r="AM153" s="70">
        <f t="shared" si="104"/>
        <v>0</v>
      </c>
      <c r="AN153" s="70">
        <f t="shared" si="121"/>
        <v>0</v>
      </c>
      <c r="AO153" s="70">
        <f t="shared" si="122"/>
        <v>0</v>
      </c>
      <c r="AP153" s="70">
        <f t="shared" si="138"/>
        <v>0</v>
      </c>
      <c r="AQ153" s="70">
        <f t="shared" si="123"/>
        <v>0</v>
      </c>
      <c r="AR153" s="70">
        <f t="shared" si="124"/>
        <v>0</v>
      </c>
      <c r="AS153" s="70">
        <f t="shared" si="139"/>
        <v>0</v>
      </c>
      <c r="AT153" s="99">
        <f t="shared" si="107"/>
        <v>720883.71031452273</v>
      </c>
      <c r="AU153" s="287">
        <v>719271.4</v>
      </c>
      <c r="AV153" s="287">
        <f>ROUND(AU153*'1. UC Assumptions'!$C$19,2)</f>
        <v>301734.34999999998</v>
      </c>
      <c r="AW153" s="287">
        <f>IF((AB153-AA153-AU153)*'1. UC Assumptions'!$C$19&gt;0,(AB153-AA153-AU153)*'1. UC Assumptions'!$C$19,0)</f>
        <v>191587.61676753595</v>
      </c>
      <c r="AX153" s="287">
        <f t="shared" si="102"/>
        <v>493321.96676753589</v>
      </c>
      <c r="AY153" s="287">
        <f>ROUND(AX153/'1. UC Assumptions'!$C$19,2)</f>
        <v>1175976.08</v>
      </c>
      <c r="AZ153" s="287">
        <f t="shared" si="140"/>
        <v>720883.71031452273</v>
      </c>
      <c r="BA153" s="287">
        <f t="shared" si="125"/>
        <v>0</v>
      </c>
      <c r="BB153" s="287">
        <f t="shared" si="126"/>
        <v>0</v>
      </c>
      <c r="BC153" s="287">
        <f t="shared" si="127"/>
        <v>0</v>
      </c>
      <c r="BD153" s="287">
        <f t="shared" si="128"/>
        <v>0</v>
      </c>
      <c r="BE153" s="287">
        <f t="shared" si="129"/>
        <v>0</v>
      </c>
      <c r="BF153" s="287">
        <f t="shared" si="130"/>
        <v>0</v>
      </c>
      <c r="BG153" s="287">
        <f t="shared" si="103"/>
        <v>720883.71031452273</v>
      </c>
      <c r="BH153" s="287">
        <f t="shared" si="131"/>
        <v>0</v>
      </c>
      <c r="BI153" s="287">
        <f t="shared" si="132"/>
        <v>720883.71031452273</v>
      </c>
      <c r="BJ153" s="287">
        <f t="shared" si="133"/>
        <v>0</v>
      </c>
      <c r="BK153" s="287">
        <f t="shared" si="134"/>
        <v>0</v>
      </c>
      <c r="BL153" s="287">
        <f t="shared" si="135"/>
        <v>0</v>
      </c>
      <c r="BM153" s="287">
        <f t="shared" si="136"/>
        <v>0</v>
      </c>
      <c r="BN153" s="287">
        <f t="shared" si="137"/>
        <v>0</v>
      </c>
      <c r="BO153" s="287">
        <f t="shared" si="141"/>
        <v>1612.3103145227069</v>
      </c>
      <c r="BP153" s="287">
        <f t="shared" si="109"/>
        <v>676.36</v>
      </c>
      <c r="BQ153" s="288">
        <f>IF(BO153&gt;0,BO153/'1. UC Assumptions'!$C$29*'1. UC Assumptions'!$C$28,0)</f>
        <v>1101.8652178066341</v>
      </c>
      <c r="BR153" s="289">
        <f>BQ153*'1. UC Assumptions'!$C$19</f>
        <v>462.23245886988298</v>
      </c>
      <c r="BS153" s="289">
        <f t="shared" si="142"/>
        <v>720373.26521780668</v>
      </c>
      <c r="BT153" s="90"/>
      <c r="BU153" s="111"/>
      <c r="BV153" s="111"/>
      <c r="BW153" s="126">
        <v>270237.83000000007</v>
      </c>
      <c r="BX153" s="126">
        <v>779666.08836122998</v>
      </c>
      <c r="BY153" s="7">
        <f t="shared" si="143"/>
        <v>0</v>
      </c>
    </row>
    <row r="154" spans="1:77">
      <c r="A154" s="118" t="s">
        <v>380</v>
      </c>
      <c r="B154" s="118" t="s">
        <v>381</v>
      </c>
      <c r="C154" s="270" t="s">
        <v>381</v>
      </c>
      <c r="D154" s="119" t="s">
        <v>949</v>
      </c>
      <c r="E154" s="119"/>
      <c r="F154" s="120"/>
      <c r="G154" s="121" t="s">
        <v>1217</v>
      </c>
      <c r="H154" s="121" t="s">
        <v>801</v>
      </c>
      <c r="I154" s="122" t="s">
        <v>947</v>
      </c>
      <c r="J154" s="217">
        <f t="shared" si="105"/>
        <v>1</v>
      </c>
      <c r="K154" s="123">
        <v>14686175.615589987</v>
      </c>
      <c r="L154" s="123">
        <v>9989727.0599999931</v>
      </c>
      <c r="M154" s="93">
        <f t="shared" si="106"/>
        <v>0.20698390802073874</v>
      </c>
      <c r="N154" s="232">
        <v>27260448.874710854</v>
      </c>
      <c r="O154" s="232"/>
      <c r="P154" s="123">
        <v>29783417.445322994</v>
      </c>
      <c r="Q154" s="123">
        <v>10103634.134808885</v>
      </c>
      <c r="R154" s="123">
        <f t="shared" si="110"/>
        <v>19679783.310514107</v>
      </c>
      <c r="S154" s="123">
        <f t="shared" si="111"/>
        <v>0</v>
      </c>
      <c r="T154" s="123" t="b">
        <f t="shared" si="112"/>
        <v>0</v>
      </c>
      <c r="U154" s="123">
        <v>0</v>
      </c>
      <c r="V154" s="123">
        <v>0</v>
      </c>
      <c r="W154" s="123">
        <v>0</v>
      </c>
      <c r="X154" s="123">
        <v>0</v>
      </c>
      <c r="Y154" s="123">
        <v>0</v>
      </c>
      <c r="Z154" s="70">
        <f t="shared" si="101"/>
        <v>0</v>
      </c>
      <c r="AA154" s="70">
        <v>0</v>
      </c>
      <c r="AB154" s="70">
        <f t="shared" si="108"/>
        <v>19679783.310514107</v>
      </c>
      <c r="AC154" s="51">
        <f>IF(D154='2. UC Pool Allocations by Type'!B$5,'2. UC Pool Allocations by Type'!J$5,IF(D154='2. UC Pool Allocations by Type'!B$6,'2. UC Pool Allocations by Type'!J$6,IF(D154='2. UC Pool Allocations by Type'!B$7,'2. UC Pool Allocations by Type'!J$7,IF(D154='2. UC Pool Allocations by Type'!B$10,'2. UC Pool Allocations by Type'!J$10,IF(D154='2. UC Pool Allocations by Type'!B$14,'2. UC Pool Allocations by Type'!J$14,IF(D154='2. UC Pool Allocations by Type'!B$15,'2. UC Pool Allocations by Type'!J$15,IF(D154='2. UC Pool Allocations by Type'!B$16,'2. UC Pool Allocations by Type'!J$16,0)))))))</f>
        <v>2027872799.0126088</v>
      </c>
      <c r="AD154" s="71">
        <f t="shared" si="113"/>
        <v>19679783.310514107</v>
      </c>
      <c r="AE154" s="71">
        <f t="shared" si="114"/>
        <v>0</v>
      </c>
      <c r="AF154" s="71">
        <f t="shared" si="115"/>
        <v>0</v>
      </c>
      <c r="AG154" s="71">
        <f t="shared" si="116"/>
        <v>0</v>
      </c>
      <c r="AH154" s="71">
        <f t="shared" si="117"/>
        <v>0</v>
      </c>
      <c r="AI154" s="71">
        <f t="shared" si="118"/>
        <v>0</v>
      </c>
      <c r="AJ154" s="71">
        <f t="shared" si="119"/>
        <v>0</v>
      </c>
      <c r="AK154" s="49">
        <f t="shared" si="120"/>
        <v>9335528.4912442472</v>
      </c>
      <c r="AL154" s="51">
        <f>IF($E154=$D$352,R154*'1. UC Assumptions'!$H$14,0)</f>
        <v>0</v>
      </c>
      <c r="AM154" s="70">
        <f t="shared" si="104"/>
        <v>0</v>
      </c>
      <c r="AN154" s="70">
        <f t="shared" si="121"/>
        <v>0</v>
      </c>
      <c r="AO154" s="70">
        <f t="shared" si="122"/>
        <v>0</v>
      </c>
      <c r="AP154" s="70">
        <f t="shared" si="138"/>
        <v>0</v>
      </c>
      <c r="AQ154" s="70">
        <f t="shared" si="123"/>
        <v>0</v>
      </c>
      <c r="AR154" s="70">
        <f t="shared" si="124"/>
        <v>9335528.4912442472</v>
      </c>
      <c r="AS154" s="70">
        <f t="shared" si="139"/>
        <v>-478216.25765020988</v>
      </c>
      <c r="AT154" s="99">
        <f t="shared" si="107"/>
        <v>8857312.2335940376</v>
      </c>
      <c r="AU154" s="287">
        <v>7361487.0999999996</v>
      </c>
      <c r="AV154" s="287">
        <f>ROUND(AU154*'1. UC Assumptions'!$C$19,2)</f>
        <v>3088143.84</v>
      </c>
      <c r="AW154" s="287">
        <f>IF((AB154-AA154-AU154)*'1. UC Assumptions'!$C$19&gt;0,(AB154-AA154-AU154)*'1. UC Assumptions'!$C$19,0)</f>
        <v>5167525.2603106676</v>
      </c>
      <c r="AX154" s="287">
        <f t="shared" si="102"/>
        <v>8255669.1003106674</v>
      </c>
      <c r="AY154" s="287">
        <f>ROUND(AX154/'1. UC Assumptions'!$C$19,2)</f>
        <v>19679783.309999999</v>
      </c>
      <c r="AZ154" s="287">
        <f t="shared" si="140"/>
        <v>8857312.2335940376</v>
      </c>
      <c r="BA154" s="287">
        <f t="shared" si="125"/>
        <v>0</v>
      </c>
      <c r="BB154" s="287">
        <f t="shared" si="126"/>
        <v>0</v>
      </c>
      <c r="BC154" s="287">
        <f t="shared" si="127"/>
        <v>10822471.076405961</v>
      </c>
      <c r="BD154" s="287">
        <f t="shared" si="128"/>
        <v>0</v>
      </c>
      <c r="BE154" s="287">
        <f t="shared" si="129"/>
        <v>0</v>
      </c>
      <c r="BF154" s="287">
        <f t="shared" si="130"/>
        <v>0</v>
      </c>
      <c r="BG154" s="287">
        <f t="shared" si="103"/>
        <v>8857312.2335940376</v>
      </c>
      <c r="BH154" s="287">
        <f t="shared" si="131"/>
        <v>8857312.2335940376</v>
      </c>
      <c r="BI154" s="287">
        <f t="shared" si="132"/>
        <v>0</v>
      </c>
      <c r="BJ154" s="287">
        <f t="shared" si="133"/>
        <v>0</v>
      </c>
      <c r="BK154" s="287">
        <f t="shared" si="134"/>
        <v>0</v>
      </c>
      <c r="BL154" s="287">
        <f t="shared" si="135"/>
        <v>0</v>
      </c>
      <c r="BM154" s="287">
        <f t="shared" si="136"/>
        <v>0</v>
      </c>
      <c r="BN154" s="287">
        <f t="shared" si="137"/>
        <v>0</v>
      </c>
      <c r="BO154" s="287">
        <f t="shared" si="141"/>
        <v>1495825.133594038</v>
      </c>
      <c r="BP154" s="287">
        <f t="shared" si="109"/>
        <v>627498.64</v>
      </c>
      <c r="BQ154" s="288">
        <f>IF(BO154&gt;0,BO154/'1. UC Assumptions'!$C$29*'1. UC Assumptions'!$C$28,0)</f>
        <v>1022258.3529871848</v>
      </c>
      <c r="BR154" s="289">
        <f>BQ154*'1. UC Assumptions'!$C$19</f>
        <v>428837.37907812401</v>
      </c>
      <c r="BS154" s="289">
        <f t="shared" si="142"/>
        <v>8383745.4529871847</v>
      </c>
      <c r="BT154" s="90"/>
      <c r="BU154" s="111"/>
      <c r="BV154" s="111"/>
      <c r="BW154" s="126">
        <v>15889274.815589994</v>
      </c>
      <c r="BX154" s="126">
        <v>27260448.874710854</v>
      </c>
      <c r="BY154" s="7">
        <f t="shared" si="143"/>
        <v>-2522968.57061214</v>
      </c>
    </row>
    <row r="155" spans="1:77">
      <c r="A155" s="118" t="s">
        <v>1218</v>
      </c>
      <c r="B155" s="118" t="s">
        <v>382</v>
      </c>
      <c r="C155" s="270" t="s">
        <v>382</v>
      </c>
      <c r="D155" s="119" t="s">
        <v>949</v>
      </c>
      <c r="E155" s="119" t="s">
        <v>977</v>
      </c>
      <c r="F155" s="120"/>
      <c r="G155" s="121" t="s">
        <v>1219</v>
      </c>
      <c r="H155" s="121" t="s">
        <v>835</v>
      </c>
      <c r="I155" s="122">
        <v>2</v>
      </c>
      <c r="J155" s="217" t="str">
        <f t="shared" si="105"/>
        <v xml:space="preserve"> </v>
      </c>
      <c r="K155" s="123">
        <v>1311588.6564545217</v>
      </c>
      <c r="L155" s="123">
        <v>2036320.69</v>
      </c>
      <c r="M155" s="93">
        <f t="shared" si="106"/>
        <v>0.14983920865376787</v>
      </c>
      <c r="N155" s="232">
        <v>3849557.4335718201</v>
      </c>
      <c r="O155" s="232"/>
      <c r="P155" s="123">
        <v>3849557.4335718201</v>
      </c>
      <c r="Q155" s="123">
        <v>0</v>
      </c>
      <c r="R155" s="123">
        <f t="shared" si="110"/>
        <v>3849557.4335718201</v>
      </c>
      <c r="S155" s="123">
        <f t="shared" si="111"/>
        <v>3849557.4335718201</v>
      </c>
      <c r="T155" s="123" t="b">
        <f t="shared" si="112"/>
        <v>0</v>
      </c>
      <c r="U155" s="123">
        <v>0</v>
      </c>
      <c r="V155" s="123">
        <v>0</v>
      </c>
      <c r="W155" s="123">
        <v>0</v>
      </c>
      <c r="X155" s="123">
        <v>0</v>
      </c>
      <c r="Y155" s="123">
        <v>0</v>
      </c>
      <c r="Z155" s="70">
        <f t="shared" si="101"/>
        <v>0</v>
      </c>
      <c r="AA155" s="70">
        <v>0</v>
      </c>
      <c r="AB155" s="70">
        <f t="shared" si="108"/>
        <v>3849557.4335718201</v>
      </c>
      <c r="AC155" s="51">
        <f>IF(D155='2. UC Pool Allocations by Type'!B$5,'2. UC Pool Allocations by Type'!J$5,IF(D155='2. UC Pool Allocations by Type'!B$6,'2. UC Pool Allocations by Type'!J$6,IF(D155='2. UC Pool Allocations by Type'!B$7,'2. UC Pool Allocations by Type'!J$7,IF(D155='2. UC Pool Allocations by Type'!B$10,'2. UC Pool Allocations by Type'!J$10,IF(D155='2. UC Pool Allocations by Type'!B$14,'2. UC Pool Allocations by Type'!J$14,IF(D155='2. UC Pool Allocations by Type'!B$15,'2. UC Pool Allocations by Type'!J$15,IF(D155='2. UC Pool Allocations by Type'!B$16,'2. UC Pool Allocations by Type'!J$16,0)))))))</f>
        <v>2027872799.0126088</v>
      </c>
      <c r="AD155" s="71">
        <f t="shared" si="113"/>
        <v>3849557.4335718201</v>
      </c>
      <c r="AE155" s="71">
        <f t="shared" si="114"/>
        <v>0</v>
      </c>
      <c r="AF155" s="71">
        <f t="shared" si="115"/>
        <v>0</v>
      </c>
      <c r="AG155" s="71">
        <f t="shared" si="116"/>
        <v>0</v>
      </c>
      <c r="AH155" s="71">
        <f t="shared" si="117"/>
        <v>0</v>
      </c>
      <c r="AI155" s="71">
        <f t="shared" si="118"/>
        <v>0</v>
      </c>
      <c r="AJ155" s="71">
        <f t="shared" si="119"/>
        <v>0</v>
      </c>
      <c r="AK155" s="49">
        <f t="shared" si="120"/>
        <v>1826120.3658980732</v>
      </c>
      <c r="AL155" s="51">
        <f>IF($E155=$D$352,R155*'1. UC Assumptions'!$H$14,0)</f>
        <v>3304696.9968201164</v>
      </c>
      <c r="AM155" s="70">
        <f t="shared" si="104"/>
        <v>1478576.6309220432</v>
      </c>
      <c r="AN155" s="70">
        <f t="shared" si="121"/>
        <v>0</v>
      </c>
      <c r="AO155" s="70">
        <f t="shared" si="122"/>
        <v>0</v>
      </c>
      <c r="AP155" s="70">
        <f t="shared" si="138"/>
        <v>0</v>
      </c>
      <c r="AQ155" s="70">
        <f t="shared" si="123"/>
        <v>1478576.6309220432</v>
      </c>
      <c r="AR155" s="70">
        <f t="shared" si="124"/>
        <v>0</v>
      </c>
      <c r="AS155" s="70">
        <f t="shared" si="139"/>
        <v>0</v>
      </c>
      <c r="AT155" s="99">
        <f t="shared" si="107"/>
        <v>3304696.9968201164</v>
      </c>
      <c r="AU155" s="287">
        <v>3070974.76</v>
      </c>
      <c r="AV155" s="287">
        <f>ROUND(AU155*'1. UC Assumptions'!$C$19,2)</f>
        <v>1288273.9099999999</v>
      </c>
      <c r="AW155" s="287">
        <f>IF((AB155-AA155-AU155)*'1. UC Assumptions'!$C$19&gt;0,(AB155-AA155-AU155)*'1. UC Assumptions'!$C$19,0)</f>
        <v>326615.43156337866</v>
      </c>
      <c r="AX155" s="287">
        <f t="shared" si="102"/>
        <v>1614889.3415633785</v>
      </c>
      <c r="AY155" s="287">
        <f>ROUND(AX155/'1. UC Assumptions'!$C$19,2)</f>
        <v>3849557.43</v>
      </c>
      <c r="AZ155" s="287">
        <f t="shared" si="140"/>
        <v>3304696.9968201164</v>
      </c>
      <c r="BA155" s="287">
        <f t="shared" si="125"/>
        <v>0</v>
      </c>
      <c r="BB155" s="287">
        <f t="shared" si="126"/>
        <v>0</v>
      </c>
      <c r="BC155" s="287">
        <f t="shared" si="127"/>
        <v>544860.43317988375</v>
      </c>
      <c r="BD155" s="287">
        <f t="shared" si="128"/>
        <v>0</v>
      </c>
      <c r="BE155" s="287">
        <f t="shared" si="129"/>
        <v>0</v>
      </c>
      <c r="BF155" s="287">
        <f t="shared" si="130"/>
        <v>0</v>
      </c>
      <c r="BG155" s="287">
        <f t="shared" si="103"/>
        <v>3304696.9968201164</v>
      </c>
      <c r="BH155" s="287">
        <f t="shared" si="131"/>
        <v>3304696.9968201164</v>
      </c>
      <c r="BI155" s="287">
        <f t="shared" si="132"/>
        <v>0</v>
      </c>
      <c r="BJ155" s="287">
        <f t="shared" si="133"/>
        <v>0</v>
      </c>
      <c r="BK155" s="287">
        <f t="shared" si="134"/>
        <v>0</v>
      </c>
      <c r="BL155" s="287">
        <f t="shared" si="135"/>
        <v>0</v>
      </c>
      <c r="BM155" s="287">
        <f t="shared" si="136"/>
        <v>0</v>
      </c>
      <c r="BN155" s="287">
        <f t="shared" si="137"/>
        <v>0</v>
      </c>
      <c r="BO155" s="287">
        <f t="shared" si="141"/>
        <v>233722.23682011664</v>
      </c>
      <c r="BP155" s="287">
        <f t="shared" si="109"/>
        <v>98046.47</v>
      </c>
      <c r="BQ155" s="288">
        <f>IF(BO155&gt;0,BO155/'1. UC Assumptions'!$C$29*'1. UC Assumptions'!$C$28,0)</f>
        <v>159727.56674715463</v>
      </c>
      <c r="BR155" s="289">
        <f>BQ155*'1. UC Assumptions'!$C$19</f>
        <v>67005.714250431367</v>
      </c>
      <c r="BS155" s="289">
        <f t="shared" si="142"/>
        <v>3230702.3267471544</v>
      </c>
      <c r="BT155" s="90"/>
      <c r="BU155" s="111"/>
      <c r="BV155" s="111"/>
      <c r="BW155" s="126">
        <v>1618157.0664545218</v>
      </c>
      <c r="BX155" s="126">
        <v>3849557.4335718201</v>
      </c>
      <c r="BY155" s="7">
        <f t="shared" si="143"/>
        <v>0</v>
      </c>
    </row>
    <row r="156" spans="1:77">
      <c r="A156" s="118" t="s">
        <v>383</v>
      </c>
      <c r="B156" s="118" t="s">
        <v>384</v>
      </c>
      <c r="C156" s="270" t="s">
        <v>384</v>
      </c>
      <c r="D156" s="119" t="s">
        <v>972</v>
      </c>
      <c r="E156" s="119" t="s">
        <v>977</v>
      </c>
      <c r="F156" s="120"/>
      <c r="G156" s="121" t="s">
        <v>1220</v>
      </c>
      <c r="H156" s="121" t="s">
        <v>869</v>
      </c>
      <c r="I156" s="122">
        <v>10</v>
      </c>
      <c r="J156" s="217" t="str">
        <f t="shared" si="105"/>
        <v xml:space="preserve"> </v>
      </c>
      <c r="K156" s="123">
        <v>4512710.8074206887</v>
      </c>
      <c r="L156" s="123">
        <v>10084438</v>
      </c>
      <c r="M156" s="93">
        <f t="shared" si="106"/>
        <v>7.985793744191394E-2</v>
      </c>
      <c r="N156" s="232">
        <v>15762847.003714001</v>
      </c>
      <c r="O156" s="232"/>
      <c r="P156" s="123">
        <v>15762847.003714001</v>
      </c>
      <c r="Q156" s="123">
        <v>0</v>
      </c>
      <c r="R156" s="123">
        <f t="shared" si="110"/>
        <v>15762847.003714001</v>
      </c>
      <c r="S156" s="123" t="b">
        <f t="shared" si="111"/>
        <v>0</v>
      </c>
      <c r="T156" s="123">
        <f t="shared" si="112"/>
        <v>15762847.003714001</v>
      </c>
      <c r="U156" s="123">
        <v>0</v>
      </c>
      <c r="V156" s="123">
        <v>0</v>
      </c>
      <c r="W156" s="123">
        <v>0</v>
      </c>
      <c r="X156" s="123">
        <v>0</v>
      </c>
      <c r="Y156" s="123">
        <v>0</v>
      </c>
      <c r="Z156" s="70">
        <f t="shared" si="101"/>
        <v>0</v>
      </c>
      <c r="AA156" s="70">
        <v>0</v>
      </c>
      <c r="AB156" s="70">
        <f t="shared" si="108"/>
        <v>15762847.003714001</v>
      </c>
      <c r="AC156" s="51">
        <f>IF(D156='2. UC Pool Allocations by Type'!B$5,'2. UC Pool Allocations by Type'!J$5,IF(D156='2. UC Pool Allocations by Type'!B$6,'2. UC Pool Allocations by Type'!J$6,IF(D156='2. UC Pool Allocations by Type'!B$7,'2. UC Pool Allocations by Type'!J$7,IF(D156='2. UC Pool Allocations by Type'!B$10,'2. UC Pool Allocations by Type'!J$10,IF(D156='2. UC Pool Allocations by Type'!B$14,'2. UC Pool Allocations by Type'!J$14,IF(D156='2. UC Pool Allocations by Type'!B$15,'2. UC Pool Allocations by Type'!J$15,IF(D156='2. UC Pool Allocations by Type'!B$16,'2. UC Pool Allocations by Type'!J$16,0)))))))</f>
        <v>196885138.65513676</v>
      </c>
      <c r="AD156" s="71">
        <f t="shared" si="113"/>
        <v>0</v>
      </c>
      <c r="AE156" s="71">
        <f t="shared" si="114"/>
        <v>15762847.003714001</v>
      </c>
      <c r="AF156" s="71">
        <f t="shared" si="115"/>
        <v>0</v>
      </c>
      <c r="AG156" s="71">
        <f t="shared" si="116"/>
        <v>0</v>
      </c>
      <c r="AH156" s="71">
        <f t="shared" si="117"/>
        <v>0</v>
      </c>
      <c r="AI156" s="71">
        <f t="shared" si="118"/>
        <v>0</v>
      </c>
      <c r="AJ156" s="71">
        <f t="shared" si="119"/>
        <v>0</v>
      </c>
      <c r="AK156" s="49">
        <f t="shared" si="120"/>
        <v>9662764.1885070596</v>
      </c>
      <c r="AL156" s="51">
        <f>IF($E156=$D$352,R156*'1. UC Assumptions'!$H$14,0)</f>
        <v>13531797.889342174</v>
      </c>
      <c r="AM156" s="70">
        <f t="shared" si="104"/>
        <v>3869033.7008351143</v>
      </c>
      <c r="AN156" s="70">
        <f t="shared" si="121"/>
        <v>3869033.7008351143</v>
      </c>
      <c r="AO156" s="70">
        <f t="shared" si="122"/>
        <v>0</v>
      </c>
      <c r="AP156" s="70">
        <f t="shared" si="138"/>
        <v>0</v>
      </c>
      <c r="AQ156" s="70">
        <f t="shared" si="123"/>
        <v>0</v>
      </c>
      <c r="AR156" s="70">
        <f t="shared" si="124"/>
        <v>0</v>
      </c>
      <c r="AS156" s="70">
        <f t="shared" si="139"/>
        <v>0</v>
      </c>
      <c r="AT156" s="99">
        <f t="shared" si="107"/>
        <v>13531797.889342174</v>
      </c>
      <c r="AU156" s="287">
        <v>13200012.970000001</v>
      </c>
      <c r="AV156" s="287">
        <f>ROUND(AU156*'1. UC Assumptions'!$C$19,2)</f>
        <v>5537405.4400000004</v>
      </c>
      <c r="AW156" s="287">
        <f>IF((AB156-AA156-AU156)*'1. UC Assumptions'!$C$19&gt;0,(AB156-AA156-AU156)*'1. UC Assumptions'!$C$19,0)</f>
        <v>1075108.8771430231</v>
      </c>
      <c r="AX156" s="287">
        <f t="shared" si="102"/>
        <v>6612514.317143023</v>
      </c>
      <c r="AY156" s="287">
        <f>ROUND(AX156/'1. UC Assumptions'!$C$19,2)</f>
        <v>15762847</v>
      </c>
      <c r="AZ156" s="287">
        <f t="shared" si="140"/>
        <v>13531797.889342174</v>
      </c>
      <c r="BA156" s="287">
        <f t="shared" si="125"/>
        <v>0</v>
      </c>
      <c r="BB156" s="287">
        <f t="shared" si="126"/>
        <v>0</v>
      </c>
      <c r="BC156" s="287">
        <f t="shared" si="127"/>
        <v>0</v>
      </c>
      <c r="BD156" s="287">
        <f t="shared" si="128"/>
        <v>0</v>
      </c>
      <c r="BE156" s="287">
        <f t="shared" si="129"/>
        <v>0</v>
      </c>
      <c r="BF156" s="287">
        <f t="shared" si="130"/>
        <v>0</v>
      </c>
      <c r="BG156" s="287">
        <f t="shared" si="103"/>
        <v>13531797.889342174</v>
      </c>
      <c r="BH156" s="287">
        <f t="shared" si="131"/>
        <v>0</v>
      </c>
      <c r="BI156" s="287">
        <f t="shared" si="132"/>
        <v>13531797.889342174</v>
      </c>
      <c r="BJ156" s="287">
        <f t="shared" si="133"/>
        <v>0</v>
      </c>
      <c r="BK156" s="287">
        <f t="shared" si="134"/>
        <v>0</v>
      </c>
      <c r="BL156" s="287">
        <f t="shared" si="135"/>
        <v>0</v>
      </c>
      <c r="BM156" s="287">
        <f t="shared" si="136"/>
        <v>0</v>
      </c>
      <c r="BN156" s="287">
        <f t="shared" si="137"/>
        <v>0</v>
      </c>
      <c r="BO156" s="287">
        <f t="shared" si="141"/>
        <v>331784.91934217326</v>
      </c>
      <c r="BP156" s="287">
        <f t="shared" si="109"/>
        <v>139183.76999999999</v>
      </c>
      <c r="BQ156" s="288">
        <f>IF(BO156&gt;0,BO156/'1. UC Assumptions'!$C$29*'1. UC Assumptions'!$C$28,0)</f>
        <v>226744.35505558606</v>
      </c>
      <c r="BR156" s="289">
        <f>BQ156*'1. UC Assumptions'!$C$19</f>
        <v>95119.256945818343</v>
      </c>
      <c r="BS156" s="289">
        <f t="shared" si="142"/>
        <v>13426757.325055586</v>
      </c>
      <c r="BT156" s="90"/>
      <c r="BU156" s="111"/>
      <c r="BV156" s="111"/>
      <c r="BW156" s="126">
        <v>4879612.9974206891</v>
      </c>
      <c r="BX156" s="126">
        <v>15762847.003714001</v>
      </c>
      <c r="BY156" s="7">
        <f t="shared" si="143"/>
        <v>0</v>
      </c>
    </row>
    <row r="157" spans="1:77">
      <c r="A157" s="118" t="s">
        <v>385</v>
      </c>
      <c r="B157" s="118" t="s">
        <v>386</v>
      </c>
      <c r="C157" s="270" t="s">
        <v>386</v>
      </c>
      <c r="D157" s="119" t="s">
        <v>949</v>
      </c>
      <c r="E157" s="119" t="s">
        <v>977</v>
      </c>
      <c r="F157" s="120"/>
      <c r="G157" s="121" t="s">
        <v>1221</v>
      </c>
      <c r="H157" s="121" t="s">
        <v>870</v>
      </c>
      <c r="I157" s="122">
        <v>1</v>
      </c>
      <c r="J157" s="217">
        <f t="shared" si="105"/>
        <v>1</v>
      </c>
      <c r="K157" s="123">
        <v>1424270.3985242592</v>
      </c>
      <c r="L157" s="123">
        <v>2374174</v>
      </c>
      <c r="M157" s="93">
        <f t="shared" si="106"/>
        <v>0.10188749104865202</v>
      </c>
      <c r="N157" s="232">
        <v>4185458.3681777022</v>
      </c>
      <c r="O157" s="232"/>
      <c r="P157" s="123">
        <v>4185458.3681777022</v>
      </c>
      <c r="Q157" s="123">
        <v>710445.6661579553</v>
      </c>
      <c r="R157" s="123">
        <f t="shared" si="110"/>
        <v>3475012.7020197469</v>
      </c>
      <c r="S157" s="123">
        <f t="shared" si="111"/>
        <v>3475012.7020197469</v>
      </c>
      <c r="T157" s="123" t="b">
        <f t="shared" si="112"/>
        <v>0</v>
      </c>
      <c r="U157" s="123">
        <v>283823</v>
      </c>
      <c r="V157" s="123">
        <v>0</v>
      </c>
      <c r="W157" s="123">
        <v>0</v>
      </c>
      <c r="X157" s="123">
        <v>0</v>
      </c>
      <c r="Y157" s="123">
        <v>0</v>
      </c>
      <c r="Z157" s="70">
        <f t="shared" si="101"/>
        <v>283823</v>
      </c>
      <c r="AA157" s="70">
        <v>0</v>
      </c>
      <c r="AB157" s="70">
        <f t="shared" si="108"/>
        <v>3758835.7020197469</v>
      </c>
      <c r="AC157" s="51">
        <f>IF(D157='2. UC Pool Allocations by Type'!B$5,'2. UC Pool Allocations by Type'!J$5,IF(D157='2. UC Pool Allocations by Type'!B$6,'2. UC Pool Allocations by Type'!J$6,IF(D157='2. UC Pool Allocations by Type'!B$7,'2. UC Pool Allocations by Type'!J$7,IF(D157='2. UC Pool Allocations by Type'!B$10,'2. UC Pool Allocations by Type'!J$10,IF(D157='2. UC Pool Allocations by Type'!B$14,'2. UC Pool Allocations by Type'!J$14,IF(D157='2. UC Pool Allocations by Type'!B$15,'2. UC Pool Allocations by Type'!J$15,IF(D157='2. UC Pool Allocations by Type'!B$16,'2. UC Pool Allocations by Type'!J$16,0)))))))</f>
        <v>2027872799.0126088</v>
      </c>
      <c r="AD157" s="71">
        <f t="shared" si="113"/>
        <v>3758835.7020197469</v>
      </c>
      <c r="AE157" s="71">
        <f t="shared" si="114"/>
        <v>0</v>
      </c>
      <c r="AF157" s="71">
        <f t="shared" si="115"/>
        <v>0</v>
      </c>
      <c r="AG157" s="71">
        <f t="shared" si="116"/>
        <v>0</v>
      </c>
      <c r="AH157" s="71">
        <f t="shared" si="117"/>
        <v>0</v>
      </c>
      <c r="AI157" s="71">
        <f t="shared" si="118"/>
        <v>0</v>
      </c>
      <c r="AJ157" s="71">
        <f t="shared" si="119"/>
        <v>0</v>
      </c>
      <c r="AK157" s="49">
        <f t="shared" si="120"/>
        <v>1783084.5612697308</v>
      </c>
      <c r="AL157" s="51">
        <f>IF($E157=$D$352,R157*'1. UC Assumptions'!$H$14,0)</f>
        <v>2983164.7503492599</v>
      </c>
      <c r="AM157" s="70">
        <f t="shared" si="104"/>
        <v>1200080.1890795291</v>
      </c>
      <c r="AN157" s="70">
        <f t="shared" si="121"/>
        <v>0</v>
      </c>
      <c r="AO157" s="70">
        <f t="shared" si="122"/>
        <v>0</v>
      </c>
      <c r="AP157" s="70">
        <f t="shared" si="138"/>
        <v>0</v>
      </c>
      <c r="AQ157" s="70">
        <f t="shared" si="123"/>
        <v>1200080.1890795291</v>
      </c>
      <c r="AR157" s="70">
        <f t="shared" si="124"/>
        <v>0</v>
      </c>
      <c r="AS157" s="70">
        <f t="shared" si="139"/>
        <v>0</v>
      </c>
      <c r="AT157" s="99">
        <f t="shared" si="107"/>
        <v>2983164.7503492599</v>
      </c>
      <c r="AU157" s="287">
        <v>2900699.5</v>
      </c>
      <c r="AV157" s="287">
        <f>ROUND(AU157*'1. UC Assumptions'!$C$19,2)</f>
        <v>1216843.44</v>
      </c>
      <c r="AW157" s="287">
        <f>IF((AB157-AA157-AU157)*'1. UC Assumptions'!$C$19&gt;0,(AB157-AA157-AU157)*'1. UC Assumptions'!$C$19,0)</f>
        <v>359988.1367472838</v>
      </c>
      <c r="AX157" s="287">
        <f t="shared" si="102"/>
        <v>1576831.5767472838</v>
      </c>
      <c r="AY157" s="287">
        <f>ROUND(AX157/'1. UC Assumptions'!$C$19,2)</f>
        <v>3758835.7</v>
      </c>
      <c r="AZ157" s="287">
        <f t="shared" si="140"/>
        <v>2983164.7503492599</v>
      </c>
      <c r="BA157" s="287">
        <f t="shared" si="125"/>
        <v>0</v>
      </c>
      <c r="BB157" s="287">
        <f t="shared" si="126"/>
        <v>0</v>
      </c>
      <c r="BC157" s="287">
        <f t="shared" si="127"/>
        <v>775670.94965074025</v>
      </c>
      <c r="BD157" s="287">
        <f t="shared" si="128"/>
        <v>0</v>
      </c>
      <c r="BE157" s="287">
        <f t="shared" si="129"/>
        <v>0</v>
      </c>
      <c r="BF157" s="287">
        <f t="shared" si="130"/>
        <v>0</v>
      </c>
      <c r="BG157" s="287">
        <f t="shared" si="103"/>
        <v>2983164.7503492599</v>
      </c>
      <c r="BH157" s="287">
        <f t="shared" si="131"/>
        <v>2983164.7503492599</v>
      </c>
      <c r="BI157" s="287">
        <f t="shared" si="132"/>
        <v>0</v>
      </c>
      <c r="BJ157" s="287">
        <f t="shared" si="133"/>
        <v>0</v>
      </c>
      <c r="BK157" s="287">
        <f t="shared" si="134"/>
        <v>0</v>
      </c>
      <c r="BL157" s="287">
        <f t="shared" si="135"/>
        <v>0</v>
      </c>
      <c r="BM157" s="287">
        <f t="shared" si="136"/>
        <v>0</v>
      </c>
      <c r="BN157" s="287">
        <f t="shared" si="137"/>
        <v>0</v>
      </c>
      <c r="BO157" s="287">
        <f t="shared" si="141"/>
        <v>82465.250349259935</v>
      </c>
      <c r="BP157" s="287">
        <f t="shared" si="109"/>
        <v>34594.17</v>
      </c>
      <c r="BQ157" s="288">
        <f>IF(BO157&gt;0,BO157/'1. UC Assumptions'!$C$29*'1. UC Assumptions'!$C$28,0)</f>
        <v>56357.383699095728</v>
      </c>
      <c r="BR157" s="289">
        <f>BQ157*'1. UC Assumptions'!$C$19</f>
        <v>23641.922461770657</v>
      </c>
      <c r="BS157" s="289">
        <f t="shared" si="142"/>
        <v>2957056.8836990958</v>
      </c>
      <c r="BT157" s="90"/>
      <c r="BU157" s="111"/>
      <c r="BV157" s="111"/>
      <c r="BW157" s="126">
        <v>1599182.618524259</v>
      </c>
      <c r="BX157" s="126">
        <v>4185458.3681777022</v>
      </c>
      <c r="BY157" s="7">
        <f t="shared" si="143"/>
        <v>0</v>
      </c>
    </row>
    <row r="158" spans="1:77">
      <c r="A158" s="118" t="s">
        <v>387</v>
      </c>
      <c r="B158" s="118" t="s">
        <v>388</v>
      </c>
      <c r="C158" s="270" t="s">
        <v>2136</v>
      </c>
      <c r="D158" s="119" t="s">
        <v>972</v>
      </c>
      <c r="E158" s="119" t="s">
        <v>977</v>
      </c>
      <c r="F158" s="120"/>
      <c r="G158" s="121" t="s">
        <v>1222</v>
      </c>
      <c r="H158" s="121" t="s">
        <v>827</v>
      </c>
      <c r="I158" s="122">
        <v>19</v>
      </c>
      <c r="J158" s="217">
        <f t="shared" si="105"/>
        <v>1</v>
      </c>
      <c r="K158" s="123">
        <v>473053.27332340553</v>
      </c>
      <c r="L158" s="123">
        <v>1157608</v>
      </c>
      <c r="M158" s="93">
        <f t="shared" si="106"/>
        <v>8.9533969431100147E-2</v>
      </c>
      <c r="N158" s="232">
        <v>1776660.8499216221</v>
      </c>
      <c r="O158" s="232"/>
      <c r="P158" s="123">
        <v>1776660.8499216221</v>
      </c>
      <c r="Q158" s="123">
        <v>689443.63509255007</v>
      </c>
      <c r="R158" s="123">
        <f t="shared" si="110"/>
        <v>1087217.2148290719</v>
      </c>
      <c r="S158" s="123" t="b">
        <f t="shared" si="111"/>
        <v>0</v>
      </c>
      <c r="T158" s="123">
        <f t="shared" si="112"/>
        <v>1087217.2148290719</v>
      </c>
      <c r="U158" s="123">
        <v>14521</v>
      </c>
      <c r="V158" s="123">
        <v>0</v>
      </c>
      <c r="W158" s="123">
        <v>0</v>
      </c>
      <c r="X158" s="123">
        <v>0</v>
      </c>
      <c r="Y158" s="123">
        <v>0</v>
      </c>
      <c r="Z158" s="70">
        <f t="shared" si="101"/>
        <v>14521</v>
      </c>
      <c r="AA158" s="70">
        <v>0</v>
      </c>
      <c r="AB158" s="70">
        <f t="shared" si="108"/>
        <v>1101738.2148290719</v>
      </c>
      <c r="AC158" s="51">
        <f>IF(D158='2. UC Pool Allocations by Type'!B$5,'2. UC Pool Allocations by Type'!J$5,IF(D158='2. UC Pool Allocations by Type'!B$6,'2. UC Pool Allocations by Type'!J$6,IF(D158='2. UC Pool Allocations by Type'!B$7,'2. UC Pool Allocations by Type'!J$7,IF(D158='2. UC Pool Allocations by Type'!B$10,'2. UC Pool Allocations by Type'!J$10,IF(D158='2. UC Pool Allocations by Type'!B$14,'2. UC Pool Allocations by Type'!J$14,IF(D158='2. UC Pool Allocations by Type'!B$15,'2. UC Pool Allocations by Type'!J$15,IF(D158='2. UC Pool Allocations by Type'!B$16,'2. UC Pool Allocations by Type'!J$16,0)))))))</f>
        <v>196885138.65513676</v>
      </c>
      <c r="AD158" s="71">
        <f t="shared" si="113"/>
        <v>0</v>
      </c>
      <c r="AE158" s="71">
        <f t="shared" si="114"/>
        <v>1101738.2148290719</v>
      </c>
      <c r="AF158" s="71">
        <f t="shared" si="115"/>
        <v>0</v>
      </c>
      <c r="AG158" s="71">
        <f t="shared" si="116"/>
        <v>0</v>
      </c>
      <c r="AH158" s="71">
        <f t="shared" si="117"/>
        <v>0</v>
      </c>
      <c r="AI158" s="71">
        <f t="shared" si="118"/>
        <v>0</v>
      </c>
      <c r="AJ158" s="71">
        <f t="shared" si="119"/>
        <v>0</v>
      </c>
      <c r="AK158" s="49">
        <f t="shared" si="120"/>
        <v>675375.23931125575</v>
      </c>
      <c r="AL158" s="51">
        <f>IF($E158=$D$352,R158*'1. UC Assumptions'!$H$14,0)</f>
        <v>933334.1628840341</v>
      </c>
      <c r="AM158" s="70">
        <f t="shared" si="104"/>
        <v>257958.92357277835</v>
      </c>
      <c r="AN158" s="70">
        <f t="shared" si="121"/>
        <v>257958.92357277835</v>
      </c>
      <c r="AO158" s="70">
        <f t="shared" si="122"/>
        <v>0</v>
      </c>
      <c r="AP158" s="70">
        <f t="shared" si="138"/>
        <v>0</v>
      </c>
      <c r="AQ158" s="70">
        <f t="shared" si="123"/>
        <v>0</v>
      </c>
      <c r="AR158" s="70">
        <f t="shared" si="124"/>
        <v>0</v>
      </c>
      <c r="AS158" s="70">
        <f t="shared" si="139"/>
        <v>0</v>
      </c>
      <c r="AT158" s="99">
        <f t="shared" si="107"/>
        <v>933334.1628840341</v>
      </c>
      <c r="AU158" s="287">
        <v>888013.23</v>
      </c>
      <c r="AV158" s="287">
        <f>ROUND(AU158*'1. UC Assumptions'!$C$19,2)</f>
        <v>372521.55</v>
      </c>
      <c r="AW158" s="287">
        <f>IF((AB158-AA158-AU158)*'1. UC Assumptions'!$C$19&gt;0,(AB158-AA158-AU158)*'1. UC Assumptions'!$C$19,0)</f>
        <v>89657.631135795658</v>
      </c>
      <c r="AX158" s="287">
        <f t="shared" si="102"/>
        <v>462179.18113579566</v>
      </c>
      <c r="AY158" s="287">
        <f>ROUND(AX158/'1. UC Assumptions'!$C$19,2)</f>
        <v>1101738.21</v>
      </c>
      <c r="AZ158" s="287">
        <f t="shared" si="140"/>
        <v>933334.1628840341</v>
      </c>
      <c r="BA158" s="287">
        <f t="shared" si="125"/>
        <v>0</v>
      </c>
      <c r="BB158" s="287">
        <f t="shared" si="126"/>
        <v>0</v>
      </c>
      <c r="BC158" s="287">
        <f t="shared" si="127"/>
        <v>0</v>
      </c>
      <c r="BD158" s="287">
        <f t="shared" si="128"/>
        <v>0</v>
      </c>
      <c r="BE158" s="287">
        <f t="shared" si="129"/>
        <v>0</v>
      </c>
      <c r="BF158" s="287">
        <f t="shared" si="130"/>
        <v>0</v>
      </c>
      <c r="BG158" s="287">
        <f t="shared" si="103"/>
        <v>933334.1628840341</v>
      </c>
      <c r="BH158" s="287">
        <f t="shared" si="131"/>
        <v>0</v>
      </c>
      <c r="BI158" s="287">
        <f t="shared" si="132"/>
        <v>933334.1628840341</v>
      </c>
      <c r="BJ158" s="287">
        <f t="shared" si="133"/>
        <v>0</v>
      </c>
      <c r="BK158" s="287">
        <f t="shared" si="134"/>
        <v>0</v>
      </c>
      <c r="BL158" s="287">
        <f t="shared" si="135"/>
        <v>0</v>
      </c>
      <c r="BM158" s="287">
        <f t="shared" si="136"/>
        <v>0</v>
      </c>
      <c r="BN158" s="287">
        <f t="shared" si="137"/>
        <v>0</v>
      </c>
      <c r="BO158" s="287">
        <f t="shared" si="141"/>
        <v>45320.932884034119</v>
      </c>
      <c r="BP158" s="287">
        <f t="shared" si="109"/>
        <v>19012.13</v>
      </c>
      <c r="BQ158" s="288">
        <f>IF(BO158&gt;0,BO158/'1. UC Assumptions'!$C$29*'1. UC Assumptions'!$C$28,0)</f>
        <v>30972.672650952514</v>
      </c>
      <c r="BR158" s="289">
        <f>BQ158*'1. UC Assumptions'!$C$19</f>
        <v>12993.036177074579</v>
      </c>
      <c r="BS158" s="289">
        <f t="shared" si="142"/>
        <v>918985.90265095246</v>
      </c>
      <c r="BT158" s="90"/>
      <c r="BU158" s="111"/>
      <c r="BV158" s="111"/>
      <c r="BW158" s="126">
        <v>529019.01332340552</v>
      </c>
      <c r="BX158" s="126">
        <v>1776660.8499216221</v>
      </c>
      <c r="BY158" s="7">
        <f t="shared" si="143"/>
        <v>0</v>
      </c>
    </row>
    <row r="159" spans="1:77">
      <c r="A159" s="118" t="s">
        <v>390</v>
      </c>
      <c r="B159" s="118" t="s">
        <v>391</v>
      </c>
      <c r="C159" s="270" t="s">
        <v>391</v>
      </c>
      <c r="D159" s="119" t="s">
        <v>949</v>
      </c>
      <c r="E159" s="119"/>
      <c r="F159" s="120"/>
      <c r="G159" s="121" t="s">
        <v>389</v>
      </c>
      <c r="H159" s="121" t="s">
        <v>779</v>
      </c>
      <c r="I159" s="122">
        <v>10</v>
      </c>
      <c r="J159" s="217" t="str">
        <f t="shared" si="105"/>
        <v xml:space="preserve"> </v>
      </c>
      <c r="K159" s="123">
        <v>12756139.298441632</v>
      </c>
      <c r="L159" s="123">
        <v>16192883</v>
      </c>
      <c r="M159" s="93">
        <f t="shared" si="106"/>
        <v>9.549523382050551E-2</v>
      </c>
      <c r="N159" s="232">
        <v>31713515.951706346</v>
      </c>
      <c r="O159" s="232"/>
      <c r="P159" s="123">
        <v>31713515.951706346</v>
      </c>
      <c r="Q159" s="123">
        <v>0</v>
      </c>
      <c r="R159" s="123">
        <f t="shared" si="110"/>
        <v>31713515.951706346</v>
      </c>
      <c r="S159" s="123">
        <f t="shared" si="111"/>
        <v>0</v>
      </c>
      <c r="T159" s="123" t="b">
        <f t="shared" si="112"/>
        <v>0</v>
      </c>
      <c r="U159" s="123">
        <v>0</v>
      </c>
      <c r="V159" s="123">
        <v>0</v>
      </c>
      <c r="W159" s="123">
        <v>0</v>
      </c>
      <c r="X159" s="123">
        <v>0</v>
      </c>
      <c r="Y159" s="123">
        <v>0</v>
      </c>
      <c r="Z159" s="70">
        <f t="shared" si="101"/>
        <v>0</v>
      </c>
      <c r="AA159" s="70">
        <v>0</v>
      </c>
      <c r="AB159" s="70">
        <f t="shared" si="108"/>
        <v>31713515.951706346</v>
      </c>
      <c r="AC159" s="51">
        <f>IF(D159='2. UC Pool Allocations by Type'!B$5,'2. UC Pool Allocations by Type'!J$5,IF(D159='2. UC Pool Allocations by Type'!B$6,'2. UC Pool Allocations by Type'!J$6,IF(D159='2. UC Pool Allocations by Type'!B$7,'2. UC Pool Allocations by Type'!J$7,IF(D159='2. UC Pool Allocations by Type'!B$10,'2. UC Pool Allocations by Type'!J$10,IF(D159='2. UC Pool Allocations by Type'!B$14,'2. UC Pool Allocations by Type'!J$14,IF(D159='2. UC Pool Allocations by Type'!B$15,'2. UC Pool Allocations by Type'!J$15,IF(D159='2. UC Pool Allocations by Type'!B$16,'2. UC Pool Allocations by Type'!J$16,0)))))))</f>
        <v>2027872799.0126088</v>
      </c>
      <c r="AD159" s="71">
        <f t="shared" si="113"/>
        <v>31713515.951706346</v>
      </c>
      <c r="AE159" s="71">
        <f t="shared" si="114"/>
        <v>0</v>
      </c>
      <c r="AF159" s="71">
        <f t="shared" si="115"/>
        <v>0</v>
      </c>
      <c r="AG159" s="71">
        <f t="shared" si="116"/>
        <v>0</v>
      </c>
      <c r="AH159" s="71">
        <f t="shared" si="117"/>
        <v>0</v>
      </c>
      <c r="AI159" s="71">
        <f t="shared" si="118"/>
        <v>0</v>
      </c>
      <c r="AJ159" s="71">
        <f t="shared" si="119"/>
        <v>0</v>
      </c>
      <c r="AK159" s="49">
        <f t="shared" si="120"/>
        <v>15043988.394247686</v>
      </c>
      <c r="AL159" s="51">
        <f>IF($E159=$D$352,R159*'1. UC Assumptions'!$H$14,0)</f>
        <v>0</v>
      </c>
      <c r="AM159" s="70">
        <f t="shared" si="104"/>
        <v>0</v>
      </c>
      <c r="AN159" s="70">
        <f t="shared" si="121"/>
        <v>0</v>
      </c>
      <c r="AO159" s="70">
        <f t="shared" si="122"/>
        <v>0</v>
      </c>
      <c r="AP159" s="70">
        <f t="shared" si="138"/>
        <v>0</v>
      </c>
      <c r="AQ159" s="70">
        <f t="shared" si="123"/>
        <v>0</v>
      </c>
      <c r="AR159" s="70">
        <f t="shared" si="124"/>
        <v>15043988.394247686</v>
      </c>
      <c r="AS159" s="70">
        <f t="shared" si="139"/>
        <v>-770634.44632811123</v>
      </c>
      <c r="AT159" s="99">
        <f t="shared" si="107"/>
        <v>14273353.947919575</v>
      </c>
      <c r="AU159" s="287">
        <v>7805871.4899999993</v>
      </c>
      <c r="AV159" s="287">
        <f>ROUND(AU159*'1. UC Assumptions'!$C$19,2)</f>
        <v>3274563.09</v>
      </c>
      <c r="AW159" s="287">
        <f>IF((AB159-AA159-AU159)*'1. UC Assumptions'!$C$19&gt;0,(AB159-AA159-AU159)*'1. UC Assumptions'!$C$19,0)</f>
        <v>10029256.851685813</v>
      </c>
      <c r="AX159" s="287">
        <f t="shared" si="102"/>
        <v>13303819.941685813</v>
      </c>
      <c r="AY159" s="287">
        <f>ROUND(AX159/'1. UC Assumptions'!$C$19,2)</f>
        <v>31713515.949999999</v>
      </c>
      <c r="AZ159" s="287">
        <f t="shared" si="140"/>
        <v>14273353.947919575</v>
      </c>
      <c r="BA159" s="287">
        <f t="shared" si="125"/>
        <v>0</v>
      </c>
      <c r="BB159" s="287">
        <f t="shared" si="126"/>
        <v>0</v>
      </c>
      <c r="BC159" s="287">
        <f t="shared" si="127"/>
        <v>17440162.002080426</v>
      </c>
      <c r="BD159" s="287">
        <f t="shared" si="128"/>
        <v>0</v>
      </c>
      <c r="BE159" s="287">
        <f t="shared" si="129"/>
        <v>0</v>
      </c>
      <c r="BF159" s="287">
        <f t="shared" si="130"/>
        <v>0</v>
      </c>
      <c r="BG159" s="287">
        <f t="shared" si="103"/>
        <v>14273353.947919575</v>
      </c>
      <c r="BH159" s="287">
        <f t="shared" si="131"/>
        <v>14273353.947919575</v>
      </c>
      <c r="BI159" s="287">
        <f t="shared" si="132"/>
        <v>0</v>
      </c>
      <c r="BJ159" s="287">
        <f t="shared" si="133"/>
        <v>0</v>
      </c>
      <c r="BK159" s="287">
        <f t="shared" si="134"/>
        <v>0</v>
      </c>
      <c r="BL159" s="287">
        <f t="shared" si="135"/>
        <v>0</v>
      </c>
      <c r="BM159" s="287">
        <f t="shared" si="136"/>
        <v>0</v>
      </c>
      <c r="BN159" s="287">
        <f t="shared" si="137"/>
        <v>0</v>
      </c>
      <c r="BO159" s="287">
        <f t="shared" si="141"/>
        <v>6467482.4579195762</v>
      </c>
      <c r="BP159" s="287">
        <f t="shared" si="109"/>
        <v>2713108.89</v>
      </c>
      <c r="BQ159" s="288">
        <f>IF(BO159&gt;0,BO159/'1. UC Assumptions'!$C$29*'1. UC Assumptions'!$C$28,0)</f>
        <v>4419927.0469008563</v>
      </c>
      <c r="BR159" s="289">
        <f>BQ159*'1. UC Assumptions'!$C$19</f>
        <v>1854159.3961749091</v>
      </c>
      <c r="BS159" s="289">
        <f t="shared" si="142"/>
        <v>12225798.536900856</v>
      </c>
      <c r="BT159" s="90"/>
      <c r="BU159" s="111"/>
      <c r="BV159" s="111"/>
      <c r="BW159" s="126">
        <v>13913522.898441633</v>
      </c>
      <c r="BX159" s="126">
        <v>31713515.951706346</v>
      </c>
      <c r="BY159" s="7">
        <f t="shared" si="143"/>
        <v>0</v>
      </c>
    </row>
    <row r="160" spans="1:77">
      <c r="A160" s="118" t="s">
        <v>393</v>
      </c>
      <c r="B160" s="118" t="s">
        <v>394</v>
      </c>
      <c r="C160" s="270" t="s">
        <v>2151</v>
      </c>
      <c r="D160" s="119" t="s">
        <v>972</v>
      </c>
      <c r="E160" s="119" t="s">
        <v>977</v>
      </c>
      <c r="F160" s="120"/>
      <c r="G160" s="130" t="s">
        <v>392</v>
      </c>
      <c r="H160" s="121" t="s">
        <v>842</v>
      </c>
      <c r="I160" s="122">
        <v>13</v>
      </c>
      <c r="J160" s="217">
        <f t="shared" si="105"/>
        <v>1</v>
      </c>
      <c r="K160" s="123">
        <v>711293.44025493017</v>
      </c>
      <c r="L160" s="123">
        <v>2215170</v>
      </c>
      <c r="M160" s="93">
        <f t="shared" si="106"/>
        <v>6.6274911663729119E-2</v>
      </c>
      <c r="N160" s="232">
        <v>3120414.5462449584</v>
      </c>
      <c r="O160" s="232"/>
      <c r="P160" s="123">
        <v>3120414.5462449584</v>
      </c>
      <c r="Q160" s="123">
        <v>1535401.7430266147</v>
      </c>
      <c r="R160" s="123">
        <f t="shared" si="110"/>
        <v>1585012.8032183438</v>
      </c>
      <c r="S160" s="123" t="b">
        <f t="shared" si="111"/>
        <v>0</v>
      </c>
      <c r="T160" s="123">
        <f t="shared" si="112"/>
        <v>1585012.8032183438</v>
      </c>
      <c r="U160" s="123">
        <v>56381</v>
      </c>
      <c r="V160" s="123">
        <v>0</v>
      </c>
      <c r="W160" s="123">
        <v>0</v>
      </c>
      <c r="X160" s="123">
        <v>0</v>
      </c>
      <c r="Y160" s="123">
        <v>0</v>
      </c>
      <c r="Z160" s="70">
        <f t="shared" si="101"/>
        <v>56381</v>
      </c>
      <c r="AA160" s="70">
        <v>0</v>
      </c>
      <c r="AB160" s="70">
        <f t="shared" si="108"/>
        <v>1641393.8032183438</v>
      </c>
      <c r="AC160" s="51">
        <f>IF(D160='2. UC Pool Allocations by Type'!B$5,'2. UC Pool Allocations by Type'!J$5,IF(D160='2. UC Pool Allocations by Type'!B$6,'2. UC Pool Allocations by Type'!J$6,IF(D160='2. UC Pool Allocations by Type'!B$7,'2. UC Pool Allocations by Type'!J$7,IF(D160='2. UC Pool Allocations by Type'!B$10,'2. UC Pool Allocations by Type'!J$10,IF(D160='2. UC Pool Allocations by Type'!B$14,'2. UC Pool Allocations by Type'!J$14,IF(D160='2. UC Pool Allocations by Type'!B$15,'2. UC Pool Allocations by Type'!J$15,IF(D160='2. UC Pool Allocations by Type'!B$16,'2. UC Pool Allocations by Type'!J$16,0)))))))</f>
        <v>196885138.65513676</v>
      </c>
      <c r="AD160" s="71">
        <f t="shared" si="113"/>
        <v>0</v>
      </c>
      <c r="AE160" s="71">
        <f t="shared" si="114"/>
        <v>1641393.8032183438</v>
      </c>
      <c r="AF160" s="71">
        <f t="shared" si="115"/>
        <v>0</v>
      </c>
      <c r="AG160" s="71">
        <f t="shared" si="116"/>
        <v>0</v>
      </c>
      <c r="AH160" s="71">
        <f t="shared" si="117"/>
        <v>0</v>
      </c>
      <c r="AI160" s="71">
        <f t="shared" si="118"/>
        <v>0</v>
      </c>
      <c r="AJ160" s="71">
        <f t="shared" si="119"/>
        <v>0</v>
      </c>
      <c r="AK160" s="49">
        <f t="shared" si="120"/>
        <v>1006188.8729389195</v>
      </c>
      <c r="AL160" s="51">
        <f>IF($E160=$D$352,R160*'1. UC Assumptions'!$H$14,0)</f>
        <v>1360672.5295320551</v>
      </c>
      <c r="AM160" s="70">
        <f t="shared" si="104"/>
        <v>354483.65659313567</v>
      </c>
      <c r="AN160" s="70">
        <f t="shared" si="121"/>
        <v>354483.65659313567</v>
      </c>
      <c r="AO160" s="70">
        <f t="shared" si="122"/>
        <v>0</v>
      </c>
      <c r="AP160" s="70">
        <f t="shared" si="138"/>
        <v>0</v>
      </c>
      <c r="AQ160" s="70">
        <f t="shared" si="123"/>
        <v>0</v>
      </c>
      <c r="AR160" s="70">
        <f t="shared" si="124"/>
        <v>0</v>
      </c>
      <c r="AS160" s="70">
        <f t="shared" si="139"/>
        <v>0</v>
      </c>
      <c r="AT160" s="99">
        <f t="shared" si="107"/>
        <v>1360672.5295320551</v>
      </c>
      <c r="AU160" s="287">
        <v>1343052.1300000001</v>
      </c>
      <c r="AV160" s="287">
        <f>ROUND(AU160*'1. UC Assumptions'!$C$19,2)</f>
        <v>563410.37</v>
      </c>
      <c r="AW160" s="287">
        <f>IF((AB160-AA160-AU160)*'1. UC Assumptions'!$C$19&gt;0,(AB160-AA160-AU160)*'1. UC Assumptions'!$C$19,0)</f>
        <v>125154.33191509516</v>
      </c>
      <c r="AX160" s="287">
        <f t="shared" si="102"/>
        <v>688564.70191509509</v>
      </c>
      <c r="AY160" s="287">
        <f>ROUND(AX160/'1. UC Assumptions'!$C$19,2)</f>
        <v>1641393.81</v>
      </c>
      <c r="AZ160" s="287">
        <f t="shared" si="140"/>
        <v>1360672.5295320551</v>
      </c>
      <c r="BA160" s="287">
        <f t="shared" si="125"/>
        <v>0</v>
      </c>
      <c r="BB160" s="287">
        <f t="shared" si="126"/>
        <v>0</v>
      </c>
      <c r="BC160" s="287">
        <f t="shared" si="127"/>
        <v>0</v>
      </c>
      <c r="BD160" s="287">
        <f t="shared" si="128"/>
        <v>0</v>
      </c>
      <c r="BE160" s="287">
        <f t="shared" si="129"/>
        <v>0</v>
      </c>
      <c r="BF160" s="287">
        <f t="shared" si="130"/>
        <v>0</v>
      </c>
      <c r="BG160" s="287">
        <f t="shared" si="103"/>
        <v>1360672.5295320551</v>
      </c>
      <c r="BH160" s="287">
        <f t="shared" si="131"/>
        <v>0</v>
      </c>
      <c r="BI160" s="287">
        <f t="shared" si="132"/>
        <v>1360672.5295320551</v>
      </c>
      <c r="BJ160" s="287">
        <f t="shared" si="133"/>
        <v>0</v>
      </c>
      <c r="BK160" s="287">
        <f t="shared" si="134"/>
        <v>0</v>
      </c>
      <c r="BL160" s="287">
        <f t="shared" si="135"/>
        <v>0</v>
      </c>
      <c r="BM160" s="287">
        <f t="shared" si="136"/>
        <v>0</v>
      </c>
      <c r="BN160" s="287">
        <f t="shared" si="137"/>
        <v>0</v>
      </c>
      <c r="BO160" s="287">
        <f t="shared" si="141"/>
        <v>17620.399532055017</v>
      </c>
      <c r="BP160" s="287">
        <f t="shared" si="109"/>
        <v>7391.75</v>
      </c>
      <c r="BQ160" s="288">
        <f>IF(BO160&gt;0,BO160/'1. UC Assumptions'!$C$29*'1. UC Assumptions'!$C$28,0)</f>
        <v>12041.915996782067</v>
      </c>
      <c r="BR160" s="289">
        <f>BQ160*'1. UC Assumptions'!$C$19</f>
        <v>5051.5837606500772</v>
      </c>
      <c r="BS160" s="289">
        <f t="shared" si="142"/>
        <v>1355094.0459967821</v>
      </c>
      <c r="BT160" s="90"/>
      <c r="BU160" s="111"/>
      <c r="BV160" s="111"/>
      <c r="BW160" s="126">
        <v>747114.82025493006</v>
      </c>
      <c r="BX160" s="126">
        <v>3120414.5462449584</v>
      </c>
      <c r="BY160" s="7">
        <f t="shared" si="143"/>
        <v>0</v>
      </c>
    </row>
    <row r="161" spans="1:77">
      <c r="A161" s="118" t="s">
        <v>395</v>
      </c>
      <c r="B161" s="118" t="s">
        <v>396</v>
      </c>
      <c r="C161" s="270" t="s">
        <v>396</v>
      </c>
      <c r="D161" s="119" t="s">
        <v>972</v>
      </c>
      <c r="E161" s="119" t="s">
        <v>977</v>
      </c>
      <c r="F161" s="120"/>
      <c r="G161" s="121" t="s">
        <v>1223</v>
      </c>
      <c r="H161" s="121" t="s">
        <v>871</v>
      </c>
      <c r="I161" s="122">
        <v>12</v>
      </c>
      <c r="J161" s="217">
        <f t="shared" si="105"/>
        <v>1</v>
      </c>
      <c r="K161" s="123">
        <v>1137141.5475204287</v>
      </c>
      <c r="L161" s="123">
        <v>1156285</v>
      </c>
      <c r="M161" s="93">
        <f t="shared" si="106"/>
        <v>5.6546512433096607E-2</v>
      </c>
      <c r="N161" s="232">
        <v>2423111.8203041865</v>
      </c>
      <c r="O161" s="232"/>
      <c r="P161" s="123">
        <v>2423111.8203041865</v>
      </c>
      <c r="Q161" s="123">
        <v>1065530.324852783</v>
      </c>
      <c r="R161" s="123">
        <f t="shared" si="110"/>
        <v>1357581.4954514035</v>
      </c>
      <c r="S161" s="123" t="b">
        <f t="shared" si="111"/>
        <v>0</v>
      </c>
      <c r="T161" s="123">
        <f t="shared" si="112"/>
        <v>1357581.4954514035</v>
      </c>
      <c r="U161" s="123">
        <v>19357</v>
      </c>
      <c r="V161" s="123">
        <v>0</v>
      </c>
      <c r="W161" s="123">
        <v>0</v>
      </c>
      <c r="X161" s="123">
        <v>0</v>
      </c>
      <c r="Y161" s="123">
        <v>0</v>
      </c>
      <c r="Z161" s="70">
        <f t="shared" si="101"/>
        <v>19357</v>
      </c>
      <c r="AA161" s="70">
        <v>0</v>
      </c>
      <c r="AB161" s="70">
        <f t="shared" si="108"/>
        <v>1376938.4954514035</v>
      </c>
      <c r="AC161" s="51">
        <f>IF(D161='2. UC Pool Allocations by Type'!B$5,'2. UC Pool Allocations by Type'!J$5,IF(D161='2. UC Pool Allocations by Type'!B$6,'2. UC Pool Allocations by Type'!J$6,IF(D161='2. UC Pool Allocations by Type'!B$7,'2. UC Pool Allocations by Type'!J$7,IF(D161='2. UC Pool Allocations by Type'!B$10,'2. UC Pool Allocations by Type'!J$10,IF(D161='2. UC Pool Allocations by Type'!B$14,'2. UC Pool Allocations by Type'!J$14,IF(D161='2. UC Pool Allocations by Type'!B$15,'2. UC Pool Allocations by Type'!J$15,IF(D161='2. UC Pool Allocations by Type'!B$16,'2. UC Pool Allocations by Type'!J$16,0)))))))</f>
        <v>196885138.65513676</v>
      </c>
      <c r="AD161" s="71">
        <f t="shared" si="113"/>
        <v>0</v>
      </c>
      <c r="AE161" s="71">
        <f t="shared" si="114"/>
        <v>1376938.4954514035</v>
      </c>
      <c r="AF161" s="71">
        <f t="shared" si="115"/>
        <v>0</v>
      </c>
      <c r="AG161" s="71">
        <f t="shared" si="116"/>
        <v>0</v>
      </c>
      <c r="AH161" s="71">
        <f t="shared" si="117"/>
        <v>0</v>
      </c>
      <c r="AI161" s="71">
        <f t="shared" si="118"/>
        <v>0</v>
      </c>
      <c r="AJ161" s="71">
        <f t="shared" si="119"/>
        <v>0</v>
      </c>
      <c r="AK161" s="49">
        <f t="shared" si="120"/>
        <v>844075.43767250399</v>
      </c>
      <c r="AL161" s="51">
        <f>IF($E161=$D$352,R161*'1. UC Assumptions'!$H$14,0)</f>
        <v>1165431.499172128</v>
      </c>
      <c r="AM161" s="70">
        <f t="shared" si="104"/>
        <v>321356.06149962405</v>
      </c>
      <c r="AN161" s="70">
        <f t="shared" si="121"/>
        <v>321356.06149962405</v>
      </c>
      <c r="AO161" s="70">
        <f t="shared" si="122"/>
        <v>0</v>
      </c>
      <c r="AP161" s="70">
        <f t="shared" si="138"/>
        <v>0</v>
      </c>
      <c r="AQ161" s="70">
        <f t="shared" si="123"/>
        <v>0</v>
      </c>
      <c r="AR161" s="70">
        <f t="shared" si="124"/>
        <v>0</v>
      </c>
      <c r="AS161" s="70">
        <f t="shared" si="139"/>
        <v>0</v>
      </c>
      <c r="AT161" s="99">
        <f t="shared" si="107"/>
        <v>1165431.499172128</v>
      </c>
      <c r="AU161" s="287">
        <v>1169206.8899999999</v>
      </c>
      <c r="AV161" s="287">
        <f>ROUND(AU161*'1. UC Assumptions'!$C$19,2)</f>
        <v>490482.29</v>
      </c>
      <c r="AW161" s="287">
        <f>IF((AB161-AA161-AU161)*'1. UC Assumptions'!$C$19&gt;0,(AB161-AA161-AU161)*'1. UC Assumptions'!$C$19,0)</f>
        <v>87143.408486863831</v>
      </c>
      <c r="AX161" s="287">
        <f t="shared" si="102"/>
        <v>577625.69848686387</v>
      </c>
      <c r="AY161" s="287">
        <f>ROUND(AX161/'1. UC Assumptions'!$C$19,2)</f>
        <v>1376938.49</v>
      </c>
      <c r="AZ161" s="287">
        <f t="shared" si="140"/>
        <v>1165431.499172128</v>
      </c>
      <c r="BA161" s="287">
        <f t="shared" si="125"/>
        <v>0</v>
      </c>
      <c r="BB161" s="287">
        <f t="shared" si="126"/>
        <v>0</v>
      </c>
      <c r="BC161" s="287">
        <f t="shared" si="127"/>
        <v>0</v>
      </c>
      <c r="BD161" s="287">
        <f t="shared" si="128"/>
        <v>0</v>
      </c>
      <c r="BE161" s="287">
        <f t="shared" si="129"/>
        <v>0</v>
      </c>
      <c r="BF161" s="287">
        <f t="shared" si="130"/>
        <v>0</v>
      </c>
      <c r="BG161" s="287">
        <f t="shared" si="103"/>
        <v>1165431.499172128</v>
      </c>
      <c r="BH161" s="287">
        <f t="shared" si="131"/>
        <v>0</v>
      </c>
      <c r="BI161" s="287">
        <f t="shared" si="132"/>
        <v>1165431.499172128</v>
      </c>
      <c r="BJ161" s="287">
        <f t="shared" si="133"/>
        <v>0</v>
      </c>
      <c r="BK161" s="287">
        <f t="shared" si="134"/>
        <v>0</v>
      </c>
      <c r="BL161" s="287">
        <f t="shared" si="135"/>
        <v>0</v>
      </c>
      <c r="BM161" s="287">
        <f t="shared" si="136"/>
        <v>0</v>
      </c>
      <c r="BN161" s="287">
        <f t="shared" si="137"/>
        <v>0</v>
      </c>
      <c r="BO161" s="287">
        <f t="shared" si="141"/>
        <v>-3775.3908278718591</v>
      </c>
      <c r="BP161" s="287">
        <f t="shared" si="109"/>
        <v>-1583.77</v>
      </c>
      <c r="BQ161" s="288">
        <f>IF(BO161&gt;0,BO161/'1. UC Assumptions'!$C$29*'1. UC Assumptions'!$C$28,0)</f>
        <v>0</v>
      </c>
      <c r="BR161" s="289">
        <f>BQ161*'1. UC Assumptions'!$C$19</f>
        <v>0</v>
      </c>
      <c r="BS161" s="289">
        <f t="shared" si="142"/>
        <v>1169206.8899999999</v>
      </c>
      <c r="BT161" s="90"/>
      <c r="BU161" s="111"/>
      <c r="BV161" s="111"/>
      <c r="BW161" s="126">
        <v>1144033.5175204286</v>
      </c>
      <c r="BX161" s="126">
        <v>2423111.8203041865</v>
      </c>
      <c r="BY161" s="7">
        <f t="shared" si="143"/>
        <v>0</v>
      </c>
    </row>
    <row r="162" spans="1:77">
      <c r="A162" s="118" t="s">
        <v>399</v>
      </c>
      <c r="B162" s="118" t="s">
        <v>400</v>
      </c>
      <c r="C162" s="270" t="s">
        <v>400</v>
      </c>
      <c r="D162" s="119" t="s">
        <v>949</v>
      </c>
      <c r="E162" s="119" t="s">
        <v>977</v>
      </c>
      <c r="F162" s="120"/>
      <c r="G162" s="121" t="s">
        <v>398</v>
      </c>
      <c r="H162" s="121" t="s">
        <v>873</v>
      </c>
      <c r="I162" s="122">
        <v>2</v>
      </c>
      <c r="J162" s="217" t="str">
        <f t="shared" si="105"/>
        <v xml:space="preserve"> </v>
      </c>
      <c r="K162" s="123">
        <v>272960.21957583213</v>
      </c>
      <c r="L162" s="123">
        <v>741842.42</v>
      </c>
      <c r="M162" s="93">
        <f t="shared" si="106"/>
        <v>8.1343293371330505E-2</v>
      </c>
      <c r="N162" s="232">
        <v>1097350.0284008496</v>
      </c>
      <c r="O162" s="232"/>
      <c r="P162" s="123">
        <v>1097350.0284008496</v>
      </c>
      <c r="Q162" s="123">
        <v>0</v>
      </c>
      <c r="R162" s="123">
        <f t="shared" si="110"/>
        <v>1097350.0284008496</v>
      </c>
      <c r="S162" s="123">
        <f t="shared" si="111"/>
        <v>1097350.0284008496</v>
      </c>
      <c r="T162" s="123" t="b">
        <f t="shared" si="112"/>
        <v>0</v>
      </c>
      <c r="U162" s="123">
        <v>0</v>
      </c>
      <c r="V162" s="123">
        <v>0</v>
      </c>
      <c r="W162" s="123">
        <v>0</v>
      </c>
      <c r="X162" s="123">
        <v>0</v>
      </c>
      <c r="Y162" s="123">
        <v>0</v>
      </c>
      <c r="Z162" s="70">
        <f t="shared" si="101"/>
        <v>0</v>
      </c>
      <c r="AA162" s="70">
        <v>0</v>
      </c>
      <c r="AB162" s="70">
        <f t="shared" si="108"/>
        <v>1097350.0284008496</v>
      </c>
      <c r="AC162" s="51">
        <f>IF(D162='2. UC Pool Allocations by Type'!B$5,'2. UC Pool Allocations by Type'!J$5,IF(D162='2. UC Pool Allocations by Type'!B$6,'2. UC Pool Allocations by Type'!J$6,IF(D162='2. UC Pool Allocations by Type'!B$7,'2. UC Pool Allocations by Type'!J$7,IF(D162='2. UC Pool Allocations by Type'!B$10,'2. UC Pool Allocations by Type'!J$10,IF(D162='2. UC Pool Allocations by Type'!B$14,'2. UC Pool Allocations by Type'!J$14,IF(D162='2. UC Pool Allocations by Type'!B$15,'2. UC Pool Allocations by Type'!J$15,IF(D162='2. UC Pool Allocations by Type'!B$16,'2. UC Pool Allocations by Type'!J$16,0)))))))</f>
        <v>2027872799.0126088</v>
      </c>
      <c r="AD162" s="71">
        <f t="shared" si="113"/>
        <v>1097350.0284008496</v>
      </c>
      <c r="AE162" s="71">
        <f t="shared" si="114"/>
        <v>0</v>
      </c>
      <c r="AF162" s="71">
        <f t="shared" si="115"/>
        <v>0</v>
      </c>
      <c r="AG162" s="71">
        <f t="shared" si="116"/>
        <v>0</v>
      </c>
      <c r="AH162" s="71">
        <f t="shared" si="117"/>
        <v>0</v>
      </c>
      <c r="AI162" s="71">
        <f t="shared" si="118"/>
        <v>0</v>
      </c>
      <c r="AJ162" s="71">
        <f t="shared" si="119"/>
        <v>0</v>
      </c>
      <c r="AK162" s="49">
        <f t="shared" si="120"/>
        <v>520551.58806198242</v>
      </c>
      <c r="AL162" s="51">
        <f>IF($E162=$D$352,R162*'1. UC Assumptions'!$H$14,0)</f>
        <v>942032.79361180624</v>
      </c>
      <c r="AM162" s="70">
        <f t="shared" si="104"/>
        <v>421481.20554982382</v>
      </c>
      <c r="AN162" s="70">
        <f t="shared" si="121"/>
        <v>0</v>
      </c>
      <c r="AO162" s="70">
        <f t="shared" si="122"/>
        <v>0</v>
      </c>
      <c r="AP162" s="70">
        <f t="shared" si="138"/>
        <v>0</v>
      </c>
      <c r="AQ162" s="70">
        <f t="shared" si="123"/>
        <v>421481.20554982382</v>
      </c>
      <c r="AR162" s="70">
        <f t="shared" si="124"/>
        <v>0</v>
      </c>
      <c r="AS162" s="70">
        <f t="shared" si="139"/>
        <v>0</v>
      </c>
      <c r="AT162" s="99">
        <f t="shared" si="107"/>
        <v>942032.79361180624</v>
      </c>
      <c r="AU162" s="287">
        <v>205570.2</v>
      </c>
      <c r="AV162" s="287">
        <f>ROUND(AU162*'1. UC Assumptions'!$C$19,2)</f>
        <v>86236.7</v>
      </c>
      <c r="AW162" s="287">
        <f>IF((AB162-AA162-AU162)*'1. UC Assumptions'!$C$19&gt;0,(AB162-AA162-AU162)*'1. UC Assumptions'!$C$19,0)</f>
        <v>374101.63801415637</v>
      </c>
      <c r="AX162" s="287">
        <f t="shared" si="102"/>
        <v>460338.33801415638</v>
      </c>
      <c r="AY162" s="287">
        <f>ROUND(AX162/'1. UC Assumptions'!$C$19,2)</f>
        <v>1097350.03</v>
      </c>
      <c r="AZ162" s="290">
        <f t="shared" si="140"/>
        <v>942032.79361180624</v>
      </c>
      <c r="BA162" s="287">
        <f t="shared" si="125"/>
        <v>0</v>
      </c>
      <c r="BB162" s="287">
        <f t="shared" si="126"/>
        <v>0</v>
      </c>
      <c r="BC162" s="287">
        <f t="shared" si="127"/>
        <v>155317.23638819379</v>
      </c>
      <c r="BD162" s="287">
        <f t="shared" si="128"/>
        <v>0</v>
      </c>
      <c r="BE162" s="287">
        <f t="shared" si="129"/>
        <v>0</v>
      </c>
      <c r="BF162" s="287">
        <f t="shared" si="130"/>
        <v>0</v>
      </c>
      <c r="BG162" s="287">
        <f t="shared" si="103"/>
        <v>942032.79361180624</v>
      </c>
      <c r="BH162" s="287">
        <f t="shared" si="131"/>
        <v>942032.79361180624</v>
      </c>
      <c r="BI162" s="287">
        <f t="shared" si="132"/>
        <v>0</v>
      </c>
      <c r="BJ162" s="287">
        <f t="shared" si="133"/>
        <v>0</v>
      </c>
      <c r="BK162" s="287">
        <f t="shared" si="134"/>
        <v>0</v>
      </c>
      <c r="BL162" s="287">
        <f t="shared" si="135"/>
        <v>0</v>
      </c>
      <c r="BM162" s="287">
        <f t="shared" si="136"/>
        <v>0</v>
      </c>
      <c r="BN162" s="287">
        <f t="shared" si="137"/>
        <v>0</v>
      </c>
      <c r="BO162" s="287">
        <f t="shared" si="141"/>
        <v>736462.59361180617</v>
      </c>
      <c r="BP162" s="287">
        <f t="shared" si="109"/>
        <v>308946.05</v>
      </c>
      <c r="BQ162" s="288">
        <f>IF(BO162&gt;0,BO162/'1. UC Assumptions'!$C$29*'1. UC Assumptions'!$C$28,0)</f>
        <v>503304.17712221545</v>
      </c>
      <c r="BR162" s="289">
        <f>BQ162*'1. UC Assumptions'!$C$19</f>
        <v>211136.10230276937</v>
      </c>
      <c r="BS162" s="289">
        <f t="shared" si="142"/>
        <v>708874.37712221546</v>
      </c>
      <c r="BT162" s="90"/>
      <c r="BU162" s="111"/>
      <c r="BV162" s="111"/>
      <c r="BW162" s="126">
        <v>299898.4395758321</v>
      </c>
      <c r="BX162" s="126">
        <v>1097350.0284008496</v>
      </c>
      <c r="BY162" s="7">
        <f t="shared" si="143"/>
        <v>0</v>
      </c>
    </row>
    <row r="163" spans="1:77">
      <c r="A163" s="118" t="s">
        <v>401</v>
      </c>
      <c r="B163" s="118" t="s">
        <v>402</v>
      </c>
      <c r="C163" s="270" t="s">
        <v>402</v>
      </c>
      <c r="D163" s="119" t="s">
        <v>972</v>
      </c>
      <c r="E163" s="119" t="s">
        <v>977</v>
      </c>
      <c r="F163" s="120"/>
      <c r="G163" s="121" t="s">
        <v>1224</v>
      </c>
      <c r="H163" s="121" t="s">
        <v>874</v>
      </c>
      <c r="I163" s="122">
        <v>12</v>
      </c>
      <c r="J163" s="217">
        <f t="shared" si="105"/>
        <v>1</v>
      </c>
      <c r="K163" s="123">
        <v>250242.86779572454</v>
      </c>
      <c r="L163" s="123">
        <v>538647.09</v>
      </c>
      <c r="M163" s="93">
        <f t="shared" si="106"/>
        <v>7.1472317915223682E-2</v>
      </c>
      <c r="N163" s="232">
        <v>845273.751659428</v>
      </c>
      <c r="O163" s="232"/>
      <c r="P163" s="123">
        <v>845273.751659428</v>
      </c>
      <c r="Q163" s="123">
        <v>385080.31402242579</v>
      </c>
      <c r="R163" s="123">
        <f t="shared" si="110"/>
        <v>460193.43763700221</v>
      </c>
      <c r="S163" s="123" t="b">
        <f t="shared" si="111"/>
        <v>0</v>
      </c>
      <c r="T163" s="123">
        <f t="shared" si="112"/>
        <v>460193.43763700221</v>
      </c>
      <c r="U163" s="123">
        <v>14689</v>
      </c>
      <c r="V163" s="123">
        <v>0</v>
      </c>
      <c r="W163" s="123">
        <v>0</v>
      </c>
      <c r="X163" s="123">
        <v>0</v>
      </c>
      <c r="Y163" s="123">
        <v>0</v>
      </c>
      <c r="Z163" s="70">
        <f t="shared" si="101"/>
        <v>14689</v>
      </c>
      <c r="AA163" s="70">
        <v>0</v>
      </c>
      <c r="AB163" s="70">
        <f t="shared" si="108"/>
        <v>474882.43763700221</v>
      </c>
      <c r="AC163" s="51">
        <f>IF(D163='2. UC Pool Allocations by Type'!B$5,'2. UC Pool Allocations by Type'!J$5,IF(D163='2. UC Pool Allocations by Type'!B$6,'2. UC Pool Allocations by Type'!J$6,IF(D163='2. UC Pool Allocations by Type'!B$7,'2. UC Pool Allocations by Type'!J$7,IF(D163='2. UC Pool Allocations by Type'!B$10,'2. UC Pool Allocations by Type'!J$10,IF(D163='2. UC Pool Allocations by Type'!B$14,'2. UC Pool Allocations by Type'!J$14,IF(D163='2. UC Pool Allocations by Type'!B$15,'2. UC Pool Allocations by Type'!J$15,IF(D163='2. UC Pool Allocations by Type'!B$16,'2. UC Pool Allocations by Type'!J$16,0)))))))</f>
        <v>196885138.65513676</v>
      </c>
      <c r="AD163" s="71">
        <f t="shared" si="113"/>
        <v>0</v>
      </c>
      <c r="AE163" s="71">
        <f t="shared" si="114"/>
        <v>474882.43763700221</v>
      </c>
      <c r="AF163" s="71">
        <f t="shared" si="115"/>
        <v>0</v>
      </c>
      <c r="AG163" s="71">
        <f t="shared" si="116"/>
        <v>0</v>
      </c>
      <c r="AH163" s="71">
        <f t="shared" si="117"/>
        <v>0</v>
      </c>
      <c r="AI163" s="71">
        <f t="shared" si="118"/>
        <v>0</v>
      </c>
      <c r="AJ163" s="71">
        <f t="shared" si="119"/>
        <v>0</v>
      </c>
      <c r="AK163" s="49">
        <f t="shared" si="120"/>
        <v>291107.1211354516</v>
      </c>
      <c r="AL163" s="51">
        <f>IF($E163=$D$352,R163*'1. UC Assumptions'!$H$14,0)</f>
        <v>395058.36646376498</v>
      </c>
      <c r="AM163" s="70">
        <f t="shared" si="104"/>
        <v>103951.24532831338</v>
      </c>
      <c r="AN163" s="70">
        <f t="shared" si="121"/>
        <v>103951.24532831338</v>
      </c>
      <c r="AO163" s="70">
        <f t="shared" si="122"/>
        <v>0</v>
      </c>
      <c r="AP163" s="70">
        <f t="shared" si="138"/>
        <v>0</v>
      </c>
      <c r="AQ163" s="70">
        <f t="shared" si="123"/>
        <v>0</v>
      </c>
      <c r="AR163" s="70">
        <f t="shared" si="124"/>
        <v>0</v>
      </c>
      <c r="AS163" s="70">
        <f t="shared" si="139"/>
        <v>0</v>
      </c>
      <c r="AT163" s="99">
        <f t="shared" si="107"/>
        <v>395058.36646376498</v>
      </c>
      <c r="AU163" s="287">
        <v>386826.53</v>
      </c>
      <c r="AV163" s="287">
        <f>ROUND(AU163*'1. UC Assumptions'!$C$19,2)</f>
        <v>162273.73000000001</v>
      </c>
      <c r="AW163" s="287">
        <f>IF((AB163-AA163-AU163)*'1. UC Assumptions'!$C$19&gt;0,(AB163-AA163-AU163)*'1. UC Assumptions'!$C$19,0)</f>
        <v>36939.453253722415</v>
      </c>
      <c r="AX163" s="287">
        <f t="shared" si="102"/>
        <v>199213.18325372244</v>
      </c>
      <c r="AY163" s="287">
        <f>ROUND(AX163/'1. UC Assumptions'!$C$19,2)</f>
        <v>474882.44</v>
      </c>
      <c r="AZ163" s="290">
        <f t="shared" si="140"/>
        <v>395058.36646376498</v>
      </c>
      <c r="BA163" s="287">
        <f t="shared" si="125"/>
        <v>0</v>
      </c>
      <c r="BB163" s="287">
        <f t="shared" si="126"/>
        <v>0</v>
      </c>
      <c r="BC163" s="287">
        <f t="shared" si="127"/>
        <v>0</v>
      </c>
      <c r="BD163" s="287">
        <f t="shared" si="128"/>
        <v>0</v>
      </c>
      <c r="BE163" s="287">
        <f t="shared" si="129"/>
        <v>0</v>
      </c>
      <c r="BF163" s="287">
        <f t="shared" si="130"/>
        <v>0</v>
      </c>
      <c r="BG163" s="287">
        <f t="shared" si="103"/>
        <v>395058.36646376498</v>
      </c>
      <c r="BH163" s="287">
        <f t="shared" si="131"/>
        <v>0</v>
      </c>
      <c r="BI163" s="287">
        <f t="shared" si="132"/>
        <v>395058.36646376498</v>
      </c>
      <c r="BJ163" s="287">
        <f t="shared" si="133"/>
        <v>0</v>
      </c>
      <c r="BK163" s="287">
        <f t="shared" si="134"/>
        <v>0</v>
      </c>
      <c r="BL163" s="287">
        <f t="shared" si="135"/>
        <v>0</v>
      </c>
      <c r="BM163" s="287">
        <f t="shared" si="136"/>
        <v>0</v>
      </c>
      <c r="BN163" s="287">
        <f t="shared" si="137"/>
        <v>0</v>
      </c>
      <c r="BO163" s="287">
        <f t="shared" si="141"/>
        <v>8231.8364637649502</v>
      </c>
      <c r="BP163" s="287">
        <f t="shared" si="109"/>
        <v>3453.25</v>
      </c>
      <c r="BQ163" s="288">
        <f>IF(BO163&gt;0,BO163/'1. UC Assumptions'!$C$29*'1. UC Assumptions'!$C$28,0)</f>
        <v>5625.7000878767358</v>
      </c>
      <c r="BR163" s="289">
        <f>BQ163*'1. UC Assumptions'!$C$19</f>
        <v>2359.9811868642905</v>
      </c>
      <c r="BS163" s="289">
        <f t="shared" si="142"/>
        <v>392452.23008787679</v>
      </c>
      <c r="BT163" s="90"/>
      <c r="BU163" s="111"/>
      <c r="BV163" s="111"/>
      <c r="BW163" s="126">
        <v>263791.67779572459</v>
      </c>
      <c r="BX163" s="126">
        <v>845273.751659428</v>
      </c>
      <c r="BY163" s="7">
        <f t="shared" si="143"/>
        <v>0</v>
      </c>
    </row>
    <row r="164" spans="1:77">
      <c r="A164" s="118" t="s">
        <v>404</v>
      </c>
      <c r="B164" s="237" t="s">
        <v>1484</v>
      </c>
      <c r="C164" s="270" t="s">
        <v>1484</v>
      </c>
      <c r="D164" s="119" t="s">
        <v>972</v>
      </c>
      <c r="E164" s="119" t="s">
        <v>977</v>
      </c>
      <c r="F164" s="120"/>
      <c r="G164" s="121" t="s">
        <v>1225</v>
      </c>
      <c r="H164" s="121" t="s">
        <v>875</v>
      </c>
      <c r="I164" s="122">
        <v>12</v>
      </c>
      <c r="J164" s="217" t="str">
        <f t="shared" si="105"/>
        <v xml:space="preserve"> </v>
      </c>
      <c r="K164" s="123">
        <v>356895.19647048326</v>
      </c>
      <c r="L164" s="123">
        <v>756009.54</v>
      </c>
      <c r="M164" s="93">
        <f t="shared" si="106"/>
        <v>7.4971281093324516E-2</v>
      </c>
      <c r="N164" s="232">
        <v>1196340.6302985041</v>
      </c>
      <c r="O164" s="232"/>
      <c r="P164" s="123">
        <v>1196340.6302985041</v>
      </c>
      <c r="Q164" s="123">
        <v>0</v>
      </c>
      <c r="R164" s="123">
        <f t="shared" si="110"/>
        <v>1196340.6302985041</v>
      </c>
      <c r="S164" s="123" t="b">
        <f t="shared" si="111"/>
        <v>0</v>
      </c>
      <c r="T164" s="123">
        <f t="shared" si="112"/>
        <v>1196340.6302985041</v>
      </c>
      <c r="U164" s="123">
        <v>0</v>
      </c>
      <c r="V164" s="123">
        <v>0</v>
      </c>
      <c r="W164" s="123">
        <v>0</v>
      </c>
      <c r="X164" s="123">
        <v>0</v>
      </c>
      <c r="Y164" s="123">
        <v>0</v>
      </c>
      <c r="Z164" s="70">
        <f t="shared" si="101"/>
        <v>0</v>
      </c>
      <c r="AA164" s="70">
        <v>0</v>
      </c>
      <c r="AB164" s="70">
        <f t="shared" si="108"/>
        <v>1196340.6302985041</v>
      </c>
      <c r="AC164" s="51">
        <f>IF(D164='2. UC Pool Allocations by Type'!B$5,'2. UC Pool Allocations by Type'!J$5,IF(D164='2. UC Pool Allocations by Type'!B$6,'2. UC Pool Allocations by Type'!J$6,IF(D164='2. UC Pool Allocations by Type'!B$7,'2. UC Pool Allocations by Type'!J$7,IF(D164='2. UC Pool Allocations by Type'!B$10,'2. UC Pool Allocations by Type'!J$10,IF(D164='2. UC Pool Allocations by Type'!B$14,'2. UC Pool Allocations by Type'!J$14,IF(D164='2. UC Pool Allocations by Type'!B$15,'2. UC Pool Allocations by Type'!J$15,IF(D164='2. UC Pool Allocations by Type'!B$16,'2. UC Pool Allocations by Type'!J$16,0)))))))</f>
        <v>196885138.65513676</v>
      </c>
      <c r="AD164" s="71">
        <f t="shared" si="113"/>
        <v>0</v>
      </c>
      <c r="AE164" s="71">
        <f t="shared" si="114"/>
        <v>1196340.6302985041</v>
      </c>
      <c r="AF164" s="71">
        <f t="shared" si="115"/>
        <v>0</v>
      </c>
      <c r="AG164" s="71">
        <f t="shared" si="116"/>
        <v>0</v>
      </c>
      <c r="AH164" s="71">
        <f t="shared" si="117"/>
        <v>0</v>
      </c>
      <c r="AI164" s="71">
        <f t="shared" si="118"/>
        <v>0</v>
      </c>
      <c r="AJ164" s="71">
        <f t="shared" si="119"/>
        <v>0</v>
      </c>
      <c r="AK164" s="49">
        <f t="shared" si="120"/>
        <v>733367.35406875552</v>
      </c>
      <c r="AL164" s="51">
        <f>IF($E164=$D$352,R164*'1. UC Assumptions'!$H$14,0)</f>
        <v>1027012.4180101005</v>
      </c>
      <c r="AM164" s="70">
        <f t="shared" si="104"/>
        <v>293645.06394134497</v>
      </c>
      <c r="AN164" s="70">
        <f t="shared" si="121"/>
        <v>293645.06394134497</v>
      </c>
      <c r="AO164" s="70">
        <f t="shared" si="122"/>
        <v>0</v>
      </c>
      <c r="AP164" s="70">
        <f t="shared" si="138"/>
        <v>0</v>
      </c>
      <c r="AQ164" s="70">
        <f t="shared" si="123"/>
        <v>0</v>
      </c>
      <c r="AR164" s="70">
        <f t="shared" si="124"/>
        <v>0</v>
      </c>
      <c r="AS164" s="70">
        <f t="shared" si="139"/>
        <v>0</v>
      </c>
      <c r="AT164" s="99">
        <f t="shared" si="107"/>
        <v>1027012.4180101005</v>
      </c>
      <c r="AU164" s="287">
        <v>1006385.37</v>
      </c>
      <c r="AV164" s="287">
        <f>ROUND(AU164*'1. UC Assumptions'!$C$19,2)</f>
        <v>422178.66</v>
      </c>
      <c r="AW164" s="287">
        <f>IF((AB164-AA164-AU164)*'1. UC Assumptions'!$C$19&gt;0,(AB164-AA164-AU164)*'1. UC Assumptions'!$C$19,0)</f>
        <v>79686.231695222479</v>
      </c>
      <c r="AX164" s="287">
        <f t="shared" si="102"/>
        <v>501864.89169522247</v>
      </c>
      <c r="AY164" s="287">
        <f>ROUND(AX164/'1. UC Assumptions'!$C$19,2)</f>
        <v>1196340.6200000001</v>
      </c>
      <c r="AZ164" s="290">
        <f t="shared" si="140"/>
        <v>1027012.4180101005</v>
      </c>
      <c r="BA164" s="287">
        <f t="shared" si="125"/>
        <v>0</v>
      </c>
      <c r="BB164" s="287">
        <f t="shared" si="126"/>
        <v>0</v>
      </c>
      <c r="BC164" s="287">
        <f t="shared" si="127"/>
        <v>0</v>
      </c>
      <c r="BD164" s="287">
        <f t="shared" si="128"/>
        <v>0</v>
      </c>
      <c r="BE164" s="287">
        <f t="shared" si="129"/>
        <v>0</v>
      </c>
      <c r="BF164" s="287">
        <f t="shared" si="130"/>
        <v>0</v>
      </c>
      <c r="BG164" s="287">
        <f t="shared" si="103"/>
        <v>1027012.4180101005</v>
      </c>
      <c r="BH164" s="287">
        <f t="shared" si="131"/>
        <v>0</v>
      </c>
      <c r="BI164" s="287">
        <f t="shared" si="132"/>
        <v>1027012.4180101005</v>
      </c>
      <c r="BJ164" s="287">
        <f t="shared" si="133"/>
        <v>0</v>
      </c>
      <c r="BK164" s="287">
        <f t="shared" si="134"/>
        <v>0</v>
      </c>
      <c r="BL164" s="287">
        <f t="shared" si="135"/>
        <v>0</v>
      </c>
      <c r="BM164" s="287">
        <f t="shared" si="136"/>
        <v>0</v>
      </c>
      <c r="BN164" s="287">
        <f t="shared" si="137"/>
        <v>0</v>
      </c>
      <c r="BO164" s="287">
        <f t="shared" si="141"/>
        <v>20627.048010100494</v>
      </c>
      <c r="BP164" s="287">
        <f t="shared" si="109"/>
        <v>8653.0400000000009</v>
      </c>
      <c r="BQ164" s="288">
        <f>IF(BO164&gt;0,BO164/'1. UC Assumptions'!$C$29*'1. UC Assumptions'!$C$28,0)</f>
        <v>14096.682594929332</v>
      </c>
      <c r="BR164" s="289">
        <f>BQ164*'1. UC Assumptions'!$C$19</f>
        <v>5913.5583485728548</v>
      </c>
      <c r="BS164" s="289">
        <f t="shared" si="142"/>
        <v>1020482.0525949294</v>
      </c>
      <c r="BT164" s="90"/>
      <c r="BU164" s="111"/>
      <c r="BV164" s="111"/>
      <c r="BW164" s="126">
        <v>379705.4864704833</v>
      </c>
      <c r="BX164" s="126">
        <v>1196340.6302985041</v>
      </c>
      <c r="BY164" s="7">
        <f t="shared" si="143"/>
        <v>0</v>
      </c>
    </row>
    <row r="165" spans="1:77">
      <c r="A165" s="118" t="s">
        <v>405</v>
      </c>
      <c r="B165" s="118" t="s">
        <v>406</v>
      </c>
      <c r="C165" s="270" t="s">
        <v>406</v>
      </c>
      <c r="D165" s="119" t="s">
        <v>972</v>
      </c>
      <c r="E165" s="119" t="s">
        <v>977</v>
      </c>
      <c r="F165" s="120"/>
      <c r="G165" s="121" t="s">
        <v>1067</v>
      </c>
      <c r="H165" s="121" t="s">
        <v>876</v>
      </c>
      <c r="I165" s="122">
        <v>3</v>
      </c>
      <c r="J165" s="217">
        <f t="shared" si="105"/>
        <v>1</v>
      </c>
      <c r="K165" s="123">
        <v>2267555.9279577406</v>
      </c>
      <c r="L165" s="123">
        <v>5054947</v>
      </c>
      <c r="M165" s="93">
        <f t="shared" si="106"/>
        <v>8.7307260309146262E-2</v>
      </c>
      <c r="N165" s="232">
        <v>7961810.5972034326</v>
      </c>
      <c r="O165" s="232"/>
      <c r="P165" s="123">
        <v>7961810.5972034326</v>
      </c>
      <c r="Q165" s="123">
        <v>3971261.3028878258</v>
      </c>
      <c r="R165" s="123">
        <f t="shared" si="110"/>
        <v>3990549.2943156068</v>
      </c>
      <c r="S165" s="123" t="b">
        <f t="shared" si="111"/>
        <v>0</v>
      </c>
      <c r="T165" s="123">
        <f t="shared" si="112"/>
        <v>3990549.2943156068</v>
      </c>
      <c r="U165" s="123">
        <v>47874</v>
      </c>
      <c r="V165" s="123">
        <v>0</v>
      </c>
      <c r="W165" s="123">
        <v>0</v>
      </c>
      <c r="X165" s="123">
        <v>0</v>
      </c>
      <c r="Y165" s="123">
        <v>0</v>
      </c>
      <c r="Z165" s="70">
        <f t="shared" si="101"/>
        <v>47874</v>
      </c>
      <c r="AA165" s="70">
        <v>0</v>
      </c>
      <c r="AB165" s="70">
        <f t="shared" si="108"/>
        <v>4038423.2943156068</v>
      </c>
      <c r="AC165" s="51">
        <f>IF(D165='2. UC Pool Allocations by Type'!B$5,'2. UC Pool Allocations by Type'!J$5,IF(D165='2. UC Pool Allocations by Type'!B$6,'2. UC Pool Allocations by Type'!J$6,IF(D165='2. UC Pool Allocations by Type'!B$7,'2. UC Pool Allocations by Type'!J$7,IF(D165='2. UC Pool Allocations by Type'!B$10,'2. UC Pool Allocations by Type'!J$10,IF(D165='2. UC Pool Allocations by Type'!B$14,'2. UC Pool Allocations by Type'!J$14,IF(D165='2. UC Pool Allocations by Type'!B$15,'2. UC Pool Allocations by Type'!J$15,IF(D165='2. UC Pool Allocations by Type'!B$16,'2. UC Pool Allocations by Type'!J$16,0)))))))</f>
        <v>196885138.65513676</v>
      </c>
      <c r="AD165" s="71">
        <f t="shared" si="113"/>
        <v>0</v>
      </c>
      <c r="AE165" s="71">
        <f t="shared" si="114"/>
        <v>4038423.2943156068</v>
      </c>
      <c r="AF165" s="71">
        <f t="shared" si="115"/>
        <v>0</v>
      </c>
      <c r="AG165" s="71">
        <f t="shared" si="116"/>
        <v>0</v>
      </c>
      <c r="AH165" s="71">
        <f t="shared" si="117"/>
        <v>0</v>
      </c>
      <c r="AI165" s="71">
        <f t="shared" si="118"/>
        <v>0</v>
      </c>
      <c r="AJ165" s="71">
        <f t="shared" si="119"/>
        <v>0</v>
      </c>
      <c r="AK165" s="49">
        <f t="shared" si="120"/>
        <v>2475589.0847098376</v>
      </c>
      <c r="AL165" s="51">
        <f>IF($E165=$D$352,R165*'1. UC Assumptions'!$H$14,0)</f>
        <v>3425733.0865047826</v>
      </c>
      <c r="AM165" s="70">
        <f t="shared" si="104"/>
        <v>950144.00179494498</v>
      </c>
      <c r="AN165" s="70">
        <f t="shared" si="121"/>
        <v>950144.00179494498</v>
      </c>
      <c r="AO165" s="70">
        <f t="shared" si="122"/>
        <v>0</v>
      </c>
      <c r="AP165" s="70">
        <f t="shared" si="138"/>
        <v>0</v>
      </c>
      <c r="AQ165" s="70">
        <f t="shared" si="123"/>
        <v>0</v>
      </c>
      <c r="AR165" s="70">
        <f t="shared" si="124"/>
        <v>0</v>
      </c>
      <c r="AS165" s="70">
        <f t="shared" si="139"/>
        <v>0</v>
      </c>
      <c r="AT165" s="99">
        <f t="shared" si="107"/>
        <v>3425733.0865047826</v>
      </c>
      <c r="AU165" s="287">
        <v>3253567.92</v>
      </c>
      <c r="AV165" s="287">
        <f>ROUND(AU165*'1. UC Assumptions'!$C$19,2)</f>
        <v>1364871.74</v>
      </c>
      <c r="AW165" s="287">
        <f>IF((AB165-AA165-AU165)*'1. UC Assumptions'!$C$19&gt;0,(AB165-AA165-AU165)*'1. UC Assumptions'!$C$19,0)</f>
        <v>329246.8295253971</v>
      </c>
      <c r="AX165" s="287">
        <f t="shared" si="102"/>
        <v>1694118.5695253971</v>
      </c>
      <c r="AY165" s="287">
        <f>ROUND(AX165/'1. UC Assumptions'!$C$19,2)</f>
        <v>4038423.29</v>
      </c>
      <c r="AZ165" s="290">
        <f t="shared" si="140"/>
        <v>3425733.0865047826</v>
      </c>
      <c r="BA165" s="287">
        <f t="shared" si="125"/>
        <v>0</v>
      </c>
      <c r="BB165" s="287">
        <f t="shared" si="126"/>
        <v>0</v>
      </c>
      <c r="BC165" s="287">
        <f t="shared" si="127"/>
        <v>0</v>
      </c>
      <c r="BD165" s="287">
        <f t="shared" si="128"/>
        <v>0</v>
      </c>
      <c r="BE165" s="287">
        <f t="shared" si="129"/>
        <v>0</v>
      </c>
      <c r="BF165" s="287">
        <f t="shared" si="130"/>
        <v>0</v>
      </c>
      <c r="BG165" s="287">
        <f t="shared" si="103"/>
        <v>3425733.0865047826</v>
      </c>
      <c r="BH165" s="287">
        <f t="shared" si="131"/>
        <v>0</v>
      </c>
      <c r="BI165" s="287">
        <f t="shared" si="132"/>
        <v>3425733.0865047826</v>
      </c>
      <c r="BJ165" s="287">
        <f t="shared" si="133"/>
        <v>0</v>
      </c>
      <c r="BK165" s="287">
        <f t="shared" si="134"/>
        <v>0</v>
      </c>
      <c r="BL165" s="287">
        <f t="shared" si="135"/>
        <v>0</v>
      </c>
      <c r="BM165" s="287">
        <f t="shared" si="136"/>
        <v>0</v>
      </c>
      <c r="BN165" s="287">
        <f t="shared" si="137"/>
        <v>0</v>
      </c>
      <c r="BO165" s="287">
        <f t="shared" si="141"/>
        <v>172165.16650478262</v>
      </c>
      <c r="BP165" s="287">
        <f t="shared" si="109"/>
        <v>72223.28</v>
      </c>
      <c r="BQ165" s="288">
        <f>IF(BO165&gt;0,BO165/'1. UC Assumptions'!$C$29*'1. UC Assumptions'!$C$28,0)</f>
        <v>117658.99342129157</v>
      </c>
      <c r="BR165" s="289">
        <f>BQ165*'1. UC Assumptions'!$C$19</f>
        <v>49357.947740231808</v>
      </c>
      <c r="BS165" s="289">
        <f t="shared" si="142"/>
        <v>3371226.9134212914</v>
      </c>
      <c r="BT165" s="90"/>
      <c r="BU165" s="111"/>
      <c r="BV165" s="111"/>
      <c r="BW165" s="126">
        <v>2503391.9079577411</v>
      </c>
      <c r="BX165" s="126">
        <v>7961810.5972034326</v>
      </c>
      <c r="BY165" s="7">
        <f t="shared" si="143"/>
        <v>0</v>
      </c>
    </row>
    <row r="166" spans="1:77">
      <c r="A166" s="118" t="s">
        <v>408</v>
      </c>
      <c r="B166" s="118" t="s">
        <v>409</v>
      </c>
      <c r="C166" s="270" t="s">
        <v>409</v>
      </c>
      <c r="D166" s="119" t="s">
        <v>972</v>
      </c>
      <c r="E166" s="119" t="s">
        <v>977</v>
      </c>
      <c r="F166" s="120"/>
      <c r="G166" s="121" t="s">
        <v>407</v>
      </c>
      <c r="H166" s="121" t="s">
        <v>835</v>
      </c>
      <c r="I166" s="122">
        <v>2</v>
      </c>
      <c r="J166" s="217">
        <f t="shared" si="105"/>
        <v>1</v>
      </c>
      <c r="K166" s="123">
        <v>4210359.0132422792</v>
      </c>
      <c r="L166" s="123">
        <v>7961281</v>
      </c>
      <c r="M166" s="93">
        <f t="shared" si="106"/>
        <v>6.7805038920435656E-2</v>
      </c>
      <c r="N166" s="232">
        <v>12996938.538065704</v>
      </c>
      <c r="O166" s="232"/>
      <c r="P166" s="123">
        <v>12996938.538065704</v>
      </c>
      <c r="Q166" s="123">
        <v>7183719.2038393198</v>
      </c>
      <c r="R166" s="123">
        <f t="shared" si="110"/>
        <v>5813219.3342263838</v>
      </c>
      <c r="S166" s="123" t="b">
        <f t="shared" si="111"/>
        <v>0</v>
      </c>
      <c r="T166" s="123">
        <f t="shared" si="112"/>
        <v>5813219.3342263838</v>
      </c>
      <c r="U166" s="123">
        <v>1791083</v>
      </c>
      <c r="V166" s="123">
        <v>0</v>
      </c>
      <c r="W166" s="123">
        <v>-530614</v>
      </c>
      <c r="X166" s="123">
        <v>0</v>
      </c>
      <c r="Y166" s="123">
        <v>0</v>
      </c>
      <c r="Z166" s="70">
        <f t="shared" si="101"/>
        <v>1260469</v>
      </c>
      <c r="AA166" s="70">
        <v>0</v>
      </c>
      <c r="AB166" s="70">
        <f t="shared" si="108"/>
        <v>7073688.3342263838</v>
      </c>
      <c r="AC166" s="51">
        <f>IF(D166='2. UC Pool Allocations by Type'!B$5,'2. UC Pool Allocations by Type'!J$5,IF(D166='2. UC Pool Allocations by Type'!B$6,'2. UC Pool Allocations by Type'!J$6,IF(D166='2. UC Pool Allocations by Type'!B$7,'2. UC Pool Allocations by Type'!J$7,IF(D166='2. UC Pool Allocations by Type'!B$10,'2. UC Pool Allocations by Type'!J$10,IF(D166='2. UC Pool Allocations by Type'!B$14,'2. UC Pool Allocations by Type'!J$14,IF(D166='2. UC Pool Allocations by Type'!B$15,'2. UC Pool Allocations by Type'!J$15,IF(D166='2. UC Pool Allocations by Type'!B$16,'2. UC Pool Allocations by Type'!J$16,0)))))))</f>
        <v>196885138.65513676</v>
      </c>
      <c r="AD166" s="71">
        <f t="shared" si="113"/>
        <v>0</v>
      </c>
      <c r="AE166" s="71">
        <f t="shared" si="114"/>
        <v>7073688.3342263838</v>
      </c>
      <c r="AF166" s="71">
        <f t="shared" si="115"/>
        <v>0</v>
      </c>
      <c r="AG166" s="71">
        <f t="shared" si="116"/>
        <v>0</v>
      </c>
      <c r="AH166" s="71">
        <f t="shared" si="117"/>
        <v>0</v>
      </c>
      <c r="AI166" s="71">
        <f t="shared" si="118"/>
        <v>0</v>
      </c>
      <c r="AJ166" s="71">
        <f t="shared" si="119"/>
        <v>0</v>
      </c>
      <c r="AK166" s="49">
        <f t="shared" si="120"/>
        <v>4336233.3149917703</v>
      </c>
      <c r="AL166" s="51">
        <f>IF($E166=$D$352,R166*'1. UC Assumptions'!$H$14,0)</f>
        <v>4990425.2130743423</v>
      </c>
      <c r="AM166" s="70">
        <f t="shared" si="104"/>
        <v>654191.89808257204</v>
      </c>
      <c r="AN166" s="70">
        <f t="shared" si="121"/>
        <v>654191.89808257204</v>
      </c>
      <c r="AO166" s="70">
        <f t="shared" si="122"/>
        <v>0</v>
      </c>
      <c r="AP166" s="70">
        <f t="shared" si="138"/>
        <v>0</v>
      </c>
      <c r="AQ166" s="70">
        <f t="shared" si="123"/>
        <v>0</v>
      </c>
      <c r="AR166" s="70">
        <f t="shared" si="124"/>
        <v>0</v>
      </c>
      <c r="AS166" s="70">
        <f t="shared" si="139"/>
        <v>0</v>
      </c>
      <c r="AT166" s="99">
        <f t="shared" si="107"/>
        <v>4990425.2130743423</v>
      </c>
      <c r="AU166" s="287">
        <v>4916481.26</v>
      </c>
      <c r="AV166" s="287">
        <f>ROUND(AU166*'1. UC Assumptions'!$C$19,2)</f>
        <v>2062463.89</v>
      </c>
      <c r="AW166" s="287">
        <f>IF((AB166-AA166-AU166)*'1. UC Assumptions'!$C$19&gt;0,(AB166-AA166-AU166)*'1. UC Assumptions'!$C$19,0)</f>
        <v>904948.36763796804</v>
      </c>
      <c r="AX166" s="287">
        <f t="shared" si="102"/>
        <v>2967412.2576379678</v>
      </c>
      <c r="AY166" s="287">
        <f>ROUND(AX166/'1. UC Assumptions'!$C$19,2)</f>
        <v>7073688.3399999999</v>
      </c>
      <c r="AZ166" s="290">
        <f t="shared" si="140"/>
        <v>4990425.2130743423</v>
      </c>
      <c r="BA166" s="287">
        <f t="shared" si="125"/>
        <v>0</v>
      </c>
      <c r="BB166" s="287">
        <f t="shared" si="126"/>
        <v>0</v>
      </c>
      <c r="BC166" s="287">
        <f t="shared" si="127"/>
        <v>0</v>
      </c>
      <c r="BD166" s="287">
        <f t="shared" si="128"/>
        <v>0</v>
      </c>
      <c r="BE166" s="287">
        <f t="shared" si="129"/>
        <v>0</v>
      </c>
      <c r="BF166" s="287">
        <f t="shared" si="130"/>
        <v>0</v>
      </c>
      <c r="BG166" s="287">
        <f t="shared" si="103"/>
        <v>4990425.2130743423</v>
      </c>
      <c r="BH166" s="287">
        <f t="shared" si="131"/>
        <v>0</v>
      </c>
      <c r="BI166" s="287">
        <f t="shared" si="132"/>
        <v>4990425.2130743423</v>
      </c>
      <c r="BJ166" s="287">
        <f t="shared" si="133"/>
        <v>0</v>
      </c>
      <c r="BK166" s="287">
        <f t="shared" si="134"/>
        <v>0</v>
      </c>
      <c r="BL166" s="287">
        <f t="shared" si="135"/>
        <v>0</v>
      </c>
      <c r="BM166" s="287">
        <f t="shared" si="136"/>
        <v>0</v>
      </c>
      <c r="BN166" s="287">
        <f t="shared" si="137"/>
        <v>0</v>
      </c>
      <c r="BO166" s="287">
        <f t="shared" si="141"/>
        <v>73943.953074342571</v>
      </c>
      <c r="BP166" s="287">
        <f t="shared" si="109"/>
        <v>31019.48</v>
      </c>
      <c r="BQ166" s="288">
        <f>IF(BO166&gt;0,BO166/'1. UC Assumptions'!$C$29*'1. UC Assumptions'!$C$28,0)</f>
        <v>50533.863875865281</v>
      </c>
      <c r="BR166" s="289">
        <f>BQ166*'1. UC Assumptions'!$C$19</f>
        <v>21198.955895925486</v>
      </c>
      <c r="BS166" s="289">
        <f t="shared" si="142"/>
        <v>4967015.1238758648</v>
      </c>
      <c r="BT166" s="90"/>
      <c r="BU166" s="111"/>
      <c r="BV166" s="111"/>
      <c r="BW166" s="126">
        <v>4377026.353242279</v>
      </c>
      <c r="BX166" s="126">
        <v>12996938.538065704</v>
      </c>
      <c r="BY166" s="7">
        <f t="shared" si="143"/>
        <v>0</v>
      </c>
    </row>
    <row r="167" spans="1:77">
      <c r="A167" s="118" t="s">
        <v>410</v>
      </c>
      <c r="B167" s="118" t="s">
        <v>411</v>
      </c>
      <c r="C167" s="270" t="s">
        <v>411</v>
      </c>
      <c r="D167" s="119" t="s">
        <v>949</v>
      </c>
      <c r="E167" s="119"/>
      <c r="F167" s="120"/>
      <c r="G167" s="121" t="s">
        <v>1226</v>
      </c>
      <c r="H167" s="121" t="s">
        <v>877</v>
      </c>
      <c r="I167" s="122">
        <v>10</v>
      </c>
      <c r="J167" s="217" t="str">
        <f t="shared" si="105"/>
        <v xml:space="preserve"> </v>
      </c>
      <c r="K167" s="123">
        <v>3966693.9146899986</v>
      </c>
      <c r="L167" s="123">
        <v>7720908</v>
      </c>
      <c r="M167" s="93">
        <f t="shared" si="106"/>
        <v>7.7219891560140752E-2</v>
      </c>
      <c r="N167" s="232">
        <v>12590117.267140454</v>
      </c>
      <c r="O167" s="232"/>
      <c r="P167" s="123">
        <v>12590117.267140454</v>
      </c>
      <c r="Q167" s="123">
        <v>0</v>
      </c>
      <c r="R167" s="123">
        <f t="shared" si="110"/>
        <v>12590117.267140454</v>
      </c>
      <c r="S167" s="123">
        <f t="shared" si="111"/>
        <v>0</v>
      </c>
      <c r="T167" s="123" t="b">
        <f t="shared" si="112"/>
        <v>0</v>
      </c>
      <c r="U167" s="123">
        <v>0</v>
      </c>
      <c r="V167" s="123">
        <v>0</v>
      </c>
      <c r="W167" s="123">
        <v>0</v>
      </c>
      <c r="X167" s="123">
        <v>0</v>
      </c>
      <c r="Y167" s="123">
        <v>0</v>
      </c>
      <c r="Z167" s="70">
        <f t="shared" si="101"/>
        <v>0</v>
      </c>
      <c r="AA167" s="70">
        <v>0</v>
      </c>
      <c r="AB167" s="70">
        <f t="shared" si="108"/>
        <v>12590117.267140454</v>
      </c>
      <c r="AC167" s="51">
        <f>IF(D167='2. UC Pool Allocations by Type'!B$5,'2. UC Pool Allocations by Type'!J$5,IF(D167='2. UC Pool Allocations by Type'!B$6,'2. UC Pool Allocations by Type'!J$6,IF(D167='2. UC Pool Allocations by Type'!B$7,'2. UC Pool Allocations by Type'!J$7,IF(D167='2. UC Pool Allocations by Type'!B$10,'2. UC Pool Allocations by Type'!J$10,IF(D167='2. UC Pool Allocations by Type'!B$14,'2. UC Pool Allocations by Type'!J$14,IF(D167='2. UC Pool Allocations by Type'!B$15,'2. UC Pool Allocations by Type'!J$15,IF(D167='2. UC Pool Allocations by Type'!B$16,'2. UC Pool Allocations by Type'!J$16,0)))))))</f>
        <v>2027872799.0126088</v>
      </c>
      <c r="AD167" s="71">
        <f t="shared" si="113"/>
        <v>12590117.267140454</v>
      </c>
      <c r="AE167" s="71">
        <f t="shared" si="114"/>
        <v>0</v>
      </c>
      <c r="AF167" s="71">
        <f t="shared" si="115"/>
        <v>0</v>
      </c>
      <c r="AG167" s="71">
        <f t="shared" si="116"/>
        <v>0</v>
      </c>
      <c r="AH167" s="71">
        <f t="shared" si="117"/>
        <v>0</v>
      </c>
      <c r="AI167" s="71">
        <f t="shared" si="118"/>
        <v>0</v>
      </c>
      <c r="AJ167" s="71">
        <f t="shared" si="119"/>
        <v>0</v>
      </c>
      <c r="AK167" s="49">
        <f t="shared" si="120"/>
        <v>5972392.9171873294</v>
      </c>
      <c r="AL167" s="51">
        <f>IF($E167=$D$352,R167*'1. UC Assumptions'!$H$14,0)</f>
        <v>0</v>
      </c>
      <c r="AM167" s="70">
        <f t="shared" si="104"/>
        <v>0</v>
      </c>
      <c r="AN167" s="70">
        <f t="shared" si="121"/>
        <v>0</v>
      </c>
      <c r="AO167" s="70">
        <f t="shared" si="122"/>
        <v>0</v>
      </c>
      <c r="AP167" s="70">
        <f t="shared" si="138"/>
        <v>0</v>
      </c>
      <c r="AQ167" s="70">
        <f t="shared" si="123"/>
        <v>0</v>
      </c>
      <c r="AR167" s="70">
        <f t="shared" si="124"/>
        <v>5972392.9171873294</v>
      </c>
      <c r="AS167" s="70">
        <f t="shared" si="139"/>
        <v>-305938.26506476459</v>
      </c>
      <c r="AT167" s="99">
        <f t="shared" si="107"/>
        <v>5666454.6521225646</v>
      </c>
      <c r="AU167" s="287">
        <v>1147557.81</v>
      </c>
      <c r="AV167" s="287">
        <f>ROUND(AU167*'1. UC Assumptions'!$C$19,2)</f>
        <v>481400.5</v>
      </c>
      <c r="AW167" s="287">
        <f>IF((AB167-AA167-AU167)*'1. UC Assumptions'!$C$19&gt;0,(AB167-AA167-AU167)*'1. UC Assumptions'!$C$19,0)</f>
        <v>4800153.6922704196</v>
      </c>
      <c r="AX167" s="287">
        <f t="shared" si="102"/>
        <v>5281554.1922704196</v>
      </c>
      <c r="AY167" s="287">
        <f>ROUND(AX167/'1. UC Assumptions'!$C$19,2)</f>
        <v>12590117.26</v>
      </c>
      <c r="AZ167" s="290">
        <f t="shared" si="140"/>
        <v>5666454.6521225646</v>
      </c>
      <c r="BA167" s="287">
        <f t="shared" si="125"/>
        <v>0</v>
      </c>
      <c r="BB167" s="287">
        <f t="shared" si="126"/>
        <v>0</v>
      </c>
      <c r="BC167" s="287">
        <f t="shared" si="127"/>
        <v>6923662.6078774352</v>
      </c>
      <c r="BD167" s="287">
        <f t="shared" si="128"/>
        <v>0</v>
      </c>
      <c r="BE167" s="287">
        <f t="shared" si="129"/>
        <v>0</v>
      </c>
      <c r="BF167" s="287">
        <f t="shared" si="130"/>
        <v>0</v>
      </c>
      <c r="BG167" s="287">
        <f t="shared" si="103"/>
        <v>5666454.6521225646</v>
      </c>
      <c r="BH167" s="287">
        <f t="shared" si="131"/>
        <v>5666454.6521225646</v>
      </c>
      <c r="BI167" s="287">
        <f t="shared" si="132"/>
        <v>0</v>
      </c>
      <c r="BJ167" s="287">
        <f t="shared" si="133"/>
        <v>0</v>
      </c>
      <c r="BK167" s="287">
        <f t="shared" si="134"/>
        <v>0</v>
      </c>
      <c r="BL167" s="287">
        <f t="shared" si="135"/>
        <v>0</v>
      </c>
      <c r="BM167" s="287">
        <f t="shared" si="136"/>
        <v>0</v>
      </c>
      <c r="BN167" s="287">
        <f t="shared" si="137"/>
        <v>0</v>
      </c>
      <c r="BO167" s="287">
        <f t="shared" si="141"/>
        <v>4518896.8421225641</v>
      </c>
      <c r="BP167" s="287">
        <f t="shared" si="109"/>
        <v>1895677.22</v>
      </c>
      <c r="BQ167" s="288">
        <f>IF(BO167&gt;0,BO167/'1. UC Assumptions'!$C$29*'1. UC Assumptions'!$C$28,0)</f>
        <v>3088248.7126338887</v>
      </c>
      <c r="BR167" s="289">
        <f>BQ167*'1. UC Assumptions'!$C$19</f>
        <v>1295520.3349499162</v>
      </c>
      <c r="BS167" s="289">
        <f t="shared" si="142"/>
        <v>4235806.5226338888</v>
      </c>
      <c r="BT167" s="90"/>
      <c r="BU167" s="111"/>
      <c r="BV167" s="111"/>
      <c r="BW167" s="126">
        <v>4231194.1046899986</v>
      </c>
      <c r="BX167" s="126">
        <v>12590117.267140454</v>
      </c>
      <c r="BY167" s="7">
        <f t="shared" si="143"/>
        <v>0</v>
      </c>
    </row>
    <row r="168" spans="1:77">
      <c r="A168" s="118" t="s">
        <v>412</v>
      </c>
      <c r="B168" s="118" t="s">
        <v>413</v>
      </c>
      <c r="C168" s="270" t="s">
        <v>2137</v>
      </c>
      <c r="D168" s="119" t="s">
        <v>972</v>
      </c>
      <c r="E168" s="119" t="s">
        <v>977</v>
      </c>
      <c r="F168" s="120"/>
      <c r="G168" s="121" t="s">
        <v>1060</v>
      </c>
      <c r="H168" s="121" t="s">
        <v>878</v>
      </c>
      <c r="I168" s="122">
        <v>1</v>
      </c>
      <c r="J168" s="217">
        <f t="shared" si="105"/>
        <v>1</v>
      </c>
      <c r="K168" s="123">
        <v>2799799.6018689703</v>
      </c>
      <c r="L168" s="123">
        <v>3869040</v>
      </c>
      <c r="M168" s="93">
        <f t="shared" si="106"/>
        <v>0.10094466697562554</v>
      </c>
      <c r="N168" s="232">
        <v>7199573.6285824971</v>
      </c>
      <c r="O168" s="232"/>
      <c r="P168" s="123">
        <v>7342023.3945934968</v>
      </c>
      <c r="Q168" s="123">
        <v>3978111.9924586243</v>
      </c>
      <c r="R168" s="123">
        <f t="shared" si="110"/>
        <v>3363911.4021348725</v>
      </c>
      <c r="S168" s="123" t="b">
        <f t="shared" si="111"/>
        <v>0</v>
      </c>
      <c r="T168" s="123">
        <f t="shared" si="112"/>
        <v>3363911.4021348725</v>
      </c>
      <c r="U168" s="123">
        <v>993238</v>
      </c>
      <c r="V168" s="123">
        <v>0</v>
      </c>
      <c r="W168" s="123">
        <v>0</v>
      </c>
      <c r="X168" s="123">
        <v>0</v>
      </c>
      <c r="Y168" s="123">
        <v>0</v>
      </c>
      <c r="Z168" s="70">
        <f t="shared" si="101"/>
        <v>993238</v>
      </c>
      <c r="AA168" s="70">
        <v>0</v>
      </c>
      <c r="AB168" s="70">
        <f t="shared" si="108"/>
        <v>4357149.402134873</v>
      </c>
      <c r="AC168" s="51">
        <f>IF(D168='2. UC Pool Allocations by Type'!B$5,'2. UC Pool Allocations by Type'!J$5,IF(D168='2. UC Pool Allocations by Type'!B$6,'2. UC Pool Allocations by Type'!J$6,IF(D168='2. UC Pool Allocations by Type'!B$7,'2. UC Pool Allocations by Type'!J$7,IF(D168='2. UC Pool Allocations by Type'!B$10,'2. UC Pool Allocations by Type'!J$10,IF(D168='2. UC Pool Allocations by Type'!B$14,'2. UC Pool Allocations by Type'!J$14,IF(D168='2. UC Pool Allocations by Type'!B$15,'2. UC Pool Allocations by Type'!J$15,IF(D168='2. UC Pool Allocations by Type'!B$16,'2. UC Pool Allocations by Type'!J$16,0)))))))</f>
        <v>196885138.65513676</v>
      </c>
      <c r="AD168" s="71">
        <f t="shared" si="113"/>
        <v>0</v>
      </c>
      <c r="AE168" s="71">
        <f t="shared" si="114"/>
        <v>4357149.402134873</v>
      </c>
      <c r="AF168" s="71">
        <f t="shared" si="115"/>
        <v>0</v>
      </c>
      <c r="AG168" s="71">
        <f t="shared" si="116"/>
        <v>0</v>
      </c>
      <c r="AH168" s="71">
        <f t="shared" si="117"/>
        <v>0</v>
      </c>
      <c r="AI168" s="71">
        <f t="shared" si="118"/>
        <v>0</v>
      </c>
      <c r="AJ168" s="71">
        <f t="shared" si="119"/>
        <v>0</v>
      </c>
      <c r="AK168" s="49">
        <f t="shared" si="120"/>
        <v>2670970.9988940326</v>
      </c>
      <c r="AL168" s="51">
        <f>IF($E168=$D$352,R168*'1. UC Assumptions'!$H$14,0)</f>
        <v>2887788.5575250136</v>
      </c>
      <c r="AM168" s="70">
        <f t="shared" si="104"/>
        <v>216817.55863098102</v>
      </c>
      <c r="AN168" s="70">
        <f t="shared" si="121"/>
        <v>216817.55863098102</v>
      </c>
      <c r="AO168" s="70">
        <f t="shared" si="122"/>
        <v>0</v>
      </c>
      <c r="AP168" s="70">
        <f t="shared" si="138"/>
        <v>0</v>
      </c>
      <c r="AQ168" s="70">
        <f t="shared" si="123"/>
        <v>0</v>
      </c>
      <c r="AR168" s="70">
        <f t="shared" si="124"/>
        <v>0</v>
      </c>
      <c r="AS168" s="70">
        <f t="shared" si="139"/>
        <v>0</v>
      </c>
      <c r="AT168" s="99">
        <f t="shared" si="107"/>
        <v>2887788.5575250136</v>
      </c>
      <c r="AU168" s="287">
        <v>2658582.46</v>
      </c>
      <c r="AV168" s="287">
        <f>ROUND(AU168*'1. UC Assumptions'!$C$19,2)</f>
        <v>1115275.3400000001</v>
      </c>
      <c r="AW168" s="287">
        <f>IF((AB168-AA168-AU168)*'1. UC Assumptions'!$C$19&gt;0,(AB168-AA168-AU168)*'1. UC Assumptions'!$C$19,0)</f>
        <v>712548.83222557919</v>
      </c>
      <c r="AX168" s="287">
        <f t="shared" si="102"/>
        <v>1827824.1722255792</v>
      </c>
      <c r="AY168" s="287">
        <f>ROUND(AX168/'1. UC Assumptions'!$C$19,2)</f>
        <v>4357149.4000000004</v>
      </c>
      <c r="AZ168" s="290">
        <f t="shared" si="140"/>
        <v>2887788.5575250136</v>
      </c>
      <c r="BA168" s="287">
        <f t="shared" si="125"/>
        <v>0</v>
      </c>
      <c r="BB168" s="287">
        <f t="shared" si="126"/>
        <v>0</v>
      </c>
      <c r="BC168" s="287">
        <f t="shared" si="127"/>
        <v>0</v>
      </c>
      <c r="BD168" s="287">
        <f t="shared" si="128"/>
        <v>0</v>
      </c>
      <c r="BE168" s="287">
        <f t="shared" si="129"/>
        <v>0</v>
      </c>
      <c r="BF168" s="287">
        <f t="shared" si="130"/>
        <v>0</v>
      </c>
      <c r="BG168" s="287">
        <f t="shared" si="103"/>
        <v>2887788.5575250136</v>
      </c>
      <c r="BH168" s="287">
        <f t="shared" si="131"/>
        <v>0</v>
      </c>
      <c r="BI168" s="287">
        <f t="shared" si="132"/>
        <v>2887788.5575250136</v>
      </c>
      <c r="BJ168" s="287">
        <f t="shared" si="133"/>
        <v>0</v>
      </c>
      <c r="BK168" s="287">
        <f t="shared" si="134"/>
        <v>0</v>
      </c>
      <c r="BL168" s="287">
        <f t="shared" si="135"/>
        <v>0</v>
      </c>
      <c r="BM168" s="287">
        <f t="shared" si="136"/>
        <v>0</v>
      </c>
      <c r="BN168" s="287">
        <f t="shared" si="137"/>
        <v>0</v>
      </c>
      <c r="BO168" s="287">
        <f t="shared" si="141"/>
        <v>229206.09752501361</v>
      </c>
      <c r="BP168" s="287">
        <f t="shared" si="109"/>
        <v>96151.95</v>
      </c>
      <c r="BQ168" s="288">
        <f>IF(BO168&gt;0,BO168/'1. UC Assumptions'!$C$29*'1. UC Assumptions'!$C$28,0)</f>
        <v>156641.20256327424</v>
      </c>
      <c r="BR168" s="289">
        <f>BQ168*'1. UC Assumptions'!$C$19</f>
        <v>65710.984475293546</v>
      </c>
      <c r="BS168" s="289">
        <f t="shared" si="142"/>
        <v>2815223.6625632741</v>
      </c>
      <c r="BT168" s="90"/>
      <c r="BU168" s="111"/>
      <c r="BV168" s="111"/>
      <c r="BW168" s="126">
        <v>2965688.9618689707</v>
      </c>
      <c r="BX168" s="126">
        <v>7199573.6285824971</v>
      </c>
      <c r="BY168" s="7">
        <f t="shared" si="143"/>
        <v>-142449.76601099968</v>
      </c>
    </row>
    <row r="169" spans="1:77">
      <c r="A169" s="118" t="s">
        <v>414</v>
      </c>
      <c r="B169" s="118" t="s">
        <v>415</v>
      </c>
      <c r="C169" s="270" t="s">
        <v>415</v>
      </c>
      <c r="D169" s="119" t="s">
        <v>972</v>
      </c>
      <c r="E169" s="119"/>
      <c r="F169" s="120"/>
      <c r="G169" s="121" t="s">
        <v>1061</v>
      </c>
      <c r="H169" s="121" t="s">
        <v>776</v>
      </c>
      <c r="I169" s="122">
        <v>1</v>
      </c>
      <c r="J169" s="217">
        <f t="shared" si="105"/>
        <v>1</v>
      </c>
      <c r="K169" s="123">
        <v>5626830.9553700015</v>
      </c>
      <c r="L169" s="123">
        <v>9058038</v>
      </c>
      <c r="M169" s="93">
        <f t="shared" si="106"/>
        <v>7.6878522361977675E-2</v>
      </c>
      <c r="N169" s="232">
        <v>15813819.981738126</v>
      </c>
      <c r="O169" s="232"/>
      <c r="P169" s="123">
        <v>15813819.981738126</v>
      </c>
      <c r="Q169" s="123">
        <v>8144944.9482799992</v>
      </c>
      <c r="R169" s="123">
        <f t="shared" si="110"/>
        <v>7668875.0334581267</v>
      </c>
      <c r="S169" s="123" t="b">
        <f t="shared" si="111"/>
        <v>0</v>
      </c>
      <c r="T169" s="123">
        <f t="shared" si="112"/>
        <v>0</v>
      </c>
      <c r="U169" s="123">
        <v>1086600</v>
      </c>
      <c r="V169" s="123">
        <v>0</v>
      </c>
      <c r="W169" s="123">
        <v>0</v>
      </c>
      <c r="X169" s="123">
        <v>0</v>
      </c>
      <c r="Y169" s="123">
        <v>0</v>
      </c>
      <c r="Z169" s="70">
        <f t="shared" si="101"/>
        <v>1086600</v>
      </c>
      <c r="AA169" s="70">
        <v>0</v>
      </c>
      <c r="AB169" s="70">
        <f t="shared" si="108"/>
        <v>8755475.0334581267</v>
      </c>
      <c r="AC169" s="51">
        <f>IF(D169='2. UC Pool Allocations by Type'!B$5,'2. UC Pool Allocations by Type'!J$5,IF(D169='2. UC Pool Allocations by Type'!B$6,'2. UC Pool Allocations by Type'!J$6,IF(D169='2. UC Pool Allocations by Type'!B$7,'2. UC Pool Allocations by Type'!J$7,IF(D169='2. UC Pool Allocations by Type'!B$10,'2. UC Pool Allocations by Type'!J$10,IF(D169='2. UC Pool Allocations by Type'!B$14,'2. UC Pool Allocations by Type'!J$14,IF(D169='2. UC Pool Allocations by Type'!B$15,'2. UC Pool Allocations by Type'!J$15,IF(D169='2. UC Pool Allocations by Type'!B$16,'2. UC Pool Allocations by Type'!J$16,0)))))))</f>
        <v>196885138.65513676</v>
      </c>
      <c r="AD169" s="71">
        <f t="shared" si="113"/>
        <v>0</v>
      </c>
      <c r="AE169" s="71">
        <f t="shared" si="114"/>
        <v>8755475.0334581267</v>
      </c>
      <c r="AF169" s="71">
        <f t="shared" si="115"/>
        <v>0</v>
      </c>
      <c r="AG169" s="71">
        <f t="shared" si="116"/>
        <v>0</v>
      </c>
      <c r="AH169" s="71">
        <f t="shared" si="117"/>
        <v>0</v>
      </c>
      <c r="AI169" s="71">
        <f t="shared" si="118"/>
        <v>0</v>
      </c>
      <c r="AJ169" s="71">
        <f t="shared" si="119"/>
        <v>0</v>
      </c>
      <c r="AK169" s="49">
        <f t="shared" si="120"/>
        <v>5367183.3893162264</v>
      </c>
      <c r="AL169" s="51">
        <f>IF($E169=$D$352,R169*'1. UC Assumptions'!$H$14,0)</f>
        <v>0</v>
      </c>
      <c r="AM169" s="70">
        <f t="shared" si="104"/>
        <v>0</v>
      </c>
      <c r="AN169" s="70">
        <f t="shared" si="121"/>
        <v>0</v>
      </c>
      <c r="AO169" s="70">
        <f t="shared" si="122"/>
        <v>5367183.3893162264</v>
      </c>
      <c r="AP169" s="70">
        <f t="shared" si="138"/>
        <v>-1318015.7705848864</v>
      </c>
      <c r="AQ169" s="70">
        <f t="shared" si="123"/>
        <v>0</v>
      </c>
      <c r="AR169" s="70">
        <f t="shared" si="124"/>
        <v>0</v>
      </c>
      <c r="AS169" s="70">
        <f t="shared" si="139"/>
        <v>0</v>
      </c>
      <c r="AT169" s="99">
        <f t="shared" si="107"/>
        <v>4049167.6187313399</v>
      </c>
      <c r="AU169" s="287">
        <v>3929247.0599999996</v>
      </c>
      <c r="AV169" s="287">
        <f>ROUND(AU169*'1. UC Assumptions'!$C$19,2)</f>
        <v>1648319.14</v>
      </c>
      <c r="AW169" s="287">
        <f>IF((AB169-AA169-AU169)*'1. UC Assumptions'!$C$19&gt;0,(AB169-AA169-AU169)*'1. UC Assumptions'!$C$19,0)</f>
        <v>2024602.6348656842</v>
      </c>
      <c r="AX169" s="287">
        <f t="shared" si="102"/>
        <v>3672921.7748656841</v>
      </c>
      <c r="AY169" s="287">
        <f>ROUND(AX169/'1. UC Assumptions'!$C$19,2)</f>
        <v>8755475.0299999993</v>
      </c>
      <c r="AZ169" s="290">
        <f t="shared" si="140"/>
        <v>4049167.6187313399</v>
      </c>
      <c r="BA169" s="287">
        <f t="shared" si="125"/>
        <v>0</v>
      </c>
      <c r="BB169" s="287">
        <f t="shared" si="126"/>
        <v>0</v>
      </c>
      <c r="BC169" s="287">
        <f t="shared" si="127"/>
        <v>0</v>
      </c>
      <c r="BD169" s="287">
        <f t="shared" si="128"/>
        <v>0</v>
      </c>
      <c r="BE169" s="287">
        <f t="shared" si="129"/>
        <v>0</v>
      </c>
      <c r="BF169" s="287">
        <f t="shared" si="130"/>
        <v>0</v>
      </c>
      <c r="BG169" s="287">
        <f t="shared" si="103"/>
        <v>4049167.6187313399</v>
      </c>
      <c r="BH169" s="287">
        <f t="shared" si="131"/>
        <v>0</v>
      </c>
      <c r="BI169" s="287">
        <f t="shared" si="132"/>
        <v>4049167.6187313399</v>
      </c>
      <c r="BJ169" s="287">
        <f t="shared" si="133"/>
        <v>0</v>
      </c>
      <c r="BK169" s="287">
        <f t="shared" si="134"/>
        <v>0</v>
      </c>
      <c r="BL169" s="287">
        <f t="shared" si="135"/>
        <v>0</v>
      </c>
      <c r="BM169" s="287">
        <f t="shared" si="136"/>
        <v>0</v>
      </c>
      <c r="BN169" s="287">
        <f t="shared" si="137"/>
        <v>0</v>
      </c>
      <c r="BO169" s="287">
        <f t="shared" si="141"/>
        <v>119920.55873134034</v>
      </c>
      <c r="BP169" s="287">
        <f t="shared" si="109"/>
        <v>50306.67</v>
      </c>
      <c r="BQ169" s="288">
        <f>IF(BO169&gt;0,BO169/'1. UC Assumptions'!$C$29*'1. UC Assumptions'!$C$28,0)</f>
        <v>81954.628321730954</v>
      </c>
      <c r="BR169" s="289">
        <f>BQ169*'1. UC Assumptions'!$C$19</f>
        <v>34379.966580966131</v>
      </c>
      <c r="BS169" s="289">
        <f t="shared" si="142"/>
        <v>4011201.6883217306</v>
      </c>
      <c r="BT169" s="90"/>
      <c r="BU169" s="111"/>
      <c r="BV169" s="111"/>
      <c r="BW169" s="126">
        <v>5954402.8753700014</v>
      </c>
      <c r="BX169" s="126">
        <v>15813819.981738126</v>
      </c>
      <c r="BY169" s="7">
        <f t="shared" si="143"/>
        <v>0</v>
      </c>
    </row>
    <row r="170" spans="1:77">
      <c r="A170" s="118" t="s">
        <v>416</v>
      </c>
      <c r="B170" s="118" t="s">
        <v>417</v>
      </c>
      <c r="C170" s="270" t="s">
        <v>417</v>
      </c>
      <c r="D170" s="119" t="s">
        <v>949</v>
      </c>
      <c r="E170" s="119" t="s">
        <v>977</v>
      </c>
      <c r="F170" s="120"/>
      <c r="G170" s="121" t="s">
        <v>1227</v>
      </c>
      <c r="H170" s="121" t="s">
        <v>879</v>
      </c>
      <c r="I170" s="122">
        <v>14</v>
      </c>
      <c r="J170" s="217">
        <f t="shared" si="105"/>
        <v>1</v>
      </c>
      <c r="K170" s="123">
        <v>438563.99327151175</v>
      </c>
      <c r="L170" s="123">
        <v>2551201</v>
      </c>
      <c r="M170" s="93">
        <f t="shared" si="106"/>
        <v>0.10514516699407972</v>
      </c>
      <c r="N170" s="232">
        <v>3304124.3327620984</v>
      </c>
      <c r="O170" s="232"/>
      <c r="P170" s="123">
        <v>3304124.3327620984</v>
      </c>
      <c r="Q170" s="123">
        <v>638594.30089502351</v>
      </c>
      <c r="R170" s="123">
        <f t="shared" si="110"/>
        <v>2665530.0318670748</v>
      </c>
      <c r="S170" s="123">
        <f t="shared" si="111"/>
        <v>2665530.0318670748</v>
      </c>
      <c r="T170" s="123" t="b">
        <f t="shared" si="112"/>
        <v>0</v>
      </c>
      <c r="U170" s="123">
        <v>398236</v>
      </c>
      <c r="V170" s="123">
        <v>0</v>
      </c>
      <c r="W170" s="123">
        <v>470770</v>
      </c>
      <c r="X170" s="123">
        <v>0</v>
      </c>
      <c r="Y170" s="123">
        <v>0</v>
      </c>
      <c r="Z170" s="70">
        <f t="shared" si="101"/>
        <v>869006</v>
      </c>
      <c r="AA170" s="70">
        <v>0</v>
      </c>
      <c r="AB170" s="70">
        <f t="shared" si="108"/>
        <v>3534536.0318670748</v>
      </c>
      <c r="AC170" s="51">
        <f>IF(D170='2. UC Pool Allocations by Type'!B$5,'2. UC Pool Allocations by Type'!J$5,IF(D170='2. UC Pool Allocations by Type'!B$6,'2. UC Pool Allocations by Type'!J$6,IF(D170='2. UC Pool Allocations by Type'!B$7,'2. UC Pool Allocations by Type'!J$7,IF(D170='2. UC Pool Allocations by Type'!B$10,'2. UC Pool Allocations by Type'!J$10,IF(D170='2. UC Pool Allocations by Type'!B$14,'2. UC Pool Allocations by Type'!J$14,IF(D170='2. UC Pool Allocations by Type'!B$15,'2. UC Pool Allocations by Type'!J$15,IF(D170='2. UC Pool Allocations by Type'!B$16,'2. UC Pool Allocations by Type'!J$16,0)))))))</f>
        <v>2027872799.0126088</v>
      </c>
      <c r="AD170" s="71">
        <f t="shared" si="113"/>
        <v>3534536.0318670748</v>
      </c>
      <c r="AE170" s="71">
        <f t="shared" si="114"/>
        <v>0</v>
      </c>
      <c r="AF170" s="71">
        <f t="shared" si="115"/>
        <v>0</v>
      </c>
      <c r="AG170" s="71">
        <f t="shared" si="116"/>
        <v>0</v>
      </c>
      <c r="AH170" s="71">
        <f t="shared" si="117"/>
        <v>0</v>
      </c>
      <c r="AI170" s="71">
        <f t="shared" si="118"/>
        <v>0</v>
      </c>
      <c r="AJ170" s="71">
        <f t="shared" si="119"/>
        <v>0</v>
      </c>
      <c r="AK170" s="49">
        <f t="shared" si="120"/>
        <v>1676683.1884371224</v>
      </c>
      <c r="AL170" s="51">
        <f>IF($E170=$D$352,R170*'1. UC Assumptions'!$H$14,0)</f>
        <v>2288255.0119720427</v>
      </c>
      <c r="AM170" s="70">
        <f t="shared" si="104"/>
        <v>611571.82353492035</v>
      </c>
      <c r="AN170" s="70">
        <f t="shared" si="121"/>
        <v>0</v>
      </c>
      <c r="AO170" s="70">
        <f t="shared" si="122"/>
        <v>0</v>
      </c>
      <c r="AP170" s="70">
        <f t="shared" si="138"/>
        <v>0</v>
      </c>
      <c r="AQ170" s="70">
        <f t="shared" si="123"/>
        <v>611571.82353492035</v>
      </c>
      <c r="AR170" s="70">
        <f t="shared" si="124"/>
        <v>0</v>
      </c>
      <c r="AS170" s="70">
        <f t="shared" si="139"/>
        <v>0</v>
      </c>
      <c r="AT170" s="99">
        <f t="shared" si="107"/>
        <v>2288255.0119720427</v>
      </c>
      <c r="AU170" s="287">
        <v>2272098.79</v>
      </c>
      <c r="AV170" s="287">
        <f>ROUND(AU170*'1. UC Assumptions'!$C$19,2)</f>
        <v>953145.44</v>
      </c>
      <c r="AW170" s="287">
        <f>IF((AB170-AA170-AU170)*'1. UC Assumptions'!$C$19&gt;0,(AB170-AA170-AU170)*'1. UC Assumptions'!$C$19,0)</f>
        <v>529592.42296323786</v>
      </c>
      <c r="AX170" s="287">
        <f t="shared" si="102"/>
        <v>1482737.8629632378</v>
      </c>
      <c r="AY170" s="287">
        <f>ROUND(AX170/'1. UC Assumptions'!$C$19,2)</f>
        <v>3534536.03</v>
      </c>
      <c r="AZ170" s="290">
        <f t="shared" si="140"/>
        <v>2288255.0119720427</v>
      </c>
      <c r="BA170" s="287">
        <f t="shared" si="125"/>
        <v>0</v>
      </c>
      <c r="BB170" s="287">
        <f t="shared" si="126"/>
        <v>0</v>
      </c>
      <c r="BC170" s="287">
        <f t="shared" si="127"/>
        <v>1246281.0180279571</v>
      </c>
      <c r="BD170" s="287">
        <f t="shared" si="128"/>
        <v>0</v>
      </c>
      <c r="BE170" s="287">
        <f t="shared" si="129"/>
        <v>0</v>
      </c>
      <c r="BF170" s="287">
        <f t="shared" si="130"/>
        <v>0</v>
      </c>
      <c r="BG170" s="287">
        <f t="shared" si="103"/>
        <v>2288255.0119720427</v>
      </c>
      <c r="BH170" s="287">
        <f t="shared" si="131"/>
        <v>2288255.0119720427</v>
      </c>
      <c r="BI170" s="287">
        <f t="shared" si="132"/>
        <v>0</v>
      </c>
      <c r="BJ170" s="287">
        <f t="shared" si="133"/>
        <v>0</v>
      </c>
      <c r="BK170" s="287">
        <f t="shared" si="134"/>
        <v>0</v>
      </c>
      <c r="BL170" s="287">
        <f t="shared" si="135"/>
        <v>0</v>
      </c>
      <c r="BM170" s="287">
        <f t="shared" si="136"/>
        <v>0</v>
      </c>
      <c r="BN170" s="287">
        <f t="shared" si="137"/>
        <v>0</v>
      </c>
      <c r="BO170" s="287">
        <f t="shared" si="141"/>
        <v>16156.221972042695</v>
      </c>
      <c r="BP170" s="287">
        <f t="shared" si="109"/>
        <v>6777.53</v>
      </c>
      <c r="BQ170" s="288">
        <f>IF(BO170&gt;0,BO170/'1. UC Assumptions'!$C$29*'1. UC Assumptions'!$C$28,0)</f>
        <v>11041.285837972871</v>
      </c>
      <c r="BR170" s="289">
        <f>BQ170*'1. UC Assumptions'!$C$19</f>
        <v>4631.8194090296192</v>
      </c>
      <c r="BS170" s="289">
        <f t="shared" si="142"/>
        <v>2283140.075837973</v>
      </c>
      <c r="BT170" s="90"/>
      <c r="BU170" s="111"/>
      <c r="BV170" s="111"/>
      <c r="BW170" s="126">
        <v>585483.95327151171</v>
      </c>
      <c r="BX170" s="126">
        <v>3304124.3327620984</v>
      </c>
      <c r="BY170" s="7">
        <f t="shared" si="143"/>
        <v>0</v>
      </c>
    </row>
    <row r="171" spans="1:77" s="8" customFormat="1">
      <c r="A171" s="118" t="s">
        <v>1475</v>
      </c>
      <c r="B171" s="118" t="s">
        <v>419</v>
      </c>
      <c r="C171" s="270" t="s">
        <v>419</v>
      </c>
      <c r="D171" s="119" t="s">
        <v>949</v>
      </c>
      <c r="E171" s="119"/>
      <c r="F171" s="120"/>
      <c r="G171" s="121" t="s">
        <v>418</v>
      </c>
      <c r="H171" s="121" t="s">
        <v>783</v>
      </c>
      <c r="I171" s="122">
        <v>4</v>
      </c>
      <c r="J171" s="217" t="str">
        <f t="shared" si="105"/>
        <v xml:space="preserve"> </v>
      </c>
      <c r="K171" s="123">
        <v>-10042930.813561268</v>
      </c>
      <c r="L171" s="93">
        <v>3622667</v>
      </c>
      <c r="M171" s="93">
        <f t="shared" si="106"/>
        <v>-0.82975950364986195</v>
      </c>
      <c r="N171" s="232">
        <v>-1092988.8983195</v>
      </c>
      <c r="O171" s="232"/>
      <c r="P171" s="123">
        <v>-1092988.8983195</v>
      </c>
      <c r="Q171" s="123">
        <v>0</v>
      </c>
      <c r="R171" s="123">
        <f t="shared" si="110"/>
        <v>-1092988.8983195</v>
      </c>
      <c r="S171" s="123">
        <f t="shared" si="111"/>
        <v>0</v>
      </c>
      <c r="T171" s="123" t="b">
        <f t="shared" si="112"/>
        <v>0</v>
      </c>
      <c r="U171" s="123">
        <v>3290881</v>
      </c>
      <c r="V171" s="123">
        <v>0</v>
      </c>
      <c r="W171" s="123">
        <v>0</v>
      </c>
      <c r="X171" s="123">
        <v>0</v>
      </c>
      <c r="Y171" s="123">
        <v>0</v>
      </c>
      <c r="Z171" s="70">
        <f t="shared" si="101"/>
        <v>3290881</v>
      </c>
      <c r="AA171" s="70">
        <v>0</v>
      </c>
      <c r="AB171" s="70">
        <f>R171+Z171+AA171+BY171</f>
        <v>2197892.1016805</v>
      </c>
      <c r="AC171" s="51">
        <f>IF(D171='2. UC Pool Allocations by Type'!B$5,'2. UC Pool Allocations by Type'!J$5,IF(D171='2. UC Pool Allocations by Type'!B$6,'2. UC Pool Allocations by Type'!J$6,IF(D171='2. UC Pool Allocations by Type'!B$7,'2. UC Pool Allocations by Type'!J$7,IF(D171='2. UC Pool Allocations by Type'!B$10,'2. UC Pool Allocations by Type'!J$10,IF(D171='2. UC Pool Allocations by Type'!B$14,'2. UC Pool Allocations by Type'!J$14,IF(D171='2. UC Pool Allocations by Type'!B$15,'2. UC Pool Allocations by Type'!J$15,IF(D171='2. UC Pool Allocations by Type'!B$16,'2. UC Pool Allocations by Type'!J$16,0)))))))</f>
        <v>2027872799.0126088</v>
      </c>
      <c r="AD171" s="71">
        <f t="shared" si="113"/>
        <v>2197892.1016805</v>
      </c>
      <c r="AE171" s="71">
        <f t="shared" si="114"/>
        <v>0</v>
      </c>
      <c r="AF171" s="71">
        <f t="shared" si="115"/>
        <v>0</v>
      </c>
      <c r="AG171" s="71">
        <f t="shared" si="116"/>
        <v>0</v>
      </c>
      <c r="AH171" s="71">
        <f t="shared" si="117"/>
        <v>0</v>
      </c>
      <c r="AI171" s="71">
        <f t="shared" si="118"/>
        <v>0</v>
      </c>
      <c r="AJ171" s="71">
        <f t="shared" si="119"/>
        <v>0</v>
      </c>
      <c r="AK171" s="49">
        <f t="shared" si="120"/>
        <v>1042617.3912675561</v>
      </c>
      <c r="AL171" s="51">
        <f>IF($E171=$D$352,R171*'1. UC Assumptions'!$H$14,0)</f>
        <v>0</v>
      </c>
      <c r="AM171" s="70">
        <f t="shared" ref="AM171:AM173" si="148">IF(AL171=0,0,IF(AK171&gt;AL171,0,AL171-AK171))</f>
        <v>0</v>
      </c>
      <c r="AN171" s="70">
        <f t="shared" si="121"/>
        <v>0</v>
      </c>
      <c r="AO171" s="70">
        <f t="shared" si="122"/>
        <v>0</v>
      </c>
      <c r="AP171" s="70">
        <f t="shared" si="138"/>
        <v>0</v>
      </c>
      <c r="AQ171" s="70">
        <f t="shared" si="123"/>
        <v>0</v>
      </c>
      <c r="AR171" s="70">
        <f t="shared" si="124"/>
        <v>1042617.3912675561</v>
      </c>
      <c r="AS171" s="70">
        <f t="shared" si="139"/>
        <v>-53408.501455555182</v>
      </c>
      <c r="AT171" s="99">
        <f t="shared" si="107"/>
        <v>989208.88981200091</v>
      </c>
      <c r="AU171" s="287">
        <v>1150360.8700000001</v>
      </c>
      <c r="AV171" s="287">
        <f>ROUND(AU171*'1. UC Assumptions'!$C$19,2)</f>
        <v>482576.38</v>
      </c>
      <c r="AW171" s="287">
        <f>IF((AB171-AA171-AU171)*'1. UC Assumptions'!$C$19&gt;0,(AB171-AA171-AU171)*'1. UC Assumptions'!$C$19,0)</f>
        <v>439439.35168996966</v>
      </c>
      <c r="AX171" s="287">
        <f t="shared" ref="AX171:AX173" si="149">AW171+AV171</f>
        <v>922015.73168996966</v>
      </c>
      <c r="AY171" s="287">
        <f>ROUND(AX171/'1. UC Assumptions'!$C$19,2)</f>
        <v>2197892.09</v>
      </c>
      <c r="AZ171" s="290">
        <f t="shared" si="140"/>
        <v>989208.88981200091</v>
      </c>
      <c r="BA171" s="287">
        <f t="shared" si="125"/>
        <v>0</v>
      </c>
      <c r="BB171" s="287">
        <f t="shared" si="126"/>
        <v>0</v>
      </c>
      <c r="BC171" s="287">
        <f t="shared" si="127"/>
        <v>1208683.2001879988</v>
      </c>
      <c r="BD171" s="287">
        <f t="shared" si="128"/>
        <v>0</v>
      </c>
      <c r="BE171" s="287">
        <f t="shared" si="129"/>
        <v>0</v>
      </c>
      <c r="BF171" s="287">
        <f t="shared" si="130"/>
        <v>0</v>
      </c>
      <c r="BG171" s="287">
        <f t="shared" ref="BG171:BG173" si="150">AZ171+BE171+BF171</f>
        <v>989208.88981200091</v>
      </c>
      <c r="BH171" s="287">
        <f t="shared" si="131"/>
        <v>989208.88981200091</v>
      </c>
      <c r="BI171" s="287">
        <f t="shared" si="132"/>
        <v>0</v>
      </c>
      <c r="BJ171" s="287">
        <f t="shared" si="133"/>
        <v>0</v>
      </c>
      <c r="BK171" s="287">
        <f t="shared" si="134"/>
        <v>0</v>
      </c>
      <c r="BL171" s="287">
        <f t="shared" si="135"/>
        <v>0</v>
      </c>
      <c r="BM171" s="287">
        <f t="shared" si="136"/>
        <v>0</v>
      </c>
      <c r="BN171" s="287">
        <f t="shared" si="137"/>
        <v>0</v>
      </c>
      <c r="BO171" s="287">
        <f t="shared" si="141"/>
        <v>-161151.9801879992</v>
      </c>
      <c r="BP171" s="287">
        <f t="shared" si="109"/>
        <v>-67603.25</v>
      </c>
      <c r="BQ171" s="288">
        <f>IF(BO171&gt;0,BO171/'1. UC Assumptions'!$C$29*'1. UC Assumptions'!$C$28,0)</f>
        <v>0</v>
      </c>
      <c r="BR171" s="289">
        <f>BQ171*'1. UC Assumptions'!$C$19</f>
        <v>0</v>
      </c>
      <c r="BS171" s="289">
        <f t="shared" si="142"/>
        <v>1150360.8700000001</v>
      </c>
      <c r="BT171" s="90"/>
      <c r="BU171" s="111"/>
      <c r="BV171" s="111"/>
      <c r="BW171" s="126"/>
      <c r="BX171" s="126">
        <v>-1092988.8983195</v>
      </c>
      <c r="BY171" s="7">
        <f t="shared" si="143"/>
        <v>0</v>
      </c>
    </row>
    <row r="172" spans="1:77">
      <c r="A172" s="118" t="s">
        <v>421</v>
      </c>
      <c r="B172" s="118" t="s">
        <v>422</v>
      </c>
      <c r="C172" s="270" t="s">
        <v>422</v>
      </c>
      <c r="D172" s="119" t="s">
        <v>972</v>
      </c>
      <c r="E172" s="119" t="s">
        <v>977</v>
      </c>
      <c r="F172" s="120"/>
      <c r="G172" s="121" t="s">
        <v>420</v>
      </c>
      <c r="H172" s="121" t="s">
        <v>880</v>
      </c>
      <c r="I172" s="122">
        <v>11</v>
      </c>
      <c r="J172" s="217">
        <f t="shared" si="105"/>
        <v>1</v>
      </c>
      <c r="K172" s="123">
        <v>1778151.9281621673</v>
      </c>
      <c r="L172" s="123">
        <v>2019596</v>
      </c>
      <c r="M172" s="93">
        <f t="shared" si="106"/>
        <v>6.2203845590008688E-2</v>
      </c>
      <c r="N172" s="232">
        <v>4033982.4538753419</v>
      </c>
      <c r="O172" s="232"/>
      <c r="P172" s="123">
        <v>4033982.4538753419</v>
      </c>
      <c r="Q172" s="123">
        <v>1702925.2933986161</v>
      </c>
      <c r="R172" s="123">
        <f t="shared" si="110"/>
        <v>2331057.1604767255</v>
      </c>
      <c r="S172" s="123" t="b">
        <f t="shared" si="111"/>
        <v>0</v>
      </c>
      <c r="T172" s="123">
        <f t="shared" si="112"/>
        <v>2331057.1604767255</v>
      </c>
      <c r="U172" s="123">
        <v>77718</v>
      </c>
      <c r="V172" s="123">
        <v>0</v>
      </c>
      <c r="W172" s="123">
        <v>0</v>
      </c>
      <c r="X172" s="123">
        <v>0</v>
      </c>
      <c r="Y172" s="123">
        <v>0</v>
      </c>
      <c r="Z172" s="70">
        <f t="shared" si="101"/>
        <v>77718</v>
      </c>
      <c r="AA172" s="70">
        <v>0</v>
      </c>
      <c r="AB172" s="70">
        <f t="shared" si="108"/>
        <v>2408775.1604767255</v>
      </c>
      <c r="AC172" s="51">
        <f>IF(D172='2. UC Pool Allocations by Type'!B$5,'2. UC Pool Allocations by Type'!J$5,IF(D172='2. UC Pool Allocations by Type'!B$6,'2. UC Pool Allocations by Type'!J$6,IF(D172='2. UC Pool Allocations by Type'!B$7,'2. UC Pool Allocations by Type'!J$7,IF(D172='2. UC Pool Allocations by Type'!B$10,'2. UC Pool Allocations by Type'!J$10,IF(D172='2. UC Pool Allocations by Type'!B$14,'2. UC Pool Allocations by Type'!J$14,IF(D172='2. UC Pool Allocations by Type'!B$15,'2. UC Pool Allocations by Type'!J$15,IF(D172='2. UC Pool Allocations by Type'!B$16,'2. UC Pool Allocations by Type'!J$16,0)))))))</f>
        <v>196885138.65513676</v>
      </c>
      <c r="AD172" s="71">
        <f t="shared" si="113"/>
        <v>0</v>
      </c>
      <c r="AE172" s="71">
        <f t="shared" si="114"/>
        <v>2408775.1604767255</v>
      </c>
      <c r="AF172" s="71">
        <f t="shared" si="115"/>
        <v>0</v>
      </c>
      <c r="AG172" s="71">
        <f t="shared" si="116"/>
        <v>0</v>
      </c>
      <c r="AH172" s="71">
        <f t="shared" si="117"/>
        <v>0</v>
      </c>
      <c r="AI172" s="71">
        <f t="shared" si="118"/>
        <v>0</v>
      </c>
      <c r="AJ172" s="71">
        <f t="shared" si="119"/>
        <v>0</v>
      </c>
      <c r="AK172" s="49">
        <f t="shared" si="120"/>
        <v>1476600.41065778</v>
      </c>
      <c r="AL172" s="51">
        <f>IF($E172=$D$352,R172*'1. UC Assumptions'!$H$14,0)</f>
        <v>2001122.9162246352</v>
      </c>
      <c r="AM172" s="70">
        <f t="shared" si="148"/>
        <v>524522.50556685519</v>
      </c>
      <c r="AN172" s="70">
        <f t="shared" si="121"/>
        <v>524522.50556685519</v>
      </c>
      <c r="AO172" s="70">
        <f t="shared" si="122"/>
        <v>0</v>
      </c>
      <c r="AP172" s="70">
        <f t="shared" si="138"/>
        <v>0</v>
      </c>
      <c r="AQ172" s="70">
        <f t="shared" si="123"/>
        <v>0</v>
      </c>
      <c r="AR172" s="70">
        <f t="shared" si="124"/>
        <v>0</v>
      </c>
      <c r="AS172" s="70">
        <f t="shared" si="139"/>
        <v>0</v>
      </c>
      <c r="AT172" s="99">
        <f t="shared" si="107"/>
        <v>2001122.9162246352</v>
      </c>
      <c r="AU172" s="287">
        <v>1988505.3900000001</v>
      </c>
      <c r="AV172" s="287">
        <f>ROUND(AU172*'1. UC Assumptions'!$C$19,2)</f>
        <v>834178.01</v>
      </c>
      <c r="AW172" s="287">
        <f>IF((AB172-AA172-AU172)*'1. UC Assumptions'!$C$19&gt;0,(AB172-AA172-AU172)*'1. UC Assumptions'!$C$19,0)</f>
        <v>176303.1687149863</v>
      </c>
      <c r="AX172" s="287">
        <f t="shared" si="149"/>
        <v>1010481.1787149863</v>
      </c>
      <c r="AY172" s="287">
        <f>ROUND(AX172/'1. UC Assumptions'!$C$19,2)</f>
        <v>2408775.16</v>
      </c>
      <c r="AZ172" s="290">
        <f t="shared" si="140"/>
        <v>2001122.9162246352</v>
      </c>
      <c r="BA172" s="287">
        <f t="shared" si="125"/>
        <v>0</v>
      </c>
      <c r="BB172" s="287">
        <f t="shared" si="126"/>
        <v>0</v>
      </c>
      <c r="BC172" s="287">
        <f t="shared" si="127"/>
        <v>0</v>
      </c>
      <c r="BD172" s="287">
        <f t="shared" si="128"/>
        <v>0</v>
      </c>
      <c r="BE172" s="287">
        <f t="shared" si="129"/>
        <v>0</v>
      </c>
      <c r="BF172" s="287">
        <f t="shared" si="130"/>
        <v>0</v>
      </c>
      <c r="BG172" s="287">
        <f t="shared" si="150"/>
        <v>2001122.9162246352</v>
      </c>
      <c r="BH172" s="287">
        <f t="shared" si="131"/>
        <v>0</v>
      </c>
      <c r="BI172" s="287">
        <f t="shared" si="132"/>
        <v>2001122.9162246352</v>
      </c>
      <c r="BJ172" s="287">
        <f t="shared" si="133"/>
        <v>0</v>
      </c>
      <c r="BK172" s="287">
        <f t="shared" si="134"/>
        <v>0</v>
      </c>
      <c r="BL172" s="287">
        <f t="shared" si="135"/>
        <v>0</v>
      </c>
      <c r="BM172" s="287">
        <f t="shared" si="136"/>
        <v>0</v>
      </c>
      <c r="BN172" s="287">
        <f t="shared" si="137"/>
        <v>0</v>
      </c>
      <c r="BO172" s="287">
        <f t="shared" si="141"/>
        <v>12617.526224635076</v>
      </c>
      <c r="BP172" s="287">
        <f t="shared" si="109"/>
        <v>5293.05</v>
      </c>
      <c r="BQ172" s="288">
        <f>IF(BO172&gt;0,BO172/'1. UC Assumptions'!$C$29*'1. UC Assumptions'!$C$28,0)</f>
        <v>8622.9140609350397</v>
      </c>
      <c r="BR172" s="289">
        <f>BQ172*'1. UC Assumptions'!$C$19</f>
        <v>3617.3124485622488</v>
      </c>
      <c r="BS172" s="289">
        <f t="shared" si="142"/>
        <v>1997128.3040609353</v>
      </c>
      <c r="BT172" s="90"/>
      <c r="BU172" s="111"/>
      <c r="BV172" s="111"/>
      <c r="BW172" s="126">
        <v>1809960.8781621675</v>
      </c>
      <c r="BX172" s="126">
        <v>4033982.4538753419</v>
      </c>
      <c r="BY172" s="7">
        <f t="shared" si="143"/>
        <v>0</v>
      </c>
    </row>
    <row r="173" spans="1:77">
      <c r="A173" s="118" t="s">
        <v>44</v>
      </c>
      <c r="B173" s="118" t="s">
        <v>424</v>
      </c>
      <c r="C173" s="270" t="s">
        <v>424</v>
      </c>
      <c r="D173" s="119" t="s">
        <v>949</v>
      </c>
      <c r="E173" s="119"/>
      <c r="F173" s="120"/>
      <c r="G173" s="121" t="s">
        <v>423</v>
      </c>
      <c r="H173" s="121" t="s">
        <v>801</v>
      </c>
      <c r="I173" s="122">
        <v>15</v>
      </c>
      <c r="J173" s="217" t="str">
        <f t="shared" si="105"/>
        <v xml:space="preserve"> </v>
      </c>
      <c r="K173" s="123">
        <v>11180610.828323917</v>
      </c>
      <c r="L173" s="123">
        <v>4866581.9399999976</v>
      </c>
      <c r="M173" s="93">
        <f t="shared" si="106"/>
        <v>8.436611183789644E-2</v>
      </c>
      <c r="N173" s="232">
        <v>17401032.028100614</v>
      </c>
      <c r="O173" s="232"/>
      <c r="P173" s="123">
        <v>17401032.028100614</v>
      </c>
      <c r="Q173" s="123">
        <v>0</v>
      </c>
      <c r="R173" s="123">
        <f t="shared" si="110"/>
        <v>17401032.028100614</v>
      </c>
      <c r="S173" s="123">
        <f t="shared" si="111"/>
        <v>0</v>
      </c>
      <c r="T173" s="123" t="b">
        <f t="shared" si="112"/>
        <v>0</v>
      </c>
      <c r="U173" s="123">
        <v>0</v>
      </c>
      <c r="V173" s="123">
        <v>0</v>
      </c>
      <c r="W173" s="123">
        <v>0</v>
      </c>
      <c r="X173" s="123">
        <v>0</v>
      </c>
      <c r="Y173" s="123">
        <v>0</v>
      </c>
      <c r="Z173" s="70">
        <f t="shared" si="101"/>
        <v>0</v>
      </c>
      <c r="AA173" s="70">
        <v>0</v>
      </c>
      <c r="AB173" s="70">
        <f t="shared" si="108"/>
        <v>17401032.028100614</v>
      </c>
      <c r="AC173" s="51">
        <f>IF(D173='2. UC Pool Allocations by Type'!B$5,'2. UC Pool Allocations by Type'!J$5,IF(D173='2. UC Pool Allocations by Type'!B$6,'2. UC Pool Allocations by Type'!J$6,IF(D173='2. UC Pool Allocations by Type'!B$7,'2. UC Pool Allocations by Type'!J$7,IF(D173='2. UC Pool Allocations by Type'!B$10,'2. UC Pool Allocations by Type'!J$10,IF(D173='2. UC Pool Allocations by Type'!B$14,'2. UC Pool Allocations by Type'!J$14,IF(D173='2. UC Pool Allocations by Type'!B$15,'2. UC Pool Allocations by Type'!J$15,IF(D173='2. UC Pool Allocations by Type'!B$16,'2. UC Pool Allocations by Type'!J$16,0)))))))</f>
        <v>2027872799.0126088</v>
      </c>
      <c r="AD173" s="71">
        <f t="shared" si="113"/>
        <v>17401032.028100614</v>
      </c>
      <c r="AE173" s="71">
        <f t="shared" si="114"/>
        <v>0</v>
      </c>
      <c r="AF173" s="71">
        <f t="shared" si="115"/>
        <v>0</v>
      </c>
      <c r="AG173" s="71">
        <f t="shared" si="116"/>
        <v>0</v>
      </c>
      <c r="AH173" s="71">
        <f t="shared" si="117"/>
        <v>0</v>
      </c>
      <c r="AI173" s="71">
        <f t="shared" si="118"/>
        <v>0</v>
      </c>
      <c r="AJ173" s="71">
        <f t="shared" si="119"/>
        <v>0</v>
      </c>
      <c r="AK173" s="49">
        <f t="shared" si="120"/>
        <v>8254553.8084556907</v>
      </c>
      <c r="AL173" s="51">
        <f>IF($E173=$D$352,R173*'1. UC Assumptions'!$H$14,0)</f>
        <v>0</v>
      </c>
      <c r="AM173" s="70">
        <f t="shared" si="148"/>
        <v>0</v>
      </c>
      <c r="AN173" s="70">
        <f t="shared" si="121"/>
        <v>0</v>
      </c>
      <c r="AO173" s="70">
        <f t="shared" si="122"/>
        <v>0</v>
      </c>
      <c r="AP173" s="70">
        <f t="shared" si="138"/>
        <v>0</v>
      </c>
      <c r="AQ173" s="70">
        <f t="shared" si="123"/>
        <v>0</v>
      </c>
      <c r="AR173" s="70">
        <f t="shared" si="124"/>
        <v>8254553.8084556907</v>
      </c>
      <c r="AS173" s="70">
        <f t="shared" si="139"/>
        <v>-422842.88827935938</v>
      </c>
      <c r="AT173" s="99">
        <f t="shared" si="107"/>
        <v>7831710.920176331</v>
      </c>
      <c r="AU173" s="287">
        <v>8382418.3100000005</v>
      </c>
      <c r="AV173" s="287">
        <f>ROUND(AU173*'1. UC Assumptions'!$C$19,2)</f>
        <v>3516424.48</v>
      </c>
      <c r="AW173" s="287">
        <f>IF((AB173-AA173-AU173)*'1. UC Assumptions'!$C$19&gt;0,(AB173-AA173-AU173)*'1. UC Assumptions'!$C$19,0)</f>
        <v>3783308.454743207</v>
      </c>
      <c r="AX173" s="287">
        <f t="shared" si="149"/>
        <v>7299732.9347432069</v>
      </c>
      <c r="AY173" s="287">
        <f>ROUND(AX173/'1. UC Assumptions'!$C$19,2)</f>
        <v>17401032.030000001</v>
      </c>
      <c r="AZ173" s="290">
        <f t="shared" si="140"/>
        <v>7831710.920176331</v>
      </c>
      <c r="BA173" s="287">
        <f t="shared" si="125"/>
        <v>0</v>
      </c>
      <c r="BB173" s="287">
        <f t="shared" si="126"/>
        <v>0</v>
      </c>
      <c r="BC173" s="287">
        <f t="shared" si="127"/>
        <v>9569321.1098236702</v>
      </c>
      <c r="BD173" s="287">
        <f t="shared" si="128"/>
        <v>0</v>
      </c>
      <c r="BE173" s="287">
        <f t="shared" si="129"/>
        <v>0</v>
      </c>
      <c r="BF173" s="287">
        <f t="shared" si="130"/>
        <v>0</v>
      </c>
      <c r="BG173" s="287">
        <f t="shared" si="150"/>
        <v>7831710.920176331</v>
      </c>
      <c r="BH173" s="287">
        <f t="shared" si="131"/>
        <v>7831710.920176331</v>
      </c>
      <c r="BI173" s="287">
        <f t="shared" si="132"/>
        <v>0</v>
      </c>
      <c r="BJ173" s="287">
        <f t="shared" si="133"/>
        <v>0</v>
      </c>
      <c r="BK173" s="287">
        <f t="shared" si="134"/>
        <v>0</v>
      </c>
      <c r="BL173" s="287">
        <f t="shared" si="135"/>
        <v>0</v>
      </c>
      <c r="BM173" s="287">
        <f t="shared" si="136"/>
        <v>0</v>
      </c>
      <c r="BN173" s="287">
        <f t="shared" si="137"/>
        <v>0</v>
      </c>
      <c r="BO173" s="287">
        <f t="shared" si="141"/>
        <v>-550707.38982366957</v>
      </c>
      <c r="BP173" s="287">
        <f t="shared" si="109"/>
        <v>-231021.75</v>
      </c>
      <c r="BQ173" s="288">
        <f>IF(BO173&gt;0,BO173/'1. UC Assumptions'!$C$29*'1. UC Assumptions'!$C$28,0)</f>
        <v>0</v>
      </c>
      <c r="BR173" s="289">
        <f>BQ173*'1. UC Assumptions'!$C$19</f>
        <v>0</v>
      </c>
      <c r="BS173" s="289">
        <f t="shared" si="142"/>
        <v>8382418.3100000005</v>
      </c>
      <c r="BT173" s="90"/>
      <c r="BU173" s="111"/>
      <c r="BV173" s="111"/>
      <c r="BW173" s="126">
        <v>11652637.628323918</v>
      </c>
      <c r="BX173" s="126">
        <v>17401032.028100614</v>
      </c>
      <c r="BY173" s="7">
        <f t="shared" si="143"/>
        <v>0</v>
      </c>
    </row>
    <row r="174" spans="1:77">
      <c r="A174" s="118" t="s">
        <v>425</v>
      </c>
      <c r="B174" s="118" t="s">
        <v>426</v>
      </c>
      <c r="C174" s="270" t="s">
        <v>426</v>
      </c>
      <c r="D174" s="119" t="s">
        <v>972</v>
      </c>
      <c r="E174" s="119" t="s">
        <v>977</v>
      </c>
      <c r="F174" s="120"/>
      <c r="G174" s="121" t="s">
        <v>1228</v>
      </c>
      <c r="H174" s="121" t="s">
        <v>881</v>
      </c>
      <c r="I174" s="122">
        <v>12</v>
      </c>
      <c r="J174" s="217">
        <f t="shared" si="105"/>
        <v>1</v>
      </c>
      <c r="K174" s="123">
        <v>1107107.6156161746</v>
      </c>
      <c r="L174" s="123">
        <v>801401</v>
      </c>
      <c r="M174" s="93">
        <f t="shared" si="106"/>
        <v>8.8203565435489573E-2</v>
      </c>
      <c r="N174" s="232">
        <v>2076845.8801778716</v>
      </c>
      <c r="O174" s="232"/>
      <c r="P174" s="123">
        <v>2076845.8801778716</v>
      </c>
      <c r="Q174" s="123">
        <v>947218.89193506527</v>
      </c>
      <c r="R174" s="123">
        <f t="shared" si="110"/>
        <v>1129626.9882428064</v>
      </c>
      <c r="S174" s="123" t="b">
        <f t="shared" si="111"/>
        <v>0</v>
      </c>
      <c r="T174" s="123">
        <f t="shared" si="112"/>
        <v>1129626.9882428064</v>
      </c>
      <c r="U174" s="123">
        <v>140877</v>
      </c>
      <c r="V174" s="123">
        <v>0</v>
      </c>
      <c r="W174" s="123">
        <v>0</v>
      </c>
      <c r="X174" s="123">
        <v>0</v>
      </c>
      <c r="Y174" s="123">
        <v>0</v>
      </c>
      <c r="Z174" s="70">
        <f t="shared" si="101"/>
        <v>140877</v>
      </c>
      <c r="AA174" s="70">
        <v>0</v>
      </c>
      <c r="AB174" s="70">
        <f t="shared" si="108"/>
        <v>1270503.9882428064</v>
      </c>
      <c r="AC174" s="51">
        <f>IF(D174='2. UC Pool Allocations by Type'!B$5,'2. UC Pool Allocations by Type'!J$5,IF(D174='2. UC Pool Allocations by Type'!B$6,'2. UC Pool Allocations by Type'!J$6,IF(D174='2. UC Pool Allocations by Type'!B$7,'2. UC Pool Allocations by Type'!J$7,IF(D174='2. UC Pool Allocations by Type'!B$10,'2. UC Pool Allocations by Type'!J$10,IF(D174='2. UC Pool Allocations by Type'!B$14,'2. UC Pool Allocations by Type'!J$14,IF(D174='2. UC Pool Allocations by Type'!B$15,'2. UC Pool Allocations by Type'!J$15,IF(D174='2. UC Pool Allocations by Type'!B$16,'2. UC Pool Allocations by Type'!J$16,0)))))))</f>
        <v>196885138.65513676</v>
      </c>
      <c r="AD174" s="71">
        <f t="shared" si="113"/>
        <v>0</v>
      </c>
      <c r="AE174" s="71">
        <f t="shared" si="114"/>
        <v>1270503.9882428064</v>
      </c>
      <c r="AF174" s="71">
        <f t="shared" si="115"/>
        <v>0</v>
      </c>
      <c r="AG174" s="71">
        <f t="shared" si="116"/>
        <v>0</v>
      </c>
      <c r="AH174" s="71">
        <f t="shared" si="117"/>
        <v>0</v>
      </c>
      <c r="AI174" s="71">
        <f t="shared" si="118"/>
        <v>0</v>
      </c>
      <c r="AJ174" s="71">
        <f t="shared" si="119"/>
        <v>0</v>
      </c>
      <c r="AK174" s="49">
        <f t="shared" si="120"/>
        <v>778830.14635969047</v>
      </c>
      <c r="AL174" s="51">
        <f>IF($E174=$D$352,R174*'1. UC Assumptions'!$H$14,0)</f>
        <v>969741.32221459388</v>
      </c>
      <c r="AM174" s="70">
        <f t="shared" si="104"/>
        <v>190911.17585490341</v>
      </c>
      <c r="AN174" s="70">
        <f t="shared" si="121"/>
        <v>190911.17585490341</v>
      </c>
      <c r="AO174" s="70">
        <f t="shared" si="122"/>
        <v>0</v>
      </c>
      <c r="AP174" s="70">
        <f t="shared" si="138"/>
        <v>0</v>
      </c>
      <c r="AQ174" s="70">
        <f t="shared" si="123"/>
        <v>0</v>
      </c>
      <c r="AR174" s="70">
        <f t="shared" si="124"/>
        <v>0</v>
      </c>
      <c r="AS174" s="70">
        <f t="shared" si="139"/>
        <v>0</v>
      </c>
      <c r="AT174" s="99">
        <f t="shared" si="107"/>
        <v>969741.32221459388</v>
      </c>
      <c r="AU174" s="287">
        <v>921878.42999999993</v>
      </c>
      <c r="AV174" s="287">
        <f>ROUND(AU174*'1. UC Assumptions'!$C$19,2)</f>
        <v>386728</v>
      </c>
      <c r="AW174" s="287">
        <f>IF((AB174-AA174-AU174)*'1. UC Assumptions'!$C$19&gt;0,(AB174-AA174-AU174)*'1. UC Assumptions'!$C$19,0)</f>
        <v>146248.4216828573</v>
      </c>
      <c r="AX174" s="287">
        <f t="shared" si="102"/>
        <v>532976.42168285733</v>
      </c>
      <c r="AY174" s="287">
        <f>ROUND(AX174/'1. UC Assumptions'!$C$19,2)</f>
        <v>1270503.98</v>
      </c>
      <c r="AZ174" s="290">
        <f t="shared" si="140"/>
        <v>969741.32221459388</v>
      </c>
      <c r="BA174" s="287">
        <f t="shared" si="125"/>
        <v>0</v>
      </c>
      <c r="BB174" s="287">
        <f t="shared" si="126"/>
        <v>0</v>
      </c>
      <c r="BC174" s="287">
        <f t="shared" si="127"/>
        <v>0</v>
      </c>
      <c r="BD174" s="287">
        <f t="shared" si="128"/>
        <v>0</v>
      </c>
      <c r="BE174" s="287">
        <f t="shared" si="129"/>
        <v>0</v>
      </c>
      <c r="BF174" s="287">
        <f t="shared" si="130"/>
        <v>0</v>
      </c>
      <c r="BG174" s="287">
        <f t="shared" si="103"/>
        <v>969741.32221459388</v>
      </c>
      <c r="BH174" s="287">
        <f t="shared" si="131"/>
        <v>0</v>
      </c>
      <c r="BI174" s="287">
        <f t="shared" si="132"/>
        <v>969741.32221459388</v>
      </c>
      <c r="BJ174" s="287">
        <f t="shared" si="133"/>
        <v>0</v>
      </c>
      <c r="BK174" s="287">
        <f t="shared" si="134"/>
        <v>0</v>
      </c>
      <c r="BL174" s="287">
        <f t="shared" si="135"/>
        <v>0</v>
      </c>
      <c r="BM174" s="287">
        <f t="shared" si="136"/>
        <v>0</v>
      </c>
      <c r="BN174" s="287">
        <f t="shared" si="137"/>
        <v>0</v>
      </c>
      <c r="BO174" s="287">
        <f t="shared" si="141"/>
        <v>47862.892214593943</v>
      </c>
      <c r="BP174" s="287">
        <f t="shared" si="109"/>
        <v>20078.48</v>
      </c>
      <c r="BQ174" s="288">
        <f>IF(BO174&gt;0,BO174/'1. UC Assumptions'!$C$29*'1. UC Assumptions'!$C$28,0)</f>
        <v>32709.867126602858</v>
      </c>
      <c r="BR174" s="289">
        <f>BQ174*'1. UC Assumptions'!$C$19</f>
        <v>13721.789259609899</v>
      </c>
      <c r="BS174" s="289">
        <f t="shared" si="142"/>
        <v>954588.29712660285</v>
      </c>
      <c r="BT174" s="90"/>
      <c r="BU174" s="111"/>
      <c r="BV174" s="111"/>
      <c r="BW174" s="126">
        <v>1170198.9056161747</v>
      </c>
      <c r="BX174" s="126">
        <v>2076845.8801778716</v>
      </c>
      <c r="BY174" s="7">
        <f t="shared" si="143"/>
        <v>0</v>
      </c>
    </row>
    <row r="175" spans="1:77">
      <c r="A175" s="118" t="s">
        <v>427</v>
      </c>
      <c r="B175" s="118" t="s">
        <v>428</v>
      </c>
      <c r="C175" s="270" t="s">
        <v>428</v>
      </c>
      <c r="D175" s="119" t="s">
        <v>949</v>
      </c>
      <c r="E175" s="119" t="s">
        <v>977</v>
      </c>
      <c r="F175" s="120"/>
      <c r="G175" s="121" t="s">
        <v>1229</v>
      </c>
      <c r="H175" s="121" t="s">
        <v>882</v>
      </c>
      <c r="I175" s="122">
        <v>16</v>
      </c>
      <c r="J175" s="217">
        <f t="shared" si="105"/>
        <v>1</v>
      </c>
      <c r="K175" s="123">
        <v>1680618.8049037233</v>
      </c>
      <c r="L175" s="123">
        <v>1937976</v>
      </c>
      <c r="M175" s="93">
        <f t="shared" si="106"/>
        <v>0.13317289427403756</v>
      </c>
      <c r="N175" s="232">
        <v>4100493.5482777487</v>
      </c>
      <c r="O175" s="232"/>
      <c r="P175" s="123">
        <v>4100493.5482777487</v>
      </c>
      <c r="Q175" s="123">
        <v>474680.20567538252</v>
      </c>
      <c r="R175" s="123">
        <f t="shared" si="110"/>
        <v>3625813.3426023661</v>
      </c>
      <c r="S175" s="123">
        <f t="shared" si="111"/>
        <v>3625813.3426023661</v>
      </c>
      <c r="T175" s="123" t="b">
        <f t="shared" si="112"/>
        <v>0</v>
      </c>
      <c r="U175" s="123">
        <v>1153174</v>
      </c>
      <c r="V175" s="123">
        <v>0</v>
      </c>
      <c r="W175" s="123">
        <v>0</v>
      </c>
      <c r="X175" s="123">
        <v>0</v>
      </c>
      <c r="Y175" s="123">
        <v>0</v>
      </c>
      <c r="Z175" s="70">
        <f t="shared" si="101"/>
        <v>1153174</v>
      </c>
      <c r="AA175" s="70">
        <v>0</v>
      </c>
      <c r="AB175" s="70">
        <f t="shared" si="108"/>
        <v>4778987.3426023666</v>
      </c>
      <c r="AC175" s="51">
        <f>IF(D175='2. UC Pool Allocations by Type'!B$5,'2. UC Pool Allocations by Type'!J$5,IF(D175='2. UC Pool Allocations by Type'!B$6,'2. UC Pool Allocations by Type'!J$6,IF(D175='2. UC Pool Allocations by Type'!B$7,'2. UC Pool Allocations by Type'!J$7,IF(D175='2. UC Pool Allocations by Type'!B$10,'2. UC Pool Allocations by Type'!J$10,IF(D175='2. UC Pool Allocations by Type'!B$14,'2. UC Pool Allocations by Type'!J$14,IF(D175='2. UC Pool Allocations by Type'!B$15,'2. UC Pool Allocations by Type'!J$15,IF(D175='2. UC Pool Allocations by Type'!B$16,'2. UC Pool Allocations by Type'!J$16,0)))))))</f>
        <v>2027872799.0126088</v>
      </c>
      <c r="AD175" s="71">
        <f t="shared" si="113"/>
        <v>4778987.3426023666</v>
      </c>
      <c r="AE175" s="71">
        <f t="shared" si="114"/>
        <v>0</v>
      </c>
      <c r="AF175" s="71">
        <f t="shared" si="115"/>
        <v>0</v>
      </c>
      <c r="AG175" s="71">
        <f t="shared" si="116"/>
        <v>0</v>
      </c>
      <c r="AH175" s="71">
        <f t="shared" si="117"/>
        <v>0</v>
      </c>
      <c r="AI175" s="71">
        <f t="shared" si="118"/>
        <v>0</v>
      </c>
      <c r="AJ175" s="71">
        <f t="shared" si="119"/>
        <v>0</v>
      </c>
      <c r="AK175" s="49">
        <f t="shared" si="120"/>
        <v>2267015.4336671168</v>
      </c>
      <c r="AL175" s="51">
        <f>IF($E175=$D$352,R175*'1. UC Assumptions'!$H$14,0)</f>
        <v>3112621.3002648004</v>
      </c>
      <c r="AM175" s="70">
        <f t="shared" si="104"/>
        <v>845605.86659768363</v>
      </c>
      <c r="AN175" s="70">
        <f t="shared" si="121"/>
        <v>0</v>
      </c>
      <c r="AO175" s="70">
        <f t="shared" si="122"/>
        <v>0</v>
      </c>
      <c r="AP175" s="70">
        <f t="shared" si="138"/>
        <v>0</v>
      </c>
      <c r="AQ175" s="70">
        <f t="shared" si="123"/>
        <v>845605.86659768363</v>
      </c>
      <c r="AR175" s="70">
        <f t="shared" si="124"/>
        <v>0</v>
      </c>
      <c r="AS175" s="70">
        <f t="shared" si="139"/>
        <v>0</v>
      </c>
      <c r="AT175" s="99">
        <f t="shared" si="107"/>
        <v>3112621.3002648004</v>
      </c>
      <c r="AU175" s="287">
        <v>3012290.61</v>
      </c>
      <c r="AV175" s="287">
        <f>ROUND(AU175*'1. UC Assumptions'!$C$19,2)</f>
        <v>1263655.9099999999</v>
      </c>
      <c r="AW175" s="287">
        <f>IF((AB175-AA175-AU175)*'1. UC Assumptions'!$C$19&gt;0,(AB175-AA175-AU175)*'1. UC Assumptions'!$C$19,0)</f>
        <v>741129.27932669281</v>
      </c>
      <c r="AX175" s="287">
        <f t="shared" si="102"/>
        <v>2004785.1893266928</v>
      </c>
      <c r="AY175" s="287">
        <f>ROUND(AX175/'1. UC Assumptions'!$C$19,2)</f>
        <v>4778987.34</v>
      </c>
      <c r="AZ175" s="290">
        <f t="shared" si="140"/>
        <v>3112621.3002648004</v>
      </c>
      <c r="BA175" s="287">
        <f t="shared" si="125"/>
        <v>0</v>
      </c>
      <c r="BB175" s="287">
        <f t="shared" si="126"/>
        <v>0</v>
      </c>
      <c r="BC175" s="287">
        <f t="shared" si="127"/>
        <v>1666366.0397351994</v>
      </c>
      <c r="BD175" s="287">
        <f t="shared" si="128"/>
        <v>0</v>
      </c>
      <c r="BE175" s="287">
        <f t="shared" si="129"/>
        <v>0</v>
      </c>
      <c r="BF175" s="287">
        <f t="shared" si="130"/>
        <v>0</v>
      </c>
      <c r="BG175" s="287">
        <f t="shared" si="103"/>
        <v>3112621.3002648004</v>
      </c>
      <c r="BH175" s="287">
        <f t="shared" si="131"/>
        <v>3112621.3002648004</v>
      </c>
      <c r="BI175" s="287">
        <f t="shared" si="132"/>
        <v>0</v>
      </c>
      <c r="BJ175" s="287">
        <f t="shared" si="133"/>
        <v>0</v>
      </c>
      <c r="BK175" s="287">
        <f t="shared" si="134"/>
        <v>0</v>
      </c>
      <c r="BL175" s="287">
        <f t="shared" si="135"/>
        <v>0</v>
      </c>
      <c r="BM175" s="287">
        <f t="shared" si="136"/>
        <v>0</v>
      </c>
      <c r="BN175" s="287">
        <f t="shared" si="137"/>
        <v>0</v>
      </c>
      <c r="BO175" s="287">
        <f t="shared" si="141"/>
        <v>100330.69026480056</v>
      </c>
      <c r="BP175" s="287">
        <f t="shared" si="109"/>
        <v>42088.72</v>
      </c>
      <c r="BQ175" s="288">
        <f>IF(BO175&gt;0,BO175/'1. UC Assumptions'!$C$29*'1. UC Assumptions'!$C$28,0)</f>
        <v>68566.762170743066</v>
      </c>
      <c r="BR175" s="289">
        <f>BQ175*'1. UC Assumptions'!$C$19</f>
        <v>28763.756730626716</v>
      </c>
      <c r="BS175" s="289">
        <f t="shared" si="142"/>
        <v>3080857.3721707431</v>
      </c>
      <c r="BT175" s="90"/>
      <c r="BU175" s="111"/>
      <c r="BV175" s="111"/>
      <c r="BW175" s="126">
        <v>1954721.4649037234</v>
      </c>
      <c r="BX175" s="126">
        <v>4100493.5482777487</v>
      </c>
      <c r="BY175" s="7">
        <f t="shared" si="143"/>
        <v>0</v>
      </c>
    </row>
    <row r="176" spans="1:77">
      <c r="A176" s="118" t="s">
        <v>431</v>
      </c>
      <c r="B176" s="118" t="s">
        <v>432</v>
      </c>
      <c r="C176" s="270" t="s">
        <v>432</v>
      </c>
      <c r="D176" s="119" t="s">
        <v>949</v>
      </c>
      <c r="E176" s="120" t="s">
        <v>977</v>
      </c>
      <c r="F176" s="120"/>
      <c r="G176" s="121" t="s">
        <v>1231</v>
      </c>
      <c r="H176" s="121" t="s">
        <v>883</v>
      </c>
      <c r="I176" s="122">
        <v>12</v>
      </c>
      <c r="J176" s="217">
        <f t="shared" si="105"/>
        <v>1</v>
      </c>
      <c r="K176" s="123">
        <v>1197930.2162477425</v>
      </c>
      <c r="L176" s="123">
        <v>1117110</v>
      </c>
      <c r="M176" s="93">
        <f t="shared" si="106"/>
        <v>9.1617934089846864E-2</v>
      </c>
      <c r="N176" s="232">
        <v>2526939.2758052731</v>
      </c>
      <c r="O176" s="232"/>
      <c r="P176" s="123">
        <v>2527139.4181952733</v>
      </c>
      <c r="Q176" s="123">
        <v>429751.1642571619</v>
      </c>
      <c r="R176" s="123">
        <f t="shared" si="110"/>
        <v>2097388.2539381115</v>
      </c>
      <c r="S176" s="123">
        <f t="shared" si="111"/>
        <v>2097388.2539381115</v>
      </c>
      <c r="T176" s="123" t="b">
        <f t="shared" si="112"/>
        <v>0</v>
      </c>
      <c r="U176" s="123">
        <v>0</v>
      </c>
      <c r="V176" s="123">
        <v>0</v>
      </c>
      <c r="W176" s="123">
        <v>0</v>
      </c>
      <c r="X176" s="123">
        <v>0</v>
      </c>
      <c r="Y176" s="123">
        <v>0</v>
      </c>
      <c r="Z176" s="70">
        <f t="shared" ref="Z176:Z234" si="151">U176+V176+W176+X176+Y176</f>
        <v>0</v>
      </c>
      <c r="AA176" s="70">
        <v>0</v>
      </c>
      <c r="AB176" s="70">
        <f t="shared" si="108"/>
        <v>2097388.2539381115</v>
      </c>
      <c r="AC176" s="51">
        <f>IF(D176='2. UC Pool Allocations by Type'!B$5,'2. UC Pool Allocations by Type'!J$5,IF(D176='2. UC Pool Allocations by Type'!B$6,'2. UC Pool Allocations by Type'!J$6,IF(D176='2. UC Pool Allocations by Type'!B$7,'2. UC Pool Allocations by Type'!J$7,IF(D176='2. UC Pool Allocations by Type'!B$10,'2. UC Pool Allocations by Type'!J$10,IF(D176='2. UC Pool Allocations by Type'!B$14,'2. UC Pool Allocations by Type'!J$14,IF(D176='2. UC Pool Allocations by Type'!B$15,'2. UC Pool Allocations by Type'!J$15,IF(D176='2. UC Pool Allocations by Type'!B$16,'2. UC Pool Allocations by Type'!J$16,0)))))))</f>
        <v>2027872799.0126088</v>
      </c>
      <c r="AD176" s="71">
        <f t="shared" si="113"/>
        <v>2097388.2539381115</v>
      </c>
      <c r="AE176" s="71">
        <f t="shared" si="114"/>
        <v>0</v>
      </c>
      <c r="AF176" s="71">
        <f t="shared" si="115"/>
        <v>0</v>
      </c>
      <c r="AG176" s="71">
        <f t="shared" si="116"/>
        <v>0</v>
      </c>
      <c r="AH176" s="71">
        <f t="shared" si="117"/>
        <v>0</v>
      </c>
      <c r="AI176" s="71">
        <f t="shared" si="118"/>
        <v>0</v>
      </c>
      <c r="AJ176" s="71">
        <f t="shared" si="119"/>
        <v>0</v>
      </c>
      <c r="AK176" s="49">
        <f t="shared" si="120"/>
        <v>994941.22942803684</v>
      </c>
      <c r="AL176" s="51">
        <f>IF($E176=$D$352,R176*'1. UC Assumptions'!$H$14,0)</f>
        <v>1800527.1472268712</v>
      </c>
      <c r="AM176" s="70">
        <f t="shared" si="104"/>
        <v>805585.91779883439</v>
      </c>
      <c r="AN176" s="70">
        <f t="shared" si="121"/>
        <v>0</v>
      </c>
      <c r="AO176" s="70">
        <f t="shared" si="122"/>
        <v>0</v>
      </c>
      <c r="AP176" s="70">
        <f t="shared" si="138"/>
        <v>0</v>
      </c>
      <c r="AQ176" s="70">
        <f t="shared" si="123"/>
        <v>805585.91779883439</v>
      </c>
      <c r="AR176" s="70">
        <f t="shared" si="124"/>
        <v>0</v>
      </c>
      <c r="AS176" s="70">
        <f t="shared" si="139"/>
        <v>0</v>
      </c>
      <c r="AT176" s="99">
        <f t="shared" si="107"/>
        <v>1800527.1472268712</v>
      </c>
      <c r="AU176" s="287">
        <v>1754601.27</v>
      </c>
      <c r="AV176" s="287">
        <f>ROUND(AU176*'1. UC Assumptions'!$C$19,2)</f>
        <v>736055.23</v>
      </c>
      <c r="AW176" s="287">
        <f>IF((AB176-AA176-AU176)*'1. UC Assumptions'!$C$19&gt;0,(AB176-AA176-AU176)*'1. UC Assumptions'!$C$19,0)</f>
        <v>143799.13976203775</v>
      </c>
      <c r="AX176" s="287">
        <f t="shared" si="102"/>
        <v>879854.36976203776</v>
      </c>
      <c r="AY176" s="287">
        <f>ROUND(AX176/'1. UC Assumptions'!$C$19,2)</f>
        <v>2097388.25</v>
      </c>
      <c r="AZ176" s="290">
        <f t="shared" si="140"/>
        <v>1800527.1472268712</v>
      </c>
      <c r="BA176" s="287">
        <f t="shared" si="125"/>
        <v>0</v>
      </c>
      <c r="BB176" s="287">
        <f t="shared" si="126"/>
        <v>0</v>
      </c>
      <c r="BC176" s="287">
        <f t="shared" si="127"/>
        <v>296861.10277312878</v>
      </c>
      <c r="BD176" s="287">
        <f t="shared" si="128"/>
        <v>0</v>
      </c>
      <c r="BE176" s="287">
        <f t="shared" si="129"/>
        <v>0</v>
      </c>
      <c r="BF176" s="287">
        <f t="shared" si="130"/>
        <v>0</v>
      </c>
      <c r="BG176" s="287">
        <f t="shared" si="103"/>
        <v>1800527.1472268712</v>
      </c>
      <c r="BH176" s="287">
        <f t="shared" si="131"/>
        <v>1800527.1472268712</v>
      </c>
      <c r="BI176" s="287">
        <f t="shared" si="132"/>
        <v>0</v>
      </c>
      <c r="BJ176" s="287">
        <f t="shared" si="133"/>
        <v>0</v>
      </c>
      <c r="BK176" s="287">
        <f t="shared" si="134"/>
        <v>0</v>
      </c>
      <c r="BL176" s="287">
        <f t="shared" si="135"/>
        <v>0</v>
      </c>
      <c r="BM176" s="287">
        <f t="shared" si="136"/>
        <v>0</v>
      </c>
      <c r="BN176" s="287">
        <f t="shared" si="137"/>
        <v>0</v>
      </c>
      <c r="BO176" s="287">
        <f t="shared" si="141"/>
        <v>45925.877226871205</v>
      </c>
      <c r="BP176" s="287">
        <f t="shared" si="109"/>
        <v>19265.900000000001</v>
      </c>
      <c r="BQ176" s="288">
        <f>IF(BO176&gt;0,BO176/'1. UC Assumptions'!$C$29*'1. UC Assumptions'!$C$28,0)</f>
        <v>31386.096248182559</v>
      </c>
      <c r="BR176" s="289">
        <f>BQ176*'1. UC Assumptions'!$C$19</f>
        <v>13166.467376112583</v>
      </c>
      <c r="BS176" s="289">
        <f t="shared" si="142"/>
        <v>1785987.3662481825</v>
      </c>
      <c r="BT176" s="90"/>
      <c r="BU176" s="111"/>
      <c r="BV176" s="111"/>
      <c r="BW176" s="126">
        <v>1281774.4262477425</v>
      </c>
      <c r="BX176" s="126">
        <v>2526939.2758052731</v>
      </c>
      <c r="BY176" s="7">
        <f t="shared" si="143"/>
        <v>-200.14239000016823</v>
      </c>
    </row>
    <row r="177" spans="1:77">
      <c r="A177" s="118" t="s">
        <v>435</v>
      </c>
      <c r="B177" s="118" t="s">
        <v>436</v>
      </c>
      <c r="C177" s="270" t="s">
        <v>436</v>
      </c>
      <c r="D177" s="119" t="s">
        <v>950</v>
      </c>
      <c r="E177" s="119"/>
      <c r="F177" s="120"/>
      <c r="G177" s="121" t="s">
        <v>1055</v>
      </c>
      <c r="H177" s="121" t="s">
        <v>771</v>
      </c>
      <c r="I177" s="122">
        <v>3</v>
      </c>
      <c r="J177" s="217">
        <f t="shared" si="105"/>
        <v>1</v>
      </c>
      <c r="K177" s="123">
        <v>101365962.19480999</v>
      </c>
      <c r="L177" s="123">
        <v>495022785</v>
      </c>
      <c r="M177" s="93">
        <f t="shared" si="106"/>
        <v>5.4215934824434653E-2</v>
      </c>
      <c r="N177" s="232">
        <v>628722520.64275002</v>
      </c>
      <c r="O177" s="232"/>
      <c r="P177" s="123">
        <v>628722520.64275002</v>
      </c>
      <c r="Q177" s="123">
        <v>195002915.84471929</v>
      </c>
      <c r="R177" s="123">
        <f t="shared" si="110"/>
        <v>433719604.79803073</v>
      </c>
      <c r="S177" s="123" t="b">
        <f t="shared" si="111"/>
        <v>0</v>
      </c>
      <c r="T177" s="123" t="b">
        <f t="shared" si="112"/>
        <v>0</v>
      </c>
      <c r="U177" s="123">
        <v>6441157.6299999999</v>
      </c>
      <c r="V177" s="123">
        <v>55455227.367568307</v>
      </c>
      <c r="W177" s="123">
        <v>-3719662.35</v>
      </c>
      <c r="X177" s="123">
        <v>6133032.6218181755</v>
      </c>
      <c r="Y177" s="123">
        <v>0</v>
      </c>
      <c r="Z177" s="70">
        <f t="shared" si="151"/>
        <v>64309755.269386485</v>
      </c>
      <c r="AA177" s="70">
        <v>132156362.83089338</v>
      </c>
      <c r="AB177" s="70">
        <f t="shared" si="108"/>
        <v>630185722.89831054</v>
      </c>
      <c r="AC177" s="51">
        <f>IF(D177='2. UC Pool Allocations by Type'!B$5,'2. UC Pool Allocations by Type'!J$5,IF(D177='2. UC Pool Allocations by Type'!B$6,'2. UC Pool Allocations by Type'!J$6,IF(D177='2. UC Pool Allocations by Type'!B$7,'2. UC Pool Allocations by Type'!J$7,IF(D177='2. UC Pool Allocations by Type'!B$10,'2. UC Pool Allocations by Type'!J$10,IF(D177='2. UC Pool Allocations by Type'!B$14,'2. UC Pool Allocations by Type'!J$14,IF(D177='2. UC Pool Allocations by Type'!B$15,'2. UC Pool Allocations by Type'!J$15,IF(D177='2. UC Pool Allocations by Type'!B$16,'2. UC Pool Allocations by Type'!J$16,0)))))))</f>
        <v>859329636.50805175</v>
      </c>
      <c r="AD177" s="71">
        <f t="shared" si="113"/>
        <v>0</v>
      </c>
      <c r="AE177" s="71">
        <f t="shared" si="114"/>
        <v>0</v>
      </c>
      <c r="AF177" s="71">
        <f t="shared" si="115"/>
        <v>0</v>
      </c>
      <c r="AG177" s="71">
        <f t="shared" si="116"/>
        <v>630185722.89831054</v>
      </c>
      <c r="AH177" s="71">
        <f t="shared" si="117"/>
        <v>0</v>
      </c>
      <c r="AI177" s="71">
        <f t="shared" si="118"/>
        <v>0</v>
      </c>
      <c r="AJ177" s="71">
        <f t="shared" si="119"/>
        <v>0</v>
      </c>
      <c r="AK177" s="49">
        <f t="shared" si="120"/>
        <v>252035484.89653733</v>
      </c>
      <c r="AL177" s="51">
        <f>IF($E177=$D$352,R177*'1. UC Assumptions'!$H$14,0)</f>
        <v>0</v>
      </c>
      <c r="AM177" s="70">
        <f t="shared" si="104"/>
        <v>0</v>
      </c>
      <c r="AN177" s="70">
        <f t="shared" si="121"/>
        <v>0</v>
      </c>
      <c r="AO177" s="70">
        <f t="shared" si="122"/>
        <v>0</v>
      </c>
      <c r="AP177" s="70">
        <f t="shared" si="138"/>
        <v>0</v>
      </c>
      <c r="AQ177" s="70">
        <f t="shared" si="123"/>
        <v>0</v>
      </c>
      <c r="AR177" s="70">
        <f t="shared" si="124"/>
        <v>0</v>
      </c>
      <c r="AS177" s="70">
        <f t="shared" si="139"/>
        <v>0</v>
      </c>
      <c r="AT177" s="99">
        <f t="shared" si="107"/>
        <v>252035484.89653733</v>
      </c>
      <c r="AU177" s="287">
        <v>254127126.70000002</v>
      </c>
      <c r="AV177" s="287">
        <f>ROUND(AU177*'1. UC Assumptions'!$C$19,2)</f>
        <v>106606329.65000001</v>
      </c>
      <c r="AW177" s="287">
        <f>IF((AB177-AA177-AU177)*'1. UC Assumptions'!$C$19&gt;0,(AB177-AA177-AU177)*'1. UC Assumptions'!$C$19,0)</f>
        <v>102316986.89763148</v>
      </c>
      <c r="AX177" s="287">
        <f t="shared" ref="AX177:AX236" si="152">AW177+AV177</f>
        <v>208923316.5476315</v>
      </c>
      <c r="AY177" s="287">
        <f>ROUND(AX177/'1. UC Assumptions'!$C$19,2)</f>
        <v>498029360.06999999</v>
      </c>
      <c r="AZ177" s="290">
        <f t="shared" si="140"/>
        <v>252035484.89653733</v>
      </c>
      <c r="BA177" s="287">
        <f t="shared" si="125"/>
        <v>0</v>
      </c>
      <c r="BB177" s="287">
        <f t="shared" si="126"/>
        <v>0</v>
      </c>
      <c r="BC177" s="287">
        <f t="shared" si="127"/>
        <v>0</v>
      </c>
      <c r="BD177" s="287">
        <f t="shared" si="128"/>
        <v>0</v>
      </c>
      <c r="BE177" s="287">
        <f t="shared" si="129"/>
        <v>0</v>
      </c>
      <c r="BF177" s="287">
        <f t="shared" si="130"/>
        <v>0</v>
      </c>
      <c r="BG177" s="287">
        <f t="shared" ref="BG177:BG236" si="153">AZ177+BE177+BF177</f>
        <v>252035484.89653733</v>
      </c>
      <c r="BH177" s="287">
        <f t="shared" si="131"/>
        <v>0</v>
      </c>
      <c r="BI177" s="287">
        <f t="shared" si="132"/>
        <v>0</v>
      </c>
      <c r="BJ177" s="287">
        <f t="shared" si="133"/>
        <v>0</v>
      </c>
      <c r="BK177" s="287">
        <f t="shared" si="134"/>
        <v>252035484.89653733</v>
      </c>
      <c r="BL177" s="287">
        <f t="shared" si="135"/>
        <v>0</v>
      </c>
      <c r="BM177" s="287">
        <f t="shared" si="136"/>
        <v>0</v>
      </c>
      <c r="BN177" s="287">
        <f t="shared" si="137"/>
        <v>0</v>
      </c>
      <c r="BO177" s="287">
        <f t="shared" si="141"/>
        <v>-2091641.8034626842</v>
      </c>
      <c r="BP177" s="287">
        <f t="shared" si="109"/>
        <v>-877443.73</v>
      </c>
      <c r="BQ177" s="288">
        <f>IF(BO177&gt;0,BO177/'1. UC Assumptions'!$C$29*'1. UC Assumptions'!$C$28,0)</f>
        <v>0</v>
      </c>
      <c r="BR177" s="289">
        <f>BQ177*'1. UC Assumptions'!$C$19</f>
        <v>0</v>
      </c>
      <c r="BS177" s="289">
        <f t="shared" si="142"/>
        <v>254127126.70000002</v>
      </c>
      <c r="BT177" s="90"/>
      <c r="BU177" s="111"/>
      <c r="BV177" s="111"/>
      <c r="BW177" s="126">
        <v>101838674.09480999</v>
      </c>
      <c r="BX177" s="126">
        <v>628722520.64275002</v>
      </c>
      <c r="BY177" s="7">
        <f t="shared" si="143"/>
        <v>0</v>
      </c>
    </row>
    <row r="178" spans="1:77">
      <c r="A178" s="118" t="s">
        <v>437</v>
      </c>
      <c r="B178" s="118" t="s">
        <v>438</v>
      </c>
      <c r="C178" s="270" t="s">
        <v>438</v>
      </c>
      <c r="D178" s="119" t="s">
        <v>949</v>
      </c>
      <c r="E178" s="119" t="s">
        <v>977</v>
      </c>
      <c r="F178" s="120"/>
      <c r="G178" s="121" t="s">
        <v>1233</v>
      </c>
      <c r="H178" s="121" t="s">
        <v>884</v>
      </c>
      <c r="I178" s="122">
        <v>16</v>
      </c>
      <c r="J178" s="217">
        <f t="shared" si="105"/>
        <v>1</v>
      </c>
      <c r="K178" s="123">
        <v>575548.74748451984</v>
      </c>
      <c r="L178" s="123">
        <v>787439</v>
      </c>
      <c r="M178" s="93">
        <f t="shared" si="106"/>
        <v>6.6031377133295432E-2</v>
      </c>
      <c r="N178" s="232">
        <v>1452987.705466731</v>
      </c>
      <c r="O178" s="232"/>
      <c r="P178" s="123">
        <v>1452987.705466731</v>
      </c>
      <c r="Q178" s="123">
        <v>122307.85041368625</v>
      </c>
      <c r="R178" s="123">
        <f t="shared" si="110"/>
        <v>1330679.8550530449</v>
      </c>
      <c r="S178" s="123">
        <f t="shared" si="111"/>
        <v>1330679.8550530449</v>
      </c>
      <c r="T178" s="123" t="b">
        <f t="shared" si="112"/>
        <v>0</v>
      </c>
      <c r="U178" s="123">
        <v>1045775</v>
      </c>
      <c r="V178" s="123">
        <v>0</v>
      </c>
      <c r="W178" s="123">
        <v>0</v>
      </c>
      <c r="X178" s="123">
        <v>0</v>
      </c>
      <c r="Y178" s="123">
        <v>0</v>
      </c>
      <c r="Z178" s="70">
        <f t="shared" si="151"/>
        <v>1045775</v>
      </c>
      <c r="AA178" s="70">
        <v>0</v>
      </c>
      <c r="AB178" s="70">
        <f t="shared" si="108"/>
        <v>2376454.8550530449</v>
      </c>
      <c r="AC178" s="51">
        <f>IF(D178='2. UC Pool Allocations by Type'!B$5,'2. UC Pool Allocations by Type'!J$5,IF(D178='2. UC Pool Allocations by Type'!B$6,'2. UC Pool Allocations by Type'!J$6,IF(D178='2. UC Pool Allocations by Type'!B$7,'2. UC Pool Allocations by Type'!J$7,IF(D178='2. UC Pool Allocations by Type'!B$10,'2. UC Pool Allocations by Type'!J$10,IF(D178='2. UC Pool Allocations by Type'!B$14,'2. UC Pool Allocations by Type'!J$14,IF(D178='2. UC Pool Allocations by Type'!B$15,'2. UC Pool Allocations by Type'!J$15,IF(D178='2. UC Pool Allocations by Type'!B$16,'2. UC Pool Allocations by Type'!J$16,0)))))))</f>
        <v>2027872799.0126088</v>
      </c>
      <c r="AD178" s="71">
        <f t="shared" si="113"/>
        <v>2376454.8550530449</v>
      </c>
      <c r="AE178" s="71">
        <f t="shared" si="114"/>
        <v>0</v>
      </c>
      <c r="AF178" s="71">
        <f t="shared" si="115"/>
        <v>0</v>
      </c>
      <c r="AG178" s="71">
        <f t="shared" si="116"/>
        <v>0</v>
      </c>
      <c r="AH178" s="71">
        <f t="shared" si="117"/>
        <v>0</v>
      </c>
      <c r="AI178" s="71">
        <f t="shared" si="118"/>
        <v>0</v>
      </c>
      <c r="AJ178" s="71">
        <f t="shared" si="119"/>
        <v>0</v>
      </c>
      <c r="AK178" s="49">
        <f t="shared" si="120"/>
        <v>1127322.4739040004</v>
      </c>
      <c r="AL178" s="51">
        <f>IF($E178=$D$352,R178*'1. UC Assumptions'!$H$14,0)</f>
        <v>1142337.475568614</v>
      </c>
      <c r="AM178" s="70">
        <f t="shared" si="104"/>
        <v>15015.001664613606</v>
      </c>
      <c r="AN178" s="70">
        <f t="shared" si="121"/>
        <v>0</v>
      </c>
      <c r="AO178" s="70">
        <f t="shared" si="122"/>
        <v>0</v>
      </c>
      <c r="AP178" s="70">
        <f t="shared" si="138"/>
        <v>0</v>
      </c>
      <c r="AQ178" s="70">
        <f t="shared" si="123"/>
        <v>15015.001664613606</v>
      </c>
      <c r="AR178" s="70">
        <f t="shared" si="124"/>
        <v>0</v>
      </c>
      <c r="AS178" s="70">
        <f t="shared" si="139"/>
        <v>0</v>
      </c>
      <c r="AT178" s="99">
        <f t="shared" si="107"/>
        <v>1142337.475568614</v>
      </c>
      <c r="AU178" s="287">
        <v>868703.22</v>
      </c>
      <c r="AV178" s="287">
        <f>ROUND(AU178*'1. UC Assumptions'!$C$19,2)</f>
        <v>364421</v>
      </c>
      <c r="AW178" s="287">
        <f>IF((AB178-AA178-AU178)*'1. UC Assumptions'!$C$19&gt;0,(AB178-AA178-AU178)*'1. UC Assumptions'!$C$19,0)</f>
        <v>632501.81090475235</v>
      </c>
      <c r="AX178" s="287">
        <f t="shared" si="152"/>
        <v>996922.81090475235</v>
      </c>
      <c r="AY178" s="287">
        <f>ROUND(AX178/'1. UC Assumptions'!$C$19,2)</f>
        <v>2376454.85</v>
      </c>
      <c r="AZ178" s="290">
        <f t="shared" si="140"/>
        <v>1142337.475568614</v>
      </c>
      <c r="BA178" s="287">
        <f t="shared" si="125"/>
        <v>0</v>
      </c>
      <c r="BB178" s="287">
        <f t="shared" si="126"/>
        <v>0</v>
      </c>
      <c r="BC178" s="287">
        <f t="shared" si="127"/>
        <v>1234117.3744313861</v>
      </c>
      <c r="BD178" s="287">
        <f t="shared" si="128"/>
        <v>0</v>
      </c>
      <c r="BE178" s="287">
        <f t="shared" si="129"/>
        <v>0</v>
      </c>
      <c r="BF178" s="287">
        <f t="shared" si="130"/>
        <v>0</v>
      </c>
      <c r="BG178" s="287">
        <f t="shared" si="153"/>
        <v>1142337.475568614</v>
      </c>
      <c r="BH178" s="287">
        <f t="shared" si="131"/>
        <v>1142337.475568614</v>
      </c>
      <c r="BI178" s="287">
        <f t="shared" si="132"/>
        <v>0</v>
      </c>
      <c r="BJ178" s="287">
        <f t="shared" si="133"/>
        <v>0</v>
      </c>
      <c r="BK178" s="287">
        <f t="shared" si="134"/>
        <v>0</v>
      </c>
      <c r="BL178" s="287">
        <f t="shared" si="135"/>
        <v>0</v>
      </c>
      <c r="BM178" s="287">
        <f t="shared" si="136"/>
        <v>0</v>
      </c>
      <c r="BN178" s="287">
        <f t="shared" si="137"/>
        <v>0</v>
      </c>
      <c r="BO178" s="287">
        <f t="shared" si="141"/>
        <v>273634.255568614</v>
      </c>
      <c r="BP178" s="287">
        <f t="shared" si="109"/>
        <v>114789.57</v>
      </c>
      <c r="BQ178" s="288">
        <f>IF(BO178&gt;0,BO178/'1. UC Assumptions'!$C$29*'1. UC Assumptions'!$C$28,0)</f>
        <v>187003.74605041376</v>
      </c>
      <c r="BR178" s="289">
        <f>BQ178*'1. UC Assumptions'!$C$19</f>
        <v>78448.07146814857</v>
      </c>
      <c r="BS178" s="289">
        <f t="shared" si="142"/>
        <v>1055706.9660504137</v>
      </c>
      <c r="BT178" s="90"/>
      <c r="BU178" s="111"/>
      <c r="BV178" s="111"/>
      <c r="BW178" s="126">
        <v>591917.28748451988</v>
      </c>
      <c r="BX178" s="126">
        <v>1452987.705466731</v>
      </c>
      <c r="BY178" s="7">
        <f t="shared" si="143"/>
        <v>0</v>
      </c>
    </row>
    <row r="179" spans="1:77">
      <c r="A179" s="118" t="s">
        <v>439</v>
      </c>
      <c r="B179" s="118" t="s">
        <v>440</v>
      </c>
      <c r="C179" s="270" t="s">
        <v>440</v>
      </c>
      <c r="D179" s="119" t="s">
        <v>972</v>
      </c>
      <c r="E179" s="120" t="s">
        <v>977</v>
      </c>
      <c r="F179" s="120"/>
      <c r="G179" s="121" t="s">
        <v>1073</v>
      </c>
      <c r="H179" s="121" t="s">
        <v>885</v>
      </c>
      <c r="I179" s="122">
        <v>12</v>
      </c>
      <c r="J179" s="217">
        <f t="shared" si="105"/>
        <v>1</v>
      </c>
      <c r="K179" s="123">
        <v>1243118.1063285959</v>
      </c>
      <c r="L179" s="123">
        <v>1291081</v>
      </c>
      <c r="M179" s="93">
        <f t="shared" si="106"/>
        <v>7.3056619403313983E-2</v>
      </c>
      <c r="N179" s="232">
        <v>2719339.1259318627</v>
      </c>
      <c r="O179" s="232"/>
      <c r="P179" s="123">
        <v>2719339.1259318627</v>
      </c>
      <c r="Q179" s="123">
        <v>1242792.2085285531</v>
      </c>
      <c r="R179" s="123">
        <f t="shared" si="110"/>
        <v>1476546.9174033096</v>
      </c>
      <c r="S179" s="123" t="b">
        <f t="shared" si="111"/>
        <v>0</v>
      </c>
      <c r="T179" s="123">
        <f t="shared" si="112"/>
        <v>1476546.9174033096</v>
      </c>
      <c r="U179" s="123">
        <v>84034</v>
      </c>
      <c r="V179" s="123">
        <v>0</v>
      </c>
      <c r="W179" s="123">
        <v>0</v>
      </c>
      <c r="X179" s="123">
        <v>0</v>
      </c>
      <c r="Y179" s="123">
        <v>0</v>
      </c>
      <c r="Z179" s="70">
        <f t="shared" si="151"/>
        <v>84034</v>
      </c>
      <c r="AA179" s="70">
        <v>0</v>
      </c>
      <c r="AB179" s="70">
        <f t="shared" si="108"/>
        <v>1560580.9174033096</v>
      </c>
      <c r="AC179" s="51">
        <f>IF(D179='2. UC Pool Allocations by Type'!B$5,'2. UC Pool Allocations by Type'!J$5,IF(D179='2. UC Pool Allocations by Type'!B$6,'2. UC Pool Allocations by Type'!J$6,IF(D179='2. UC Pool Allocations by Type'!B$7,'2. UC Pool Allocations by Type'!J$7,IF(D179='2. UC Pool Allocations by Type'!B$10,'2. UC Pool Allocations by Type'!J$10,IF(D179='2. UC Pool Allocations by Type'!B$14,'2. UC Pool Allocations by Type'!J$14,IF(D179='2. UC Pool Allocations by Type'!B$15,'2. UC Pool Allocations by Type'!J$15,IF(D179='2. UC Pool Allocations by Type'!B$16,'2. UC Pool Allocations by Type'!J$16,0)))))))</f>
        <v>196885138.65513676</v>
      </c>
      <c r="AD179" s="71">
        <f t="shared" si="113"/>
        <v>0</v>
      </c>
      <c r="AE179" s="71">
        <f t="shared" si="114"/>
        <v>1560580.9174033096</v>
      </c>
      <c r="AF179" s="71">
        <f t="shared" si="115"/>
        <v>0</v>
      </c>
      <c r="AG179" s="71">
        <f t="shared" si="116"/>
        <v>0</v>
      </c>
      <c r="AH179" s="71">
        <f t="shared" si="117"/>
        <v>0</v>
      </c>
      <c r="AI179" s="71">
        <f t="shared" si="118"/>
        <v>0</v>
      </c>
      <c r="AJ179" s="71">
        <f t="shared" si="119"/>
        <v>0</v>
      </c>
      <c r="AK179" s="49">
        <f t="shared" si="120"/>
        <v>956649.86143678194</v>
      </c>
      <c r="AL179" s="51">
        <f>IF($E179=$D$352,R179*'1. UC Assumptions'!$H$14,0)</f>
        <v>1267558.7383246874</v>
      </c>
      <c r="AM179" s="70">
        <f t="shared" si="104"/>
        <v>310908.87688790541</v>
      </c>
      <c r="AN179" s="70">
        <f t="shared" si="121"/>
        <v>310908.87688790541</v>
      </c>
      <c r="AO179" s="70">
        <f t="shared" si="122"/>
        <v>0</v>
      </c>
      <c r="AP179" s="70">
        <f t="shared" si="138"/>
        <v>0</v>
      </c>
      <c r="AQ179" s="70">
        <f t="shared" si="123"/>
        <v>0</v>
      </c>
      <c r="AR179" s="70">
        <f t="shared" si="124"/>
        <v>0</v>
      </c>
      <c r="AS179" s="70">
        <f t="shared" si="139"/>
        <v>0</v>
      </c>
      <c r="AT179" s="99">
        <f t="shared" si="107"/>
        <v>1267558.7383246874</v>
      </c>
      <c r="AU179" s="287">
        <v>1237431.8900000001</v>
      </c>
      <c r="AV179" s="287">
        <f>ROUND(AU179*'1. UC Assumptions'!$C$19,2)</f>
        <v>519102.68</v>
      </c>
      <c r="AW179" s="287">
        <f>IF((AB179-AA179-AU179)*'1. UC Assumptions'!$C$19&gt;0,(AB179-AA179-AU179)*'1. UC Assumptions'!$C$19,0)</f>
        <v>135561.01699568832</v>
      </c>
      <c r="AX179" s="287">
        <f t="shared" si="152"/>
        <v>654663.69699568837</v>
      </c>
      <c r="AY179" s="287">
        <f>ROUND(AX179/'1. UC Assumptions'!$C$19,2)</f>
        <v>1560580.92</v>
      </c>
      <c r="AZ179" s="290">
        <f t="shared" si="140"/>
        <v>1267558.7383246874</v>
      </c>
      <c r="BA179" s="287">
        <f t="shared" si="125"/>
        <v>0</v>
      </c>
      <c r="BB179" s="287">
        <f t="shared" si="126"/>
        <v>0</v>
      </c>
      <c r="BC179" s="287">
        <f t="shared" si="127"/>
        <v>0</v>
      </c>
      <c r="BD179" s="287">
        <f t="shared" si="128"/>
        <v>0</v>
      </c>
      <c r="BE179" s="287">
        <f t="shared" si="129"/>
        <v>0</v>
      </c>
      <c r="BF179" s="287">
        <f t="shared" si="130"/>
        <v>0</v>
      </c>
      <c r="BG179" s="287">
        <f t="shared" si="153"/>
        <v>1267558.7383246874</v>
      </c>
      <c r="BH179" s="287">
        <f t="shared" si="131"/>
        <v>0</v>
      </c>
      <c r="BI179" s="287">
        <f t="shared" si="132"/>
        <v>1267558.7383246874</v>
      </c>
      <c r="BJ179" s="287">
        <f t="shared" si="133"/>
        <v>0</v>
      </c>
      <c r="BK179" s="287">
        <f t="shared" si="134"/>
        <v>0</v>
      </c>
      <c r="BL179" s="287">
        <f t="shared" si="135"/>
        <v>0</v>
      </c>
      <c r="BM179" s="287">
        <f t="shared" si="136"/>
        <v>0</v>
      </c>
      <c r="BN179" s="287">
        <f t="shared" si="137"/>
        <v>0</v>
      </c>
      <c r="BO179" s="287">
        <f t="shared" si="141"/>
        <v>30126.84832468722</v>
      </c>
      <c r="BP179" s="287">
        <f t="shared" si="109"/>
        <v>12638.21</v>
      </c>
      <c r="BQ179" s="288">
        <f>IF(BO179&gt;0,BO179/'1. UC Assumptions'!$C$29*'1. UC Assumptions'!$C$28,0)</f>
        <v>20588.918889932091</v>
      </c>
      <c r="BR179" s="289">
        <f>BQ179*'1. UC Assumptions'!$C$19</f>
        <v>8637.0514743265121</v>
      </c>
      <c r="BS179" s="289">
        <f t="shared" si="142"/>
        <v>1258020.8088899322</v>
      </c>
      <c r="BT179" s="90"/>
      <c r="BU179" s="111"/>
      <c r="BV179" s="111"/>
      <c r="BW179" s="126">
        <v>1290453.2463285958</v>
      </c>
      <c r="BX179" s="126">
        <v>2719339.1259318627</v>
      </c>
      <c r="BY179" s="7">
        <f t="shared" si="143"/>
        <v>0</v>
      </c>
    </row>
    <row r="180" spans="1:77">
      <c r="A180" s="118" t="s">
        <v>441</v>
      </c>
      <c r="B180" s="118" t="s">
        <v>442</v>
      </c>
      <c r="C180" s="270" t="s">
        <v>442</v>
      </c>
      <c r="D180" s="119" t="s">
        <v>972</v>
      </c>
      <c r="E180" s="119" t="s">
        <v>977</v>
      </c>
      <c r="F180" s="120"/>
      <c r="G180" s="121" t="s">
        <v>1234</v>
      </c>
      <c r="H180" s="121" t="s">
        <v>886</v>
      </c>
      <c r="I180" s="122">
        <v>16</v>
      </c>
      <c r="J180" s="217" t="str">
        <f t="shared" si="105"/>
        <v xml:space="preserve"> </v>
      </c>
      <c r="K180" s="123">
        <v>286712.9981850363</v>
      </c>
      <c r="L180" s="123">
        <v>1487214.96</v>
      </c>
      <c r="M180" s="93">
        <f t="shared" si="106"/>
        <v>5.4456097943915927E-2</v>
      </c>
      <c r="N180" s="232">
        <v>1870529.1528214114</v>
      </c>
      <c r="O180" s="232"/>
      <c r="P180" s="123">
        <v>1870529.1528214114</v>
      </c>
      <c r="Q180" s="123">
        <v>0</v>
      </c>
      <c r="R180" s="123">
        <f t="shared" si="110"/>
        <v>1870529.1528214114</v>
      </c>
      <c r="S180" s="123" t="b">
        <f t="shared" si="111"/>
        <v>0</v>
      </c>
      <c r="T180" s="123">
        <f t="shared" si="112"/>
        <v>1870529.1528214114</v>
      </c>
      <c r="U180" s="123">
        <v>45903</v>
      </c>
      <c r="V180" s="123">
        <v>0</v>
      </c>
      <c r="W180" s="123">
        <v>0</v>
      </c>
      <c r="X180" s="123">
        <v>0</v>
      </c>
      <c r="Y180" s="123">
        <v>0</v>
      </c>
      <c r="Z180" s="70">
        <f t="shared" si="151"/>
        <v>45903</v>
      </c>
      <c r="AA180" s="70">
        <v>0</v>
      </c>
      <c r="AB180" s="70">
        <f t="shared" si="108"/>
        <v>1916432.1528214114</v>
      </c>
      <c r="AC180" s="51">
        <f>IF(D180='2. UC Pool Allocations by Type'!B$5,'2. UC Pool Allocations by Type'!J$5,IF(D180='2. UC Pool Allocations by Type'!B$6,'2. UC Pool Allocations by Type'!J$6,IF(D180='2. UC Pool Allocations by Type'!B$7,'2. UC Pool Allocations by Type'!J$7,IF(D180='2. UC Pool Allocations by Type'!B$10,'2. UC Pool Allocations by Type'!J$10,IF(D180='2. UC Pool Allocations by Type'!B$14,'2. UC Pool Allocations by Type'!J$14,IF(D180='2. UC Pool Allocations by Type'!B$15,'2. UC Pool Allocations by Type'!J$15,IF(D180='2. UC Pool Allocations by Type'!B$16,'2. UC Pool Allocations by Type'!J$16,0)))))))</f>
        <v>196885138.65513676</v>
      </c>
      <c r="AD180" s="71">
        <f t="shared" si="113"/>
        <v>0</v>
      </c>
      <c r="AE180" s="71">
        <f t="shared" si="114"/>
        <v>1916432.1528214114</v>
      </c>
      <c r="AF180" s="71">
        <f t="shared" si="115"/>
        <v>0</v>
      </c>
      <c r="AG180" s="71">
        <f t="shared" si="116"/>
        <v>0</v>
      </c>
      <c r="AH180" s="71">
        <f t="shared" si="117"/>
        <v>0</v>
      </c>
      <c r="AI180" s="71">
        <f t="shared" si="118"/>
        <v>0</v>
      </c>
      <c r="AJ180" s="71">
        <f t="shared" si="119"/>
        <v>0</v>
      </c>
      <c r="AK180" s="49">
        <f t="shared" si="120"/>
        <v>1174789.8061576725</v>
      </c>
      <c r="AL180" s="51">
        <f>IF($E180=$D$352,R180*'1. UC Assumptions'!$H$14,0)</f>
        <v>1605777.334268227</v>
      </c>
      <c r="AM180" s="70">
        <f t="shared" si="104"/>
        <v>430987.52811055444</v>
      </c>
      <c r="AN180" s="70">
        <f t="shared" si="121"/>
        <v>430987.52811055444</v>
      </c>
      <c r="AO180" s="70">
        <f t="shared" si="122"/>
        <v>0</v>
      </c>
      <c r="AP180" s="70">
        <f t="shared" si="138"/>
        <v>0</v>
      </c>
      <c r="AQ180" s="70">
        <f t="shared" si="123"/>
        <v>0</v>
      </c>
      <c r="AR180" s="70">
        <f t="shared" si="124"/>
        <v>0</v>
      </c>
      <c r="AS180" s="70">
        <f t="shared" si="139"/>
        <v>0</v>
      </c>
      <c r="AT180" s="99">
        <f t="shared" si="107"/>
        <v>1605777.334268227</v>
      </c>
      <c r="AU180" s="287">
        <v>1604140.1199999999</v>
      </c>
      <c r="AV180" s="287">
        <f>ROUND(AU180*'1. UC Assumptions'!$C$19,2)</f>
        <v>672936.78</v>
      </c>
      <c r="AW180" s="287">
        <f>IF((AB180-AA180-AU180)*'1. UC Assumptions'!$C$19&gt;0,(AB180-AA180-AU180)*'1. UC Assumptions'!$C$19,0)</f>
        <v>131006.50776858212</v>
      </c>
      <c r="AX180" s="287">
        <f t="shared" si="152"/>
        <v>803943.28776858211</v>
      </c>
      <c r="AY180" s="287">
        <f>ROUND(AX180/'1. UC Assumptions'!$C$19,2)</f>
        <v>1916432.15</v>
      </c>
      <c r="AZ180" s="290">
        <f t="shared" si="140"/>
        <v>1605777.334268227</v>
      </c>
      <c r="BA180" s="287">
        <f t="shared" si="125"/>
        <v>0</v>
      </c>
      <c r="BB180" s="287">
        <f t="shared" si="126"/>
        <v>0</v>
      </c>
      <c r="BC180" s="287">
        <f t="shared" si="127"/>
        <v>0</v>
      </c>
      <c r="BD180" s="287">
        <f t="shared" si="128"/>
        <v>0</v>
      </c>
      <c r="BE180" s="287">
        <f t="shared" si="129"/>
        <v>0</v>
      </c>
      <c r="BF180" s="287">
        <f t="shared" si="130"/>
        <v>0</v>
      </c>
      <c r="BG180" s="287">
        <f t="shared" si="153"/>
        <v>1605777.334268227</v>
      </c>
      <c r="BH180" s="287">
        <f t="shared" si="131"/>
        <v>0</v>
      </c>
      <c r="BI180" s="287">
        <f t="shared" si="132"/>
        <v>1605777.334268227</v>
      </c>
      <c r="BJ180" s="287">
        <f t="shared" si="133"/>
        <v>0</v>
      </c>
      <c r="BK180" s="287">
        <f t="shared" si="134"/>
        <v>0</v>
      </c>
      <c r="BL180" s="287">
        <f t="shared" si="135"/>
        <v>0</v>
      </c>
      <c r="BM180" s="287">
        <f t="shared" si="136"/>
        <v>0</v>
      </c>
      <c r="BN180" s="287">
        <f t="shared" si="137"/>
        <v>0</v>
      </c>
      <c r="BO180" s="287">
        <f t="shared" si="141"/>
        <v>1637.2142682271078</v>
      </c>
      <c r="BP180" s="287">
        <f t="shared" si="109"/>
        <v>686.81</v>
      </c>
      <c r="BQ180" s="288">
        <f>IF(BO180&gt;0,BO180/'1. UC Assumptions'!$C$29*'1. UC Assumptions'!$C$28,0)</f>
        <v>1118.8847705103387</v>
      </c>
      <c r="BR180" s="289">
        <f>BQ180*'1. UC Assumptions'!$C$19</f>
        <v>469.37216122908706</v>
      </c>
      <c r="BS180" s="289">
        <f t="shared" si="142"/>
        <v>1605259.0047705101</v>
      </c>
      <c r="BT180" s="90"/>
      <c r="BU180" s="111"/>
      <c r="BV180" s="111"/>
      <c r="BW180" s="126">
        <v>288523.4981850363</v>
      </c>
      <c r="BX180" s="126">
        <v>1870529.1528214114</v>
      </c>
      <c r="BY180" s="7">
        <f t="shared" si="143"/>
        <v>0</v>
      </c>
    </row>
    <row r="181" spans="1:77">
      <c r="A181" s="118" t="s">
        <v>444</v>
      </c>
      <c r="B181" s="118" t="s">
        <v>445</v>
      </c>
      <c r="C181" s="270" t="s">
        <v>445</v>
      </c>
      <c r="D181" s="119" t="s">
        <v>949</v>
      </c>
      <c r="E181" s="119"/>
      <c r="F181" s="120"/>
      <c r="G181" s="121" t="s">
        <v>443</v>
      </c>
      <c r="H181" s="121" t="s">
        <v>775</v>
      </c>
      <c r="I181" s="122">
        <v>9</v>
      </c>
      <c r="J181" s="217">
        <f t="shared" si="105"/>
        <v>1</v>
      </c>
      <c r="K181" s="123">
        <v>27660903.847313993</v>
      </c>
      <c r="L181" s="123">
        <v>32754198</v>
      </c>
      <c r="M181" s="93">
        <f t="shared" si="106"/>
        <v>0.11035505192151485</v>
      </c>
      <c r="N181" s="232">
        <v>67082213.548517935</v>
      </c>
      <c r="O181" s="232"/>
      <c r="P181" s="123">
        <v>67082213.548517935</v>
      </c>
      <c r="Q181" s="123">
        <v>12509307.504387494</v>
      </c>
      <c r="R181" s="123">
        <f t="shared" si="110"/>
        <v>54572906.044130445</v>
      </c>
      <c r="S181" s="123">
        <f t="shared" si="111"/>
        <v>0</v>
      </c>
      <c r="T181" s="123" t="b">
        <f t="shared" si="112"/>
        <v>0</v>
      </c>
      <c r="U181" s="123">
        <v>912645</v>
      </c>
      <c r="V181" s="123">
        <v>0</v>
      </c>
      <c r="W181" s="123">
        <v>0</v>
      </c>
      <c r="X181" s="123">
        <v>0</v>
      </c>
      <c r="Y181" s="123">
        <v>0</v>
      </c>
      <c r="Z181" s="70">
        <f t="shared" si="151"/>
        <v>912645</v>
      </c>
      <c r="AA181" s="70">
        <v>0</v>
      </c>
      <c r="AB181" s="70">
        <f t="shared" si="108"/>
        <v>55485551.044130445</v>
      </c>
      <c r="AC181" s="51">
        <f>IF(D181='2. UC Pool Allocations by Type'!B$5,'2. UC Pool Allocations by Type'!J$5,IF(D181='2. UC Pool Allocations by Type'!B$6,'2. UC Pool Allocations by Type'!J$6,IF(D181='2. UC Pool Allocations by Type'!B$7,'2. UC Pool Allocations by Type'!J$7,IF(D181='2. UC Pool Allocations by Type'!B$10,'2. UC Pool Allocations by Type'!J$10,IF(D181='2. UC Pool Allocations by Type'!B$14,'2. UC Pool Allocations by Type'!J$14,IF(D181='2. UC Pool Allocations by Type'!B$15,'2. UC Pool Allocations by Type'!J$15,IF(D181='2. UC Pool Allocations by Type'!B$16,'2. UC Pool Allocations by Type'!J$16,0)))))))</f>
        <v>2027872799.0126088</v>
      </c>
      <c r="AD181" s="71">
        <f t="shared" si="113"/>
        <v>55485551.044130445</v>
      </c>
      <c r="AE181" s="71">
        <f t="shared" si="114"/>
        <v>0</v>
      </c>
      <c r="AF181" s="71">
        <f t="shared" si="115"/>
        <v>0</v>
      </c>
      <c r="AG181" s="71">
        <f t="shared" si="116"/>
        <v>0</v>
      </c>
      <c r="AH181" s="71">
        <f t="shared" si="117"/>
        <v>0</v>
      </c>
      <c r="AI181" s="71">
        <f t="shared" si="118"/>
        <v>0</v>
      </c>
      <c r="AJ181" s="71">
        <f t="shared" si="119"/>
        <v>0</v>
      </c>
      <c r="AK181" s="49">
        <f t="shared" si="120"/>
        <v>26320764.535457432</v>
      </c>
      <c r="AL181" s="51">
        <f>IF($E181=$D$352,R181*'1. UC Assumptions'!$H$14,0)</f>
        <v>0</v>
      </c>
      <c r="AM181" s="70">
        <f t="shared" si="104"/>
        <v>0</v>
      </c>
      <c r="AN181" s="70">
        <f t="shared" si="121"/>
        <v>0</v>
      </c>
      <c r="AO181" s="70">
        <f t="shared" si="122"/>
        <v>0</v>
      </c>
      <c r="AP181" s="70">
        <f t="shared" si="138"/>
        <v>0</v>
      </c>
      <c r="AQ181" s="70">
        <f t="shared" si="123"/>
        <v>0</v>
      </c>
      <c r="AR181" s="70">
        <f t="shared" si="124"/>
        <v>26320764.535457432</v>
      </c>
      <c r="AS181" s="70">
        <f t="shared" si="139"/>
        <v>-1348291.9072491857</v>
      </c>
      <c r="AT181" s="99">
        <f t="shared" si="107"/>
        <v>24972472.628208246</v>
      </c>
      <c r="AU181" s="287">
        <v>24147713.640000001</v>
      </c>
      <c r="AV181" s="287">
        <f>ROUND(AU181*'1. UC Assumptions'!$C$19,2)</f>
        <v>10129965.869999999</v>
      </c>
      <c r="AW181" s="287">
        <f>IF((AB181-AA181-AU181)*'1. UC Assumptions'!$C$19&gt;0,(AB181-AA181-AU181)*'1. UC Assumptions'!$C$19,0)</f>
        <v>13146222.79103272</v>
      </c>
      <c r="AX181" s="287">
        <f t="shared" si="152"/>
        <v>23276188.661032721</v>
      </c>
      <c r="AY181" s="287">
        <f>ROUND(AX181/'1. UC Assumptions'!$C$19,2)</f>
        <v>55485551.039999999</v>
      </c>
      <c r="AZ181" s="290">
        <f t="shared" si="140"/>
        <v>24972472.628208246</v>
      </c>
      <c r="BA181" s="287">
        <f t="shared" si="125"/>
        <v>0</v>
      </c>
      <c r="BB181" s="287">
        <f t="shared" si="126"/>
        <v>0</v>
      </c>
      <c r="BC181" s="287">
        <f t="shared" si="127"/>
        <v>30513078.411791753</v>
      </c>
      <c r="BD181" s="287">
        <f t="shared" si="128"/>
        <v>0</v>
      </c>
      <c r="BE181" s="287">
        <f t="shared" si="129"/>
        <v>0</v>
      </c>
      <c r="BF181" s="287">
        <f t="shared" si="130"/>
        <v>0</v>
      </c>
      <c r="BG181" s="287">
        <f t="shared" si="153"/>
        <v>24972472.628208246</v>
      </c>
      <c r="BH181" s="287">
        <f t="shared" si="131"/>
        <v>24972472.628208246</v>
      </c>
      <c r="BI181" s="287">
        <f t="shared" si="132"/>
        <v>0</v>
      </c>
      <c r="BJ181" s="287">
        <f t="shared" si="133"/>
        <v>0</v>
      </c>
      <c r="BK181" s="287">
        <f t="shared" si="134"/>
        <v>0</v>
      </c>
      <c r="BL181" s="287">
        <f t="shared" si="135"/>
        <v>0</v>
      </c>
      <c r="BM181" s="287">
        <f t="shared" si="136"/>
        <v>0</v>
      </c>
      <c r="BN181" s="287">
        <f t="shared" si="137"/>
        <v>0</v>
      </c>
      <c r="BO181" s="287">
        <f t="shared" si="141"/>
        <v>824758.98820824549</v>
      </c>
      <c r="BP181" s="287">
        <f t="shared" si="109"/>
        <v>345986.39</v>
      </c>
      <c r="BQ181" s="288">
        <f>IF(BO181&gt;0,BO181/'1. UC Assumptions'!$C$29*'1. UC Assumptions'!$C$28,0)</f>
        <v>563646.60946120787</v>
      </c>
      <c r="BR181" s="289">
        <f>BQ181*'1. UC Assumptions'!$C$19</f>
        <v>236449.7526689767</v>
      </c>
      <c r="BS181" s="289">
        <f t="shared" si="142"/>
        <v>24711360.249461208</v>
      </c>
      <c r="BT181" s="90"/>
      <c r="BU181" s="111"/>
      <c r="BV181" s="111"/>
      <c r="BW181" s="126">
        <v>30928565.927313991</v>
      </c>
      <c r="BX181" s="126">
        <v>67082213.548517935</v>
      </c>
      <c r="BY181" s="7">
        <f t="shared" si="143"/>
        <v>0</v>
      </c>
    </row>
    <row r="182" spans="1:77">
      <c r="A182" s="118" t="s">
        <v>447</v>
      </c>
      <c r="B182" s="118" t="s">
        <v>448</v>
      </c>
      <c r="C182" s="270" t="s">
        <v>2138</v>
      </c>
      <c r="D182" s="119" t="s">
        <v>949</v>
      </c>
      <c r="E182" s="119" t="s">
        <v>977</v>
      </c>
      <c r="F182" s="120"/>
      <c r="G182" s="121" t="s">
        <v>446</v>
      </c>
      <c r="H182" s="121" t="s">
        <v>887</v>
      </c>
      <c r="I182" s="122">
        <v>3</v>
      </c>
      <c r="J182" s="217">
        <f t="shared" si="105"/>
        <v>1</v>
      </c>
      <c r="K182" s="123">
        <v>180443.26599617046</v>
      </c>
      <c r="L182" s="123">
        <v>1052477</v>
      </c>
      <c r="M182" s="93">
        <f t="shared" si="106"/>
        <v>6.6160568168099898E-2</v>
      </c>
      <c r="N182" s="232">
        <v>1314490.971300442</v>
      </c>
      <c r="O182" s="232"/>
      <c r="P182" s="123">
        <v>1314490.971300442</v>
      </c>
      <c r="Q182" s="123">
        <v>468693.4259801482</v>
      </c>
      <c r="R182" s="123">
        <f t="shared" si="110"/>
        <v>845797.54532029387</v>
      </c>
      <c r="S182" s="123">
        <f t="shared" si="111"/>
        <v>845797.54532029387</v>
      </c>
      <c r="T182" s="123" t="b">
        <f t="shared" si="112"/>
        <v>0</v>
      </c>
      <c r="U182" s="123">
        <v>43349</v>
      </c>
      <c r="V182" s="123">
        <v>0</v>
      </c>
      <c r="W182" s="123">
        <v>0</v>
      </c>
      <c r="X182" s="123">
        <v>0</v>
      </c>
      <c r="Y182" s="123">
        <v>0</v>
      </c>
      <c r="Z182" s="70">
        <f t="shared" si="151"/>
        <v>43349</v>
      </c>
      <c r="AA182" s="70">
        <v>0</v>
      </c>
      <c r="AB182" s="70">
        <f t="shared" si="108"/>
        <v>889146.54532029387</v>
      </c>
      <c r="AC182" s="51">
        <f>IF(D182='2. UC Pool Allocations by Type'!B$5,'2. UC Pool Allocations by Type'!J$5,IF(D182='2. UC Pool Allocations by Type'!B$6,'2. UC Pool Allocations by Type'!J$6,IF(D182='2. UC Pool Allocations by Type'!B$7,'2. UC Pool Allocations by Type'!J$7,IF(D182='2. UC Pool Allocations by Type'!B$10,'2. UC Pool Allocations by Type'!J$10,IF(D182='2. UC Pool Allocations by Type'!B$14,'2. UC Pool Allocations by Type'!J$14,IF(D182='2. UC Pool Allocations by Type'!B$15,'2. UC Pool Allocations by Type'!J$15,IF(D182='2. UC Pool Allocations by Type'!B$16,'2. UC Pool Allocations by Type'!J$16,0)))))))</f>
        <v>2027872799.0126088</v>
      </c>
      <c r="AD182" s="71">
        <f t="shared" si="113"/>
        <v>889146.54532029387</v>
      </c>
      <c r="AE182" s="71">
        <f t="shared" si="114"/>
        <v>0</v>
      </c>
      <c r="AF182" s="71">
        <f t="shared" si="115"/>
        <v>0</v>
      </c>
      <c r="AG182" s="71">
        <f t="shared" si="116"/>
        <v>0</v>
      </c>
      <c r="AH182" s="71">
        <f t="shared" si="117"/>
        <v>0</v>
      </c>
      <c r="AI182" s="71">
        <f t="shared" si="118"/>
        <v>0</v>
      </c>
      <c r="AJ182" s="71">
        <f t="shared" si="119"/>
        <v>0</v>
      </c>
      <c r="AK182" s="49">
        <f t="shared" si="120"/>
        <v>421785.78776801354</v>
      </c>
      <c r="AL182" s="51">
        <f>IF($E182=$D$352,R182*'1. UC Assumptions'!$H$14,0)</f>
        <v>726084.66198265227</v>
      </c>
      <c r="AM182" s="70">
        <f t="shared" ref="AM182:AM241" si="154">IF(AL182=0,0,IF(AK182&gt;AL182,0,AL182-AK182))</f>
        <v>304298.87421463872</v>
      </c>
      <c r="AN182" s="70">
        <f t="shared" si="121"/>
        <v>0</v>
      </c>
      <c r="AO182" s="70">
        <f t="shared" si="122"/>
        <v>0</v>
      </c>
      <c r="AP182" s="70">
        <f t="shared" si="138"/>
        <v>0</v>
      </c>
      <c r="AQ182" s="70">
        <f t="shared" si="123"/>
        <v>304298.87421463872</v>
      </c>
      <c r="AR182" s="70">
        <f t="shared" si="124"/>
        <v>0</v>
      </c>
      <c r="AS182" s="70">
        <f t="shared" si="139"/>
        <v>0</v>
      </c>
      <c r="AT182" s="99">
        <f t="shared" si="107"/>
        <v>726084.66198265227</v>
      </c>
      <c r="AU182" s="287">
        <v>733701.41</v>
      </c>
      <c r="AV182" s="287">
        <f>ROUND(AU182*'1. UC Assumptions'!$C$19,2)</f>
        <v>307787.74</v>
      </c>
      <c r="AW182" s="287">
        <f>IF((AB182-AA182-AU182)*'1. UC Assumptions'!$C$19&gt;0,(AB182-AA182-AU182)*'1. UC Assumptions'!$C$19,0)</f>
        <v>65209.234266863263</v>
      </c>
      <c r="AX182" s="287">
        <f t="shared" si="152"/>
        <v>372996.97426686325</v>
      </c>
      <c r="AY182" s="287">
        <f>ROUND(AX182/'1. UC Assumptions'!$C$19,2)</f>
        <v>889146.54</v>
      </c>
      <c r="AZ182" s="290">
        <f t="shared" si="140"/>
        <v>726084.66198265227</v>
      </c>
      <c r="BA182" s="287">
        <f t="shared" si="125"/>
        <v>0</v>
      </c>
      <c r="BB182" s="287">
        <f t="shared" si="126"/>
        <v>0</v>
      </c>
      <c r="BC182" s="287">
        <f t="shared" si="127"/>
        <v>163061.87801734777</v>
      </c>
      <c r="BD182" s="287">
        <f t="shared" si="128"/>
        <v>0</v>
      </c>
      <c r="BE182" s="287">
        <f t="shared" si="129"/>
        <v>0</v>
      </c>
      <c r="BF182" s="287">
        <f t="shared" si="130"/>
        <v>0</v>
      </c>
      <c r="BG182" s="287">
        <f t="shared" si="153"/>
        <v>726084.66198265227</v>
      </c>
      <c r="BH182" s="287">
        <f t="shared" si="131"/>
        <v>726084.66198265227</v>
      </c>
      <c r="BI182" s="287">
        <f t="shared" si="132"/>
        <v>0</v>
      </c>
      <c r="BJ182" s="287">
        <f t="shared" si="133"/>
        <v>0</v>
      </c>
      <c r="BK182" s="287">
        <f t="shared" si="134"/>
        <v>0</v>
      </c>
      <c r="BL182" s="287">
        <f t="shared" si="135"/>
        <v>0</v>
      </c>
      <c r="BM182" s="287">
        <f t="shared" si="136"/>
        <v>0</v>
      </c>
      <c r="BN182" s="287">
        <f t="shared" si="137"/>
        <v>0</v>
      </c>
      <c r="BO182" s="287">
        <f t="shared" si="141"/>
        <v>-7616.748017347767</v>
      </c>
      <c r="BP182" s="287">
        <f t="shared" si="109"/>
        <v>-3195.22</v>
      </c>
      <c r="BQ182" s="288">
        <f>IF(BO182&gt;0,BO182/'1. UC Assumptions'!$C$29*'1. UC Assumptions'!$C$28,0)</f>
        <v>0</v>
      </c>
      <c r="BR182" s="289">
        <f>BQ182*'1. UC Assumptions'!$C$19</f>
        <v>0</v>
      </c>
      <c r="BS182" s="289">
        <f t="shared" si="142"/>
        <v>733701.41</v>
      </c>
      <c r="BT182" s="90"/>
      <c r="BU182" s="111"/>
      <c r="BV182" s="111"/>
      <c r="BW182" s="126">
        <v>195400.99599617044</v>
      </c>
      <c r="BX182" s="126">
        <v>1314490.971300442</v>
      </c>
      <c r="BY182" s="7">
        <f t="shared" si="143"/>
        <v>0</v>
      </c>
    </row>
    <row r="183" spans="1:77">
      <c r="A183" s="118" t="s">
        <v>449</v>
      </c>
      <c r="B183" s="118" t="s">
        <v>450</v>
      </c>
      <c r="C183" s="270" t="s">
        <v>450</v>
      </c>
      <c r="D183" s="119" t="s">
        <v>972</v>
      </c>
      <c r="E183" s="119" t="s">
        <v>977</v>
      </c>
      <c r="F183" s="120"/>
      <c r="G183" s="121" t="s">
        <v>1235</v>
      </c>
      <c r="H183" s="121" t="s">
        <v>888</v>
      </c>
      <c r="I183" s="122">
        <v>19</v>
      </c>
      <c r="J183" s="217" t="str">
        <f t="shared" ref="J183:J242" si="155">IF(Q183&gt;0,1," ")</f>
        <v xml:space="preserve"> </v>
      </c>
      <c r="K183" s="123">
        <v>552273.53438530606</v>
      </c>
      <c r="L183" s="123">
        <v>398050.62</v>
      </c>
      <c r="M183" s="93">
        <f t="shared" si="106"/>
        <v>5.9066042432015742E-2</v>
      </c>
      <c r="N183" s="232">
        <v>1006456.041212398</v>
      </c>
      <c r="O183" s="232"/>
      <c r="P183" s="123">
        <v>1006456.041212398</v>
      </c>
      <c r="Q183" s="123">
        <v>0</v>
      </c>
      <c r="R183" s="123">
        <f t="shared" si="110"/>
        <v>1006456.041212398</v>
      </c>
      <c r="S183" s="123" t="b">
        <f t="shared" si="111"/>
        <v>0</v>
      </c>
      <c r="T183" s="123">
        <f t="shared" si="112"/>
        <v>1006456.041212398</v>
      </c>
      <c r="U183" s="123">
        <v>3996</v>
      </c>
      <c r="V183" s="123">
        <v>1609075.82</v>
      </c>
      <c r="W183" s="123">
        <v>0</v>
      </c>
      <c r="X183" s="123">
        <v>0</v>
      </c>
      <c r="Y183" s="123">
        <v>0</v>
      </c>
      <c r="Z183" s="70">
        <f t="shared" si="151"/>
        <v>1613071.82</v>
      </c>
      <c r="AA183" s="70">
        <v>0</v>
      </c>
      <c r="AB183" s="70">
        <f t="shared" si="108"/>
        <v>2619527.8612123979</v>
      </c>
      <c r="AC183" s="51">
        <f>IF(D183='2. UC Pool Allocations by Type'!B$5,'2. UC Pool Allocations by Type'!J$5,IF(D183='2. UC Pool Allocations by Type'!B$6,'2. UC Pool Allocations by Type'!J$6,IF(D183='2. UC Pool Allocations by Type'!B$7,'2. UC Pool Allocations by Type'!J$7,IF(D183='2. UC Pool Allocations by Type'!B$10,'2. UC Pool Allocations by Type'!J$10,IF(D183='2. UC Pool Allocations by Type'!B$14,'2. UC Pool Allocations by Type'!J$14,IF(D183='2. UC Pool Allocations by Type'!B$15,'2. UC Pool Allocations by Type'!J$15,IF(D183='2. UC Pool Allocations by Type'!B$16,'2. UC Pool Allocations by Type'!J$16,0)))))))</f>
        <v>196885138.65513676</v>
      </c>
      <c r="AD183" s="71">
        <f t="shared" si="113"/>
        <v>0</v>
      </c>
      <c r="AE183" s="71">
        <f t="shared" si="114"/>
        <v>2619527.8612123979</v>
      </c>
      <c r="AF183" s="71">
        <f t="shared" si="115"/>
        <v>0</v>
      </c>
      <c r="AG183" s="71">
        <f t="shared" si="116"/>
        <v>0</v>
      </c>
      <c r="AH183" s="71">
        <f t="shared" si="117"/>
        <v>0</v>
      </c>
      <c r="AI183" s="71">
        <f t="shared" si="118"/>
        <v>0</v>
      </c>
      <c r="AJ183" s="71">
        <f t="shared" si="119"/>
        <v>0</v>
      </c>
      <c r="AK183" s="49">
        <f t="shared" si="120"/>
        <v>1605793.6743378737</v>
      </c>
      <c r="AL183" s="51">
        <f>IF($E183=$D$352,R183*'1. UC Assumptions'!$H$14,0)</f>
        <v>864003.80153310474</v>
      </c>
      <c r="AM183" s="70">
        <f t="shared" si="154"/>
        <v>0</v>
      </c>
      <c r="AN183" s="70">
        <f t="shared" si="121"/>
        <v>0</v>
      </c>
      <c r="AO183" s="70">
        <f t="shared" si="122"/>
        <v>0</v>
      </c>
      <c r="AP183" s="70">
        <f t="shared" si="138"/>
        <v>0</v>
      </c>
      <c r="AQ183" s="70">
        <f t="shared" si="123"/>
        <v>0</v>
      </c>
      <c r="AR183" s="70">
        <f t="shared" si="124"/>
        <v>0</v>
      </c>
      <c r="AS183" s="70">
        <f t="shared" si="139"/>
        <v>0</v>
      </c>
      <c r="AT183" s="99">
        <f t="shared" si="107"/>
        <v>1605793.6743378737</v>
      </c>
      <c r="AU183" s="287">
        <v>1600413.47</v>
      </c>
      <c r="AV183" s="287">
        <f>ROUND(AU183*'1. UC Assumptions'!$C$19,2)</f>
        <v>671373.45</v>
      </c>
      <c r="AW183" s="287">
        <f>IF((AB183-AA183-AU183)*'1. UC Assumptions'!$C$19&gt;0,(AB183-AA183-AU183)*'1. UC Assumptions'!$C$19,0)</f>
        <v>427518.48711360095</v>
      </c>
      <c r="AX183" s="287">
        <f t="shared" si="152"/>
        <v>1098891.9371136008</v>
      </c>
      <c r="AY183" s="287">
        <f>ROUND(AX183/'1. UC Assumptions'!$C$19,2)</f>
        <v>2619527.86</v>
      </c>
      <c r="AZ183" s="290">
        <f t="shared" si="140"/>
        <v>1605793.6743378737</v>
      </c>
      <c r="BA183" s="287">
        <f t="shared" si="125"/>
        <v>0</v>
      </c>
      <c r="BB183" s="287">
        <f t="shared" si="126"/>
        <v>0</v>
      </c>
      <c r="BC183" s="287">
        <f t="shared" si="127"/>
        <v>0</v>
      </c>
      <c r="BD183" s="287">
        <f t="shared" si="128"/>
        <v>0</v>
      </c>
      <c r="BE183" s="287">
        <f t="shared" si="129"/>
        <v>0</v>
      </c>
      <c r="BF183" s="287">
        <f t="shared" si="130"/>
        <v>0</v>
      </c>
      <c r="BG183" s="287">
        <f t="shared" si="153"/>
        <v>1605793.6743378737</v>
      </c>
      <c r="BH183" s="287">
        <f t="shared" si="131"/>
        <v>0</v>
      </c>
      <c r="BI183" s="287">
        <f t="shared" si="132"/>
        <v>1605793.6743378737</v>
      </c>
      <c r="BJ183" s="287">
        <f t="shared" si="133"/>
        <v>0</v>
      </c>
      <c r="BK183" s="287">
        <f t="shared" si="134"/>
        <v>0</v>
      </c>
      <c r="BL183" s="287">
        <f t="shared" si="135"/>
        <v>0</v>
      </c>
      <c r="BM183" s="287">
        <f t="shared" si="136"/>
        <v>0</v>
      </c>
      <c r="BN183" s="287">
        <f t="shared" si="137"/>
        <v>0</v>
      </c>
      <c r="BO183" s="287">
        <f t="shared" si="141"/>
        <v>5380.2043378737289</v>
      </c>
      <c r="BP183" s="287">
        <f t="shared" si="109"/>
        <v>2256.9899999999998</v>
      </c>
      <c r="BQ183" s="288">
        <f>IF(BO183&gt;0,BO183/'1. UC Assumptions'!$C$29*'1. UC Assumptions'!$C$28,0)</f>
        <v>3676.8728520789623</v>
      </c>
      <c r="BR183" s="289">
        <f>BQ183*'1. UC Assumptions'!$C$19</f>
        <v>1542.4481614471247</v>
      </c>
      <c r="BS183" s="289">
        <f t="shared" si="142"/>
        <v>1604090.3428520788</v>
      </c>
      <c r="BT183" s="90"/>
      <c r="BU183" s="111"/>
      <c r="BV183" s="111"/>
      <c r="BW183" s="126">
        <v>557402.38438530604</v>
      </c>
      <c r="BX183" s="126">
        <v>1006456.041212398</v>
      </c>
      <c r="BY183" s="7">
        <f t="shared" si="143"/>
        <v>0</v>
      </c>
    </row>
    <row r="184" spans="1:77">
      <c r="A184" s="118" t="s">
        <v>452</v>
      </c>
      <c r="B184" s="118" t="s">
        <v>453</v>
      </c>
      <c r="C184" s="270" t="s">
        <v>453</v>
      </c>
      <c r="D184" s="119" t="s">
        <v>949</v>
      </c>
      <c r="E184" s="119"/>
      <c r="F184" s="120"/>
      <c r="G184" s="121" t="s">
        <v>451</v>
      </c>
      <c r="H184" s="121" t="s">
        <v>802</v>
      </c>
      <c r="I184" s="122">
        <v>5</v>
      </c>
      <c r="J184" s="217">
        <f t="shared" si="155"/>
        <v>1</v>
      </c>
      <c r="K184" s="123">
        <v>2868128.7485399991</v>
      </c>
      <c r="L184" s="123">
        <v>9028994</v>
      </c>
      <c r="M184" s="93">
        <f t="shared" ref="M184:M244" si="156">P184/(K184+L184)-1</f>
        <v>8.1348860635174214E-2</v>
      </c>
      <c r="N184" s="232">
        <v>12864940.128970539</v>
      </c>
      <c r="O184" s="232"/>
      <c r="P184" s="123">
        <v>12864940.128970539</v>
      </c>
      <c r="Q184" s="123">
        <v>5155420.6652184501</v>
      </c>
      <c r="R184" s="123">
        <f t="shared" si="110"/>
        <v>7709519.4637520891</v>
      </c>
      <c r="S184" s="123">
        <f t="shared" si="111"/>
        <v>0</v>
      </c>
      <c r="T184" s="123" t="b">
        <f t="shared" si="112"/>
        <v>0</v>
      </c>
      <c r="U184" s="123">
        <v>3016684</v>
      </c>
      <c r="V184" s="123">
        <v>0</v>
      </c>
      <c r="W184" s="123">
        <v>1976725</v>
      </c>
      <c r="X184" s="123">
        <v>0</v>
      </c>
      <c r="Y184" s="123">
        <v>0</v>
      </c>
      <c r="Z184" s="70">
        <f t="shared" si="151"/>
        <v>4993409</v>
      </c>
      <c r="AA184" s="70">
        <v>0</v>
      </c>
      <c r="AB184" s="70">
        <f>R184+Z184+AA184+BY184</f>
        <v>12702928.463752089</v>
      </c>
      <c r="AC184" s="51">
        <f>IF(D184='2. UC Pool Allocations by Type'!B$5,'2. UC Pool Allocations by Type'!J$5,IF(D184='2. UC Pool Allocations by Type'!B$6,'2. UC Pool Allocations by Type'!J$6,IF(D184='2. UC Pool Allocations by Type'!B$7,'2. UC Pool Allocations by Type'!J$7,IF(D184='2. UC Pool Allocations by Type'!B$10,'2. UC Pool Allocations by Type'!J$10,IF(D184='2. UC Pool Allocations by Type'!B$14,'2. UC Pool Allocations by Type'!J$14,IF(D184='2. UC Pool Allocations by Type'!B$15,'2. UC Pool Allocations by Type'!J$15,IF(D184='2. UC Pool Allocations by Type'!B$16,'2. UC Pool Allocations by Type'!J$16,0)))))))</f>
        <v>2027872799.0126088</v>
      </c>
      <c r="AD184" s="71">
        <f t="shared" si="113"/>
        <v>12702928.463752089</v>
      </c>
      <c r="AE184" s="71">
        <f t="shared" si="114"/>
        <v>0</v>
      </c>
      <c r="AF184" s="71">
        <f t="shared" si="115"/>
        <v>0</v>
      </c>
      <c r="AG184" s="71">
        <f t="shared" si="116"/>
        <v>0</v>
      </c>
      <c r="AH184" s="71">
        <f t="shared" si="117"/>
        <v>0</v>
      </c>
      <c r="AI184" s="71">
        <f t="shared" si="118"/>
        <v>0</v>
      </c>
      <c r="AJ184" s="71">
        <f t="shared" si="119"/>
        <v>0</v>
      </c>
      <c r="AK184" s="49">
        <f t="shared" si="120"/>
        <v>6025907.3346726391</v>
      </c>
      <c r="AL184" s="51">
        <f>IF($E184=$D$352,R184*'1. UC Assumptions'!$H$14,0)</f>
        <v>0</v>
      </c>
      <c r="AM184" s="70">
        <f t="shared" si="154"/>
        <v>0</v>
      </c>
      <c r="AN184" s="70">
        <f t="shared" si="121"/>
        <v>0</v>
      </c>
      <c r="AO184" s="70">
        <f t="shared" si="122"/>
        <v>0</v>
      </c>
      <c r="AP184" s="70">
        <f t="shared" si="138"/>
        <v>0</v>
      </c>
      <c r="AQ184" s="70">
        <f t="shared" si="123"/>
        <v>0</v>
      </c>
      <c r="AR184" s="70">
        <f t="shared" si="124"/>
        <v>6025907.3346726391</v>
      </c>
      <c r="AS184" s="70">
        <f t="shared" si="139"/>
        <v>-308679.56294459628</v>
      </c>
      <c r="AT184" s="99">
        <f t="shared" ref="AT184:AT244" si="157">AK184+AM184+AP184+AS184</f>
        <v>5717227.7717280425</v>
      </c>
      <c r="AU184" s="287">
        <v>6322023.5300000012</v>
      </c>
      <c r="AV184" s="287">
        <f>ROUND(AU184*'1. UC Assumptions'!$C$19,2)</f>
        <v>2652088.87</v>
      </c>
      <c r="AW184" s="287">
        <f>IF((AB184-AA184-AU184)*'1. UC Assumptions'!$C$19&gt;0,(AB184-AA184-AU184)*'1. UC Assumptions'!$C$19,0)</f>
        <v>2676789.6197090009</v>
      </c>
      <c r="AX184" s="287">
        <f t="shared" si="152"/>
        <v>5328878.489709001</v>
      </c>
      <c r="AY184" s="287">
        <f>ROUND(AX184/'1. UC Assumptions'!$C$19,2)</f>
        <v>12702928.460000001</v>
      </c>
      <c r="AZ184" s="290">
        <f t="shared" si="140"/>
        <v>5717227.7717280425</v>
      </c>
      <c r="BA184" s="287">
        <f t="shared" si="125"/>
        <v>0</v>
      </c>
      <c r="BB184" s="287">
        <f t="shared" si="126"/>
        <v>0</v>
      </c>
      <c r="BC184" s="287">
        <f t="shared" si="127"/>
        <v>6985700.6882719584</v>
      </c>
      <c r="BD184" s="287">
        <f t="shared" si="128"/>
        <v>0</v>
      </c>
      <c r="BE184" s="287">
        <f t="shared" si="129"/>
        <v>0</v>
      </c>
      <c r="BF184" s="287">
        <f t="shared" si="130"/>
        <v>0</v>
      </c>
      <c r="BG184" s="287">
        <f t="shared" si="153"/>
        <v>5717227.7717280425</v>
      </c>
      <c r="BH184" s="287">
        <f t="shared" si="131"/>
        <v>5717227.7717280425</v>
      </c>
      <c r="BI184" s="287">
        <f t="shared" si="132"/>
        <v>0</v>
      </c>
      <c r="BJ184" s="287">
        <f t="shared" si="133"/>
        <v>0</v>
      </c>
      <c r="BK184" s="287">
        <f t="shared" si="134"/>
        <v>0</v>
      </c>
      <c r="BL184" s="287">
        <f t="shared" si="135"/>
        <v>0</v>
      </c>
      <c r="BM184" s="287">
        <f t="shared" si="136"/>
        <v>0</v>
      </c>
      <c r="BN184" s="287">
        <f t="shared" si="137"/>
        <v>0</v>
      </c>
      <c r="BO184" s="287">
        <f t="shared" si="141"/>
        <v>-604795.75827195868</v>
      </c>
      <c r="BP184" s="287">
        <f t="shared" si="109"/>
        <v>-253711.82</v>
      </c>
      <c r="BQ184" s="288">
        <f>IF(BO184&gt;0,BO184/'1. UC Assumptions'!$C$29*'1. UC Assumptions'!$C$28,0)</f>
        <v>0</v>
      </c>
      <c r="BR184" s="289">
        <f>BQ184*'1. UC Assumptions'!$C$19</f>
        <v>0</v>
      </c>
      <c r="BS184" s="289">
        <f t="shared" si="142"/>
        <v>6322023.5300000012</v>
      </c>
      <c r="BT184" s="90"/>
      <c r="BU184" s="111"/>
      <c r="BV184" s="111"/>
      <c r="BW184" s="126">
        <v>3184004.0785399973</v>
      </c>
      <c r="BX184" s="126">
        <v>12864940.128970539</v>
      </c>
      <c r="BY184" s="7">
        <f t="shared" si="143"/>
        <v>0</v>
      </c>
    </row>
    <row r="185" spans="1:77">
      <c r="A185" s="118" t="s">
        <v>455</v>
      </c>
      <c r="B185" s="118" t="s">
        <v>456</v>
      </c>
      <c r="C185" s="270" t="s">
        <v>456</v>
      </c>
      <c r="D185" s="119" t="s">
        <v>949</v>
      </c>
      <c r="E185" s="119"/>
      <c r="F185" s="120"/>
      <c r="G185" s="121" t="s">
        <v>454</v>
      </c>
      <c r="H185" s="121" t="s">
        <v>779</v>
      </c>
      <c r="I185" s="122">
        <v>10</v>
      </c>
      <c r="J185" s="217">
        <f t="shared" si="155"/>
        <v>1</v>
      </c>
      <c r="K185" s="123">
        <v>35948183.466763996</v>
      </c>
      <c r="L185" s="123">
        <v>14290101</v>
      </c>
      <c r="M185" s="93">
        <f t="shared" si="156"/>
        <v>8.6351034947713901E-2</v>
      </c>
      <c r="N185" s="232">
        <v>54576412.324466728</v>
      </c>
      <c r="O185" s="232"/>
      <c r="P185" s="123">
        <v>54576412.324466728</v>
      </c>
      <c r="Q185" s="123">
        <v>7294031.8996208711</v>
      </c>
      <c r="R185" s="123">
        <f t="shared" si="110"/>
        <v>47282380.424845859</v>
      </c>
      <c r="S185" s="123">
        <f t="shared" si="111"/>
        <v>0</v>
      </c>
      <c r="T185" s="123" t="b">
        <f t="shared" si="112"/>
        <v>0</v>
      </c>
      <c r="U185" s="123">
        <v>0</v>
      </c>
      <c r="V185" s="123">
        <v>0</v>
      </c>
      <c r="W185" s="123">
        <v>0</v>
      </c>
      <c r="X185" s="123">
        <v>0</v>
      </c>
      <c r="Y185" s="123">
        <v>0</v>
      </c>
      <c r="Z185" s="70">
        <f t="shared" si="151"/>
        <v>0</v>
      </c>
      <c r="AA185" s="70">
        <v>0</v>
      </c>
      <c r="AB185" s="70">
        <f t="shared" ref="AB185:AB245" si="158">R185+Z185+AA185</f>
        <v>47282380.424845859</v>
      </c>
      <c r="AC185" s="51">
        <f>IF(D185='2. UC Pool Allocations by Type'!B$5,'2. UC Pool Allocations by Type'!J$5,IF(D185='2. UC Pool Allocations by Type'!B$6,'2. UC Pool Allocations by Type'!J$6,IF(D185='2. UC Pool Allocations by Type'!B$7,'2. UC Pool Allocations by Type'!J$7,IF(D185='2. UC Pool Allocations by Type'!B$10,'2. UC Pool Allocations by Type'!J$10,IF(D185='2. UC Pool Allocations by Type'!B$14,'2. UC Pool Allocations by Type'!J$14,IF(D185='2. UC Pool Allocations by Type'!B$15,'2. UC Pool Allocations by Type'!J$15,IF(D185='2. UC Pool Allocations by Type'!B$16,'2. UC Pool Allocations by Type'!J$16,0)))))))</f>
        <v>2027872799.0126088</v>
      </c>
      <c r="AD185" s="71">
        <f t="shared" si="113"/>
        <v>47282380.424845859</v>
      </c>
      <c r="AE185" s="71">
        <f t="shared" si="114"/>
        <v>0</v>
      </c>
      <c r="AF185" s="71">
        <f t="shared" si="115"/>
        <v>0</v>
      </c>
      <c r="AG185" s="71">
        <f t="shared" si="116"/>
        <v>0</v>
      </c>
      <c r="AH185" s="71">
        <f t="shared" si="117"/>
        <v>0</v>
      </c>
      <c r="AI185" s="71">
        <f t="shared" si="118"/>
        <v>0</v>
      </c>
      <c r="AJ185" s="71">
        <f t="shared" si="119"/>
        <v>0</v>
      </c>
      <c r="AK185" s="49">
        <f t="shared" si="120"/>
        <v>22429414.116270911</v>
      </c>
      <c r="AL185" s="51">
        <f>IF($E185=$D$352,R185*'1. UC Assumptions'!$H$14,0)</f>
        <v>0</v>
      </c>
      <c r="AM185" s="70">
        <f t="shared" si="154"/>
        <v>0</v>
      </c>
      <c r="AN185" s="70">
        <f t="shared" si="121"/>
        <v>0</v>
      </c>
      <c r="AO185" s="70">
        <f t="shared" si="122"/>
        <v>0</v>
      </c>
      <c r="AP185" s="70">
        <f t="shared" si="138"/>
        <v>0</v>
      </c>
      <c r="AQ185" s="70">
        <f t="shared" si="123"/>
        <v>0</v>
      </c>
      <c r="AR185" s="70">
        <f t="shared" si="124"/>
        <v>22429414.116270911</v>
      </c>
      <c r="AS185" s="70">
        <f t="shared" si="139"/>
        <v>-1148955.8936090055</v>
      </c>
      <c r="AT185" s="99">
        <f t="shared" si="157"/>
        <v>21280458.222661905</v>
      </c>
      <c r="AU185" s="287">
        <v>9028972.2200000007</v>
      </c>
      <c r="AV185" s="287">
        <f>ROUND(AU185*'1. UC Assumptions'!$C$19,2)</f>
        <v>3787653.85</v>
      </c>
      <c r="AW185" s="287">
        <f>IF((AB185-AA185-AU185)*'1. UC Assumptions'!$C$19&gt;0,(AB185-AA185-AU185)*'1. UC Assumptions'!$C$19,0)</f>
        <v>16047304.741932837</v>
      </c>
      <c r="AX185" s="287">
        <f t="shared" si="152"/>
        <v>19834958.591932837</v>
      </c>
      <c r="AY185" s="287">
        <f>ROUND(AX185/'1. UC Assumptions'!$C$19,2)</f>
        <v>47282380.43</v>
      </c>
      <c r="AZ185" s="290">
        <f t="shared" si="140"/>
        <v>21280458.222661905</v>
      </c>
      <c r="BA185" s="287">
        <f t="shared" si="125"/>
        <v>0</v>
      </c>
      <c r="BB185" s="287">
        <f t="shared" si="126"/>
        <v>0</v>
      </c>
      <c r="BC185" s="287">
        <f t="shared" si="127"/>
        <v>26001922.207338095</v>
      </c>
      <c r="BD185" s="287">
        <f t="shared" si="128"/>
        <v>0</v>
      </c>
      <c r="BE185" s="287">
        <f t="shared" si="129"/>
        <v>0</v>
      </c>
      <c r="BF185" s="287">
        <f t="shared" si="130"/>
        <v>0</v>
      </c>
      <c r="BG185" s="287">
        <f t="shared" si="153"/>
        <v>21280458.222661905</v>
      </c>
      <c r="BH185" s="287">
        <f t="shared" si="131"/>
        <v>21280458.222661905</v>
      </c>
      <c r="BI185" s="287">
        <f t="shared" si="132"/>
        <v>0</v>
      </c>
      <c r="BJ185" s="287">
        <f t="shared" si="133"/>
        <v>0</v>
      </c>
      <c r="BK185" s="287">
        <f t="shared" si="134"/>
        <v>0</v>
      </c>
      <c r="BL185" s="287">
        <f t="shared" si="135"/>
        <v>0</v>
      </c>
      <c r="BM185" s="287">
        <f t="shared" si="136"/>
        <v>0</v>
      </c>
      <c r="BN185" s="287">
        <f t="shared" si="137"/>
        <v>0</v>
      </c>
      <c r="BO185" s="287">
        <f t="shared" si="141"/>
        <v>12251486.002661904</v>
      </c>
      <c r="BP185" s="287">
        <f t="shared" ref="BP185:BP245" si="159">ROUNDDOWN(BO185*0.4195,2)</f>
        <v>5139498.37</v>
      </c>
      <c r="BQ185" s="288">
        <f>IF(BO185&gt;0,BO185/'1. UC Assumptions'!$C$29*'1. UC Assumptions'!$C$28,0)</f>
        <v>8372759.3696963033</v>
      </c>
      <c r="BR185" s="289">
        <f>BQ185*'1. UC Assumptions'!$C$19</f>
        <v>3512372.5555875991</v>
      </c>
      <c r="BS185" s="289">
        <f t="shared" si="142"/>
        <v>17401731.589696303</v>
      </c>
      <c r="BT185" s="90"/>
      <c r="BU185" s="111"/>
      <c r="BV185" s="111"/>
      <c r="BW185" s="126">
        <v>37520604.076763995</v>
      </c>
      <c r="BX185" s="126">
        <v>54576412.324466728</v>
      </c>
      <c r="BY185" s="7">
        <f t="shared" si="143"/>
        <v>0</v>
      </c>
    </row>
    <row r="186" spans="1:77">
      <c r="A186" s="118" t="s">
        <v>457</v>
      </c>
      <c r="B186" s="118" t="s">
        <v>458</v>
      </c>
      <c r="C186" s="270" t="s">
        <v>458</v>
      </c>
      <c r="D186" s="119" t="s">
        <v>972</v>
      </c>
      <c r="E186" s="119" t="s">
        <v>977</v>
      </c>
      <c r="F186" s="120"/>
      <c r="G186" s="121" t="s">
        <v>1236</v>
      </c>
      <c r="H186" s="121" t="s">
        <v>889</v>
      </c>
      <c r="I186" s="122">
        <v>6</v>
      </c>
      <c r="J186" s="217">
        <f t="shared" si="155"/>
        <v>1</v>
      </c>
      <c r="K186" s="123">
        <v>1276960.4807463912</v>
      </c>
      <c r="L186" s="123">
        <v>1678960</v>
      </c>
      <c r="M186" s="93">
        <f t="shared" si="156"/>
        <v>6.6488872447084901E-2</v>
      </c>
      <c r="N186" s="232">
        <v>3152456.3005544641</v>
      </c>
      <c r="O186" s="232"/>
      <c r="P186" s="123">
        <v>3152456.3005544641</v>
      </c>
      <c r="Q186" s="123">
        <v>1155041.2549163471</v>
      </c>
      <c r="R186" s="123">
        <f t="shared" si="110"/>
        <v>1997415.045638117</v>
      </c>
      <c r="S186" s="123" t="b">
        <f t="shared" si="111"/>
        <v>0</v>
      </c>
      <c r="T186" s="123">
        <f t="shared" si="112"/>
        <v>1997415.045638117</v>
      </c>
      <c r="U186" s="123">
        <v>49735</v>
      </c>
      <c r="V186" s="123">
        <v>0</v>
      </c>
      <c r="W186" s="123">
        <v>0</v>
      </c>
      <c r="X186" s="123">
        <v>0</v>
      </c>
      <c r="Y186" s="123">
        <v>0</v>
      </c>
      <c r="Z186" s="70">
        <f t="shared" si="151"/>
        <v>49735</v>
      </c>
      <c r="AA186" s="70">
        <v>0</v>
      </c>
      <c r="AB186" s="70">
        <f t="shared" si="158"/>
        <v>2047150.045638117</v>
      </c>
      <c r="AC186" s="51">
        <f>IF(D186='2. UC Pool Allocations by Type'!B$5,'2. UC Pool Allocations by Type'!J$5,IF(D186='2. UC Pool Allocations by Type'!B$6,'2. UC Pool Allocations by Type'!J$6,IF(D186='2. UC Pool Allocations by Type'!B$7,'2. UC Pool Allocations by Type'!J$7,IF(D186='2. UC Pool Allocations by Type'!B$10,'2. UC Pool Allocations by Type'!J$10,IF(D186='2. UC Pool Allocations by Type'!B$14,'2. UC Pool Allocations by Type'!J$14,IF(D186='2. UC Pool Allocations by Type'!B$15,'2. UC Pool Allocations by Type'!J$15,IF(D186='2. UC Pool Allocations by Type'!B$16,'2. UC Pool Allocations by Type'!J$16,0)))))))</f>
        <v>196885138.65513676</v>
      </c>
      <c r="AD186" s="71">
        <f t="shared" si="113"/>
        <v>0</v>
      </c>
      <c r="AE186" s="71">
        <f t="shared" si="114"/>
        <v>2047150.045638117</v>
      </c>
      <c r="AF186" s="71">
        <f t="shared" si="115"/>
        <v>0</v>
      </c>
      <c r="AG186" s="71">
        <f t="shared" si="116"/>
        <v>0</v>
      </c>
      <c r="AH186" s="71">
        <f t="shared" si="117"/>
        <v>0</v>
      </c>
      <c r="AI186" s="71">
        <f t="shared" si="118"/>
        <v>0</v>
      </c>
      <c r="AJ186" s="71">
        <f t="shared" si="119"/>
        <v>0</v>
      </c>
      <c r="AK186" s="49">
        <f t="shared" si="120"/>
        <v>1254921.0269459453</v>
      </c>
      <c r="AL186" s="51">
        <f>IF($E186=$D$352,R186*'1. UC Assumptions'!$H$14,0)</f>
        <v>1714703.993024722</v>
      </c>
      <c r="AM186" s="70">
        <f t="shared" si="154"/>
        <v>459782.96607877663</v>
      </c>
      <c r="AN186" s="70">
        <f t="shared" si="121"/>
        <v>459782.96607877663</v>
      </c>
      <c r="AO186" s="70">
        <f t="shared" si="122"/>
        <v>0</v>
      </c>
      <c r="AP186" s="70">
        <f t="shared" si="138"/>
        <v>0</v>
      </c>
      <c r="AQ186" s="70">
        <f t="shared" si="123"/>
        <v>0</v>
      </c>
      <c r="AR186" s="70">
        <f t="shared" si="124"/>
        <v>0</v>
      </c>
      <c r="AS186" s="70">
        <f t="shared" si="139"/>
        <v>0</v>
      </c>
      <c r="AT186" s="99">
        <f t="shared" si="157"/>
        <v>1714703.993024722</v>
      </c>
      <c r="AU186" s="287">
        <v>1687838.79</v>
      </c>
      <c r="AV186" s="287">
        <f>ROUND(AU186*'1. UC Assumptions'!$C$19,2)</f>
        <v>708048.37</v>
      </c>
      <c r="AW186" s="287">
        <f>IF((AB186-AA186-AU186)*'1. UC Assumptions'!$C$19&gt;0,(AB186-AA186-AU186)*'1. UC Assumptions'!$C$19,0)</f>
        <v>150731.07174019006</v>
      </c>
      <c r="AX186" s="287">
        <f t="shared" si="152"/>
        <v>858779.44174019003</v>
      </c>
      <c r="AY186" s="287">
        <f>ROUND(AX186/'1. UC Assumptions'!$C$19,2)</f>
        <v>2047150.04</v>
      </c>
      <c r="AZ186" s="290">
        <f t="shared" si="140"/>
        <v>1714703.993024722</v>
      </c>
      <c r="BA186" s="287">
        <f t="shared" si="125"/>
        <v>0</v>
      </c>
      <c r="BB186" s="287">
        <f t="shared" si="126"/>
        <v>0</v>
      </c>
      <c r="BC186" s="287">
        <f t="shared" si="127"/>
        <v>0</v>
      </c>
      <c r="BD186" s="287">
        <f t="shared" si="128"/>
        <v>0</v>
      </c>
      <c r="BE186" s="287">
        <f t="shared" si="129"/>
        <v>0</v>
      </c>
      <c r="BF186" s="287">
        <f t="shared" si="130"/>
        <v>0</v>
      </c>
      <c r="BG186" s="287">
        <f t="shared" si="153"/>
        <v>1714703.993024722</v>
      </c>
      <c r="BH186" s="287">
        <f t="shared" si="131"/>
        <v>0</v>
      </c>
      <c r="BI186" s="287">
        <f t="shared" si="132"/>
        <v>1714703.993024722</v>
      </c>
      <c r="BJ186" s="287">
        <f t="shared" si="133"/>
        <v>0</v>
      </c>
      <c r="BK186" s="287">
        <f t="shared" si="134"/>
        <v>0</v>
      </c>
      <c r="BL186" s="287">
        <f t="shared" si="135"/>
        <v>0</v>
      </c>
      <c r="BM186" s="287">
        <f t="shared" si="136"/>
        <v>0</v>
      </c>
      <c r="BN186" s="287">
        <f t="shared" si="137"/>
        <v>0</v>
      </c>
      <c r="BO186" s="287">
        <f t="shared" si="141"/>
        <v>26865.203024721937</v>
      </c>
      <c r="BP186" s="287">
        <f t="shared" si="159"/>
        <v>11269.95</v>
      </c>
      <c r="BQ186" s="288">
        <f>IF(BO186&gt;0,BO186/'1. UC Assumptions'!$C$29*'1. UC Assumptions'!$C$28,0)</f>
        <v>18359.885510636163</v>
      </c>
      <c r="BR186" s="289">
        <f>BQ186*'1. UC Assumptions'!$C$19</f>
        <v>7701.9719717118696</v>
      </c>
      <c r="BS186" s="289">
        <f t="shared" si="142"/>
        <v>1706198.6755106363</v>
      </c>
      <c r="BT186" s="90"/>
      <c r="BU186" s="111"/>
      <c r="BV186" s="111"/>
      <c r="BW186" s="126">
        <v>1313742.8307463913</v>
      </c>
      <c r="BX186" s="126">
        <v>3152456.3005544641</v>
      </c>
      <c r="BY186" s="7">
        <f t="shared" si="143"/>
        <v>0</v>
      </c>
    </row>
    <row r="187" spans="1:77">
      <c r="A187" s="118" t="s">
        <v>460</v>
      </c>
      <c r="B187" s="118" t="s">
        <v>461</v>
      </c>
      <c r="C187" s="270" t="s">
        <v>461</v>
      </c>
      <c r="D187" s="119" t="s">
        <v>949</v>
      </c>
      <c r="E187" s="119"/>
      <c r="F187" s="120"/>
      <c r="G187" s="121" t="s">
        <v>459</v>
      </c>
      <c r="H187" s="121" t="s">
        <v>860</v>
      </c>
      <c r="I187" s="122">
        <v>1</v>
      </c>
      <c r="J187" s="217" t="str">
        <f t="shared" si="155"/>
        <v xml:space="preserve"> </v>
      </c>
      <c r="K187" s="123">
        <v>2507358.8713907073</v>
      </c>
      <c r="L187" s="123">
        <v>6834461</v>
      </c>
      <c r="M187" s="93">
        <f t="shared" si="156"/>
        <v>7.2291046475670306E-2</v>
      </c>
      <c r="N187" s="232">
        <v>10017149.805880753</v>
      </c>
      <c r="O187" s="232"/>
      <c r="P187" s="123">
        <v>10017149.805880753</v>
      </c>
      <c r="Q187" s="123">
        <v>0</v>
      </c>
      <c r="R187" s="123">
        <f t="shared" si="110"/>
        <v>10017149.805880753</v>
      </c>
      <c r="S187" s="123">
        <f t="shared" si="111"/>
        <v>0</v>
      </c>
      <c r="T187" s="123" t="b">
        <f t="shared" si="112"/>
        <v>0</v>
      </c>
      <c r="U187" s="123">
        <v>0</v>
      </c>
      <c r="V187" s="123">
        <v>0</v>
      </c>
      <c r="W187" s="123">
        <v>0</v>
      </c>
      <c r="X187" s="123">
        <v>0</v>
      </c>
      <c r="Y187" s="123">
        <v>0</v>
      </c>
      <c r="Z187" s="70">
        <f t="shared" si="151"/>
        <v>0</v>
      </c>
      <c r="AA187" s="70">
        <v>0</v>
      </c>
      <c r="AB187" s="70">
        <f t="shared" si="158"/>
        <v>10017149.805880753</v>
      </c>
      <c r="AC187" s="51">
        <f>IF(D187='2. UC Pool Allocations by Type'!B$5,'2. UC Pool Allocations by Type'!J$5,IF(D187='2. UC Pool Allocations by Type'!B$6,'2. UC Pool Allocations by Type'!J$6,IF(D187='2. UC Pool Allocations by Type'!B$7,'2. UC Pool Allocations by Type'!J$7,IF(D187='2. UC Pool Allocations by Type'!B$10,'2. UC Pool Allocations by Type'!J$10,IF(D187='2. UC Pool Allocations by Type'!B$14,'2. UC Pool Allocations by Type'!J$14,IF(D187='2. UC Pool Allocations by Type'!B$15,'2. UC Pool Allocations by Type'!J$15,IF(D187='2. UC Pool Allocations by Type'!B$16,'2. UC Pool Allocations by Type'!J$16,0)))))))</f>
        <v>2027872799.0126088</v>
      </c>
      <c r="AD187" s="71">
        <f t="shared" si="113"/>
        <v>10017149.805880753</v>
      </c>
      <c r="AE187" s="71">
        <f t="shared" si="114"/>
        <v>0</v>
      </c>
      <c r="AF187" s="71">
        <f t="shared" si="115"/>
        <v>0</v>
      </c>
      <c r="AG187" s="71">
        <f t="shared" si="116"/>
        <v>0</v>
      </c>
      <c r="AH187" s="71">
        <f t="shared" si="117"/>
        <v>0</v>
      </c>
      <c r="AI187" s="71">
        <f t="shared" si="118"/>
        <v>0</v>
      </c>
      <c r="AJ187" s="71">
        <f t="shared" si="119"/>
        <v>0</v>
      </c>
      <c r="AK187" s="49">
        <f t="shared" si="120"/>
        <v>4751850.4618849177</v>
      </c>
      <c r="AL187" s="51">
        <f>IF($E187=$D$352,R187*'1. UC Assumptions'!$H$14,0)</f>
        <v>0</v>
      </c>
      <c r="AM187" s="70">
        <f t="shared" si="154"/>
        <v>0</v>
      </c>
      <c r="AN187" s="70">
        <f t="shared" si="121"/>
        <v>0</v>
      </c>
      <c r="AO187" s="70">
        <f t="shared" si="122"/>
        <v>0</v>
      </c>
      <c r="AP187" s="70">
        <f t="shared" si="138"/>
        <v>0</v>
      </c>
      <c r="AQ187" s="70">
        <f t="shared" si="123"/>
        <v>0</v>
      </c>
      <c r="AR187" s="70">
        <f t="shared" si="124"/>
        <v>4751850.4618849177</v>
      </c>
      <c r="AS187" s="70">
        <f t="shared" si="139"/>
        <v>-243415.47957647094</v>
      </c>
      <c r="AT187" s="99">
        <f t="shared" si="157"/>
        <v>4508434.9823084464</v>
      </c>
      <c r="AU187" s="287">
        <v>0</v>
      </c>
      <c r="AV187" s="287">
        <f>ROUND(AU187*'1. UC Assumptions'!$C$19,2)</f>
        <v>0</v>
      </c>
      <c r="AW187" s="287">
        <f>IF((AB187-AA187-AU187)*'1. UC Assumptions'!$C$19&gt;0,(AB187-AA187-AU187)*'1. UC Assumptions'!$C$19,0)</f>
        <v>4202194.3435669756</v>
      </c>
      <c r="AX187" s="287">
        <f t="shared" si="152"/>
        <v>4202194.3435669756</v>
      </c>
      <c r="AY187" s="287">
        <f>ROUND(AX187/'1. UC Assumptions'!$C$19,2)</f>
        <v>10017149.810000001</v>
      </c>
      <c r="AZ187" s="290">
        <f t="shared" si="140"/>
        <v>4508434.9823084464</v>
      </c>
      <c r="BA187" s="287">
        <f t="shared" si="125"/>
        <v>0</v>
      </c>
      <c r="BB187" s="287">
        <f t="shared" si="126"/>
        <v>0</v>
      </c>
      <c r="BC187" s="287">
        <f t="shared" si="127"/>
        <v>5508714.8276915541</v>
      </c>
      <c r="BD187" s="287">
        <f t="shared" si="128"/>
        <v>0</v>
      </c>
      <c r="BE187" s="287">
        <f t="shared" si="129"/>
        <v>0</v>
      </c>
      <c r="BF187" s="287">
        <f t="shared" si="130"/>
        <v>0</v>
      </c>
      <c r="BG187" s="287">
        <f t="shared" si="153"/>
        <v>4508434.9823084464</v>
      </c>
      <c r="BH187" s="287">
        <f t="shared" si="131"/>
        <v>4508434.9823084464</v>
      </c>
      <c r="BI187" s="287">
        <f t="shared" si="132"/>
        <v>0</v>
      </c>
      <c r="BJ187" s="287">
        <f t="shared" si="133"/>
        <v>0</v>
      </c>
      <c r="BK187" s="287">
        <f t="shared" si="134"/>
        <v>0</v>
      </c>
      <c r="BL187" s="287">
        <f t="shared" si="135"/>
        <v>0</v>
      </c>
      <c r="BM187" s="287">
        <f t="shared" si="136"/>
        <v>0</v>
      </c>
      <c r="BN187" s="287">
        <f t="shared" si="137"/>
        <v>0</v>
      </c>
      <c r="BO187" s="287">
        <f t="shared" si="141"/>
        <v>4508434.9823084464</v>
      </c>
      <c r="BP187" s="287">
        <f t="shared" si="159"/>
        <v>1891288.47</v>
      </c>
      <c r="BQ187" s="288">
        <f>IF(BO187&gt;0,BO187/'1. UC Assumptions'!$C$29*'1. UC Assumptions'!$C$28,0)</f>
        <v>3081098.9975083871</v>
      </c>
      <c r="BR187" s="289">
        <f>BQ187*'1. UC Assumptions'!$C$19</f>
        <v>1292521.0294547684</v>
      </c>
      <c r="BS187" s="289">
        <f t="shared" si="142"/>
        <v>3081098.9975083871</v>
      </c>
      <c r="BT187" s="90"/>
      <c r="BU187" s="111"/>
      <c r="BV187" s="111"/>
      <c r="BW187" s="126">
        <v>2675061.011390707</v>
      </c>
      <c r="BX187" s="126">
        <v>10017149.805880753</v>
      </c>
      <c r="BY187" s="7">
        <f t="shared" si="143"/>
        <v>0</v>
      </c>
    </row>
    <row r="188" spans="1:77">
      <c r="A188" s="118" t="s">
        <v>463</v>
      </c>
      <c r="B188" s="118" t="s">
        <v>464</v>
      </c>
      <c r="C188" s="270" t="s">
        <v>464</v>
      </c>
      <c r="D188" s="119" t="s">
        <v>949</v>
      </c>
      <c r="E188" s="119"/>
      <c r="F188" s="120"/>
      <c r="G188" s="121" t="s">
        <v>462</v>
      </c>
      <c r="H188" s="121" t="s">
        <v>792</v>
      </c>
      <c r="I188" s="122">
        <v>7</v>
      </c>
      <c r="J188" s="217" t="str">
        <f t="shared" si="155"/>
        <v xml:space="preserve"> </v>
      </c>
      <c r="K188" s="123">
        <v>10866438.824479999</v>
      </c>
      <c r="L188" s="123">
        <v>18591987.18</v>
      </c>
      <c r="M188" s="93">
        <f t="shared" si="156"/>
        <v>0.16492107682323121</v>
      </c>
      <c r="N188" s="232">
        <v>34316741.342656314</v>
      </c>
      <c r="O188" s="232"/>
      <c r="P188" s="123">
        <v>34316741.342656314</v>
      </c>
      <c r="Q188" s="123">
        <v>0</v>
      </c>
      <c r="R188" s="123">
        <f t="shared" si="110"/>
        <v>34316741.342656314</v>
      </c>
      <c r="S188" s="123">
        <f t="shared" si="111"/>
        <v>0</v>
      </c>
      <c r="T188" s="123" t="b">
        <f t="shared" si="112"/>
        <v>0</v>
      </c>
      <c r="U188" s="123">
        <v>537590</v>
      </c>
      <c r="V188" s="123">
        <v>0</v>
      </c>
      <c r="W188" s="123">
        <v>0</v>
      </c>
      <c r="X188" s="123">
        <v>0</v>
      </c>
      <c r="Y188" s="123">
        <v>0</v>
      </c>
      <c r="Z188" s="70">
        <f t="shared" si="151"/>
        <v>537590</v>
      </c>
      <c r="AA188" s="70">
        <v>0</v>
      </c>
      <c r="AB188" s="70">
        <f t="shared" si="158"/>
        <v>34854331.342656314</v>
      </c>
      <c r="AC188" s="51">
        <f>IF(D188='2. UC Pool Allocations by Type'!B$5,'2. UC Pool Allocations by Type'!J$5,IF(D188='2. UC Pool Allocations by Type'!B$6,'2. UC Pool Allocations by Type'!J$6,IF(D188='2. UC Pool Allocations by Type'!B$7,'2. UC Pool Allocations by Type'!J$7,IF(D188='2. UC Pool Allocations by Type'!B$10,'2. UC Pool Allocations by Type'!J$10,IF(D188='2. UC Pool Allocations by Type'!B$14,'2. UC Pool Allocations by Type'!J$14,IF(D188='2. UC Pool Allocations by Type'!B$15,'2. UC Pool Allocations by Type'!J$15,IF(D188='2. UC Pool Allocations by Type'!B$16,'2. UC Pool Allocations by Type'!J$16,0)))))))</f>
        <v>2027872799.0126088</v>
      </c>
      <c r="AD188" s="71">
        <f t="shared" si="113"/>
        <v>34854331.342656314</v>
      </c>
      <c r="AE188" s="71">
        <f t="shared" si="114"/>
        <v>0</v>
      </c>
      <c r="AF188" s="71">
        <f t="shared" si="115"/>
        <v>0</v>
      </c>
      <c r="AG188" s="71">
        <f t="shared" si="116"/>
        <v>0</v>
      </c>
      <c r="AH188" s="71">
        <f t="shared" si="117"/>
        <v>0</v>
      </c>
      <c r="AI188" s="71">
        <f t="shared" si="118"/>
        <v>0</v>
      </c>
      <c r="AJ188" s="71">
        <f t="shared" si="119"/>
        <v>0</v>
      </c>
      <c r="AK188" s="49">
        <f t="shared" si="120"/>
        <v>16533901.728419753</v>
      </c>
      <c r="AL188" s="51">
        <f>IF($E188=$D$352,R188*'1. UC Assumptions'!$H$14,0)</f>
        <v>0</v>
      </c>
      <c r="AM188" s="70">
        <f t="shared" si="154"/>
        <v>0</v>
      </c>
      <c r="AN188" s="70">
        <f t="shared" si="121"/>
        <v>0</v>
      </c>
      <c r="AO188" s="70">
        <f t="shared" si="122"/>
        <v>0</v>
      </c>
      <c r="AP188" s="70">
        <f t="shared" si="138"/>
        <v>0</v>
      </c>
      <c r="AQ188" s="70">
        <f t="shared" si="123"/>
        <v>0</v>
      </c>
      <c r="AR188" s="70">
        <f t="shared" si="124"/>
        <v>16533901.728419753</v>
      </c>
      <c r="AS188" s="70">
        <f t="shared" si="139"/>
        <v>-846955.8650414882</v>
      </c>
      <c r="AT188" s="99">
        <f t="shared" si="157"/>
        <v>15686945.863378264</v>
      </c>
      <c r="AU188" s="287">
        <v>15654500.859999999</v>
      </c>
      <c r="AV188" s="287">
        <f>ROUND(AU188*'1. UC Assumptions'!$C$19,2)</f>
        <v>6567063.1100000003</v>
      </c>
      <c r="AW188" s="287">
        <f>IF((AB188-AA188-AU188)*'1. UC Assumptions'!$C$19&gt;0,(AB188-AA188-AU188)*'1. UC Assumptions'!$C$19,0)</f>
        <v>8054328.8874743236</v>
      </c>
      <c r="AX188" s="287">
        <f t="shared" si="152"/>
        <v>14621391.997474324</v>
      </c>
      <c r="AY188" s="287">
        <f>ROUND(AX188/'1. UC Assumptions'!$C$19,2)</f>
        <v>34854331.340000004</v>
      </c>
      <c r="AZ188" s="290">
        <f t="shared" si="140"/>
        <v>15686945.863378264</v>
      </c>
      <c r="BA188" s="287">
        <f t="shared" si="125"/>
        <v>0</v>
      </c>
      <c r="BB188" s="287">
        <f t="shared" si="126"/>
        <v>0</v>
      </c>
      <c r="BC188" s="287">
        <f t="shared" si="127"/>
        <v>19167385.47662174</v>
      </c>
      <c r="BD188" s="287">
        <f t="shared" si="128"/>
        <v>0</v>
      </c>
      <c r="BE188" s="287">
        <f t="shared" si="129"/>
        <v>0</v>
      </c>
      <c r="BF188" s="287">
        <f t="shared" si="130"/>
        <v>0</v>
      </c>
      <c r="BG188" s="287">
        <f t="shared" si="153"/>
        <v>15686945.863378264</v>
      </c>
      <c r="BH188" s="287">
        <f t="shared" si="131"/>
        <v>15686945.863378264</v>
      </c>
      <c r="BI188" s="287">
        <f t="shared" si="132"/>
        <v>0</v>
      </c>
      <c r="BJ188" s="287">
        <f t="shared" si="133"/>
        <v>0</v>
      </c>
      <c r="BK188" s="287">
        <f t="shared" si="134"/>
        <v>0</v>
      </c>
      <c r="BL188" s="287">
        <f t="shared" si="135"/>
        <v>0</v>
      </c>
      <c r="BM188" s="287">
        <f t="shared" si="136"/>
        <v>0</v>
      </c>
      <c r="BN188" s="287">
        <f t="shared" si="137"/>
        <v>0</v>
      </c>
      <c r="BO188" s="287">
        <f t="shared" si="141"/>
        <v>32445.003378264606</v>
      </c>
      <c r="BP188" s="287">
        <f t="shared" si="159"/>
        <v>13610.67</v>
      </c>
      <c r="BQ188" s="288">
        <f>IF(BO188&gt;0,BO188/'1. UC Assumptions'!$C$29*'1. UC Assumptions'!$C$28,0)</f>
        <v>22173.163808551089</v>
      </c>
      <c r="BR188" s="289">
        <f>BQ188*'1. UC Assumptions'!$C$19</f>
        <v>9301.642217687182</v>
      </c>
      <c r="BS188" s="289">
        <f t="shared" si="142"/>
        <v>15676674.02380855</v>
      </c>
      <c r="BT188" s="90"/>
      <c r="BU188" s="111"/>
      <c r="BV188" s="111"/>
      <c r="BW188" s="126">
        <v>13985723.394479999</v>
      </c>
      <c r="BX188" s="126">
        <v>34316741.342656314</v>
      </c>
      <c r="BY188" s="7">
        <f t="shared" si="143"/>
        <v>0</v>
      </c>
    </row>
    <row r="189" spans="1:77">
      <c r="A189" s="118" t="s">
        <v>466</v>
      </c>
      <c r="B189" s="118" t="s">
        <v>467</v>
      </c>
      <c r="C189" s="270" t="s">
        <v>467</v>
      </c>
      <c r="D189" s="119" t="s">
        <v>949</v>
      </c>
      <c r="E189" s="119" t="s">
        <v>977</v>
      </c>
      <c r="F189" s="120"/>
      <c r="G189" s="121" t="s">
        <v>465</v>
      </c>
      <c r="H189" s="121" t="s">
        <v>890</v>
      </c>
      <c r="I189" s="122" t="s">
        <v>948</v>
      </c>
      <c r="J189" s="217">
        <f t="shared" si="155"/>
        <v>1</v>
      </c>
      <c r="K189" s="123">
        <v>2446264.0887319017</v>
      </c>
      <c r="L189" s="123">
        <v>3548967.82</v>
      </c>
      <c r="M189" s="93">
        <f t="shared" si="156"/>
        <v>6.2573513564883276E-2</v>
      </c>
      <c r="N189" s="232">
        <v>6370374.6338975588</v>
      </c>
      <c r="O189" s="232"/>
      <c r="P189" s="123">
        <v>6370374.6338975588</v>
      </c>
      <c r="Q189" s="123">
        <v>583335.75613301073</v>
      </c>
      <c r="R189" s="123">
        <f t="shared" si="110"/>
        <v>5787038.8777645482</v>
      </c>
      <c r="S189" s="123">
        <f t="shared" si="111"/>
        <v>5787038.8777645482</v>
      </c>
      <c r="T189" s="123" t="b">
        <f t="shared" si="112"/>
        <v>0</v>
      </c>
      <c r="U189" s="123">
        <v>0</v>
      </c>
      <c r="V189" s="123">
        <v>0</v>
      </c>
      <c r="W189" s="123">
        <v>0</v>
      </c>
      <c r="X189" s="123">
        <v>0</v>
      </c>
      <c r="Y189" s="123">
        <v>0</v>
      </c>
      <c r="Z189" s="70">
        <f t="shared" si="151"/>
        <v>0</v>
      </c>
      <c r="AA189" s="70">
        <v>0</v>
      </c>
      <c r="AB189" s="70">
        <f t="shared" si="158"/>
        <v>5787038.8777645482</v>
      </c>
      <c r="AC189" s="51">
        <f>IF(D189='2. UC Pool Allocations by Type'!B$5,'2. UC Pool Allocations by Type'!J$5,IF(D189='2. UC Pool Allocations by Type'!B$6,'2. UC Pool Allocations by Type'!J$6,IF(D189='2. UC Pool Allocations by Type'!B$7,'2. UC Pool Allocations by Type'!J$7,IF(D189='2. UC Pool Allocations by Type'!B$10,'2. UC Pool Allocations by Type'!J$10,IF(D189='2. UC Pool Allocations by Type'!B$14,'2. UC Pool Allocations by Type'!J$14,IF(D189='2. UC Pool Allocations by Type'!B$15,'2. UC Pool Allocations by Type'!J$15,IF(D189='2. UC Pool Allocations by Type'!B$16,'2. UC Pool Allocations by Type'!J$16,0)))))))</f>
        <v>2027872799.0126088</v>
      </c>
      <c r="AD189" s="71">
        <f t="shared" si="113"/>
        <v>5787038.8777645482</v>
      </c>
      <c r="AE189" s="71">
        <f t="shared" si="114"/>
        <v>0</v>
      </c>
      <c r="AF189" s="71">
        <f t="shared" si="115"/>
        <v>0</v>
      </c>
      <c r="AG189" s="71">
        <f t="shared" si="116"/>
        <v>0</v>
      </c>
      <c r="AH189" s="71">
        <f t="shared" si="117"/>
        <v>0</v>
      </c>
      <c r="AI189" s="71">
        <f t="shared" si="118"/>
        <v>0</v>
      </c>
      <c r="AJ189" s="71">
        <f t="shared" si="119"/>
        <v>0</v>
      </c>
      <c r="AK189" s="49">
        <f t="shared" si="120"/>
        <v>2745206.360806101</v>
      </c>
      <c r="AL189" s="51">
        <f>IF($E189=$D$352,R189*'1. UC Assumptions'!$H$14,0)</f>
        <v>4967950.298142489</v>
      </c>
      <c r="AM189" s="70">
        <f t="shared" si="154"/>
        <v>2222743.937336388</v>
      </c>
      <c r="AN189" s="70">
        <f t="shared" si="121"/>
        <v>0</v>
      </c>
      <c r="AO189" s="70">
        <f t="shared" si="122"/>
        <v>0</v>
      </c>
      <c r="AP189" s="70">
        <f t="shared" si="138"/>
        <v>0</v>
      </c>
      <c r="AQ189" s="70">
        <f t="shared" si="123"/>
        <v>2222743.937336388</v>
      </c>
      <c r="AR189" s="70">
        <f t="shared" si="124"/>
        <v>0</v>
      </c>
      <c r="AS189" s="70">
        <f t="shared" si="139"/>
        <v>0</v>
      </c>
      <c r="AT189" s="99">
        <f t="shared" si="157"/>
        <v>4967950.298142489</v>
      </c>
      <c r="AU189" s="287">
        <v>0</v>
      </c>
      <c r="AV189" s="287">
        <f>ROUND(AU189*'1. UC Assumptions'!$C$19,2)</f>
        <v>0</v>
      </c>
      <c r="AW189" s="287">
        <f>IF((AB189-AA189-AU189)*'1. UC Assumptions'!$C$19&gt;0,(AB189-AA189-AU189)*'1. UC Assumptions'!$C$19,0)</f>
        <v>2427662.8092222279</v>
      </c>
      <c r="AX189" s="287">
        <f t="shared" si="152"/>
        <v>2427662.8092222279</v>
      </c>
      <c r="AY189" s="287">
        <f>ROUND(AX189/'1. UC Assumptions'!$C$19,2)</f>
        <v>5787038.8799999999</v>
      </c>
      <c r="AZ189" s="290">
        <f t="shared" si="140"/>
        <v>4967950.298142489</v>
      </c>
      <c r="BA189" s="287">
        <f t="shared" si="125"/>
        <v>0</v>
      </c>
      <c r="BB189" s="287">
        <f t="shared" si="126"/>
        <v>0</v>
      </c>
      <c r="BC189" s="287">
        <f t="shared" si="127"/>
        <v>819088.58185751084</v>
      </c>
      <c r="BD189" s="287">
        <f t="shared" si="128"/>
        <v>0</v>
      </c>
      <c r="BE189" s="287">
        <f t="shared" si="129"/>
        <v>0</v>
      </c>
      <c r="BF189" s="287">
        <f t="shared" si="130"/>
        <v>0</v>
      </c>
      <c r="BG189" s="287">
        <f t="shared" si="153"/>
        <v>4967950.298142489</v>
      </c>
      <c r="BH189" s="287">
        <f t="shared" si="131"/>
        <v>4967950.298142489</v>
      </c>
      <c r="BI189" s="287">
        <f t="shared" si="132"/>
        <v>0</v>
      </c>
      <c r="BJ189" s="287">
        <f t="shared" si="133"/>
        <v>0</v>
      </c>
      <c r="BK189" s="287">
        <f t="shared" si="134"/>
        <v>0</v>
      </c>
      <c r="BL189" s="287">
        <f t="shared" si="135"/>
        <v>0</v>
      </c>
      <c r="BM189" s="287">
        <f t="shared" si="136"/>
        <v>0</v>
      </c>
      <c r="BN189" s="287">
        <f t="shared" si="137"/>
        <v>0</v>
      </c>
      <c r="BO189" s="287">
        <f t="shared" si="141"/>
        <v>4967950.298142489</v>
      </c>
      <c r="BP189" s="287">
        <f t="shared" si="159"/>
        <v>2084055.15</v>
      </c>
      <c r="BQ189" s="288">
        <f>IF(BO189&gt;0,BO189/'1. UC Assumptions'!$C$29*'1. UC Assumptions'!$C$28,0)</f>
        <v>3395135.283827655</v>
      </c>
      <c r="BR189" s="289">
        <f>BQ189*'1. UC Assumptions'!$C$19</f>
        <v>1424259.2515657013</v>
      </c>
      <c r="BS189" s="289">
        <f t="shared" si="142"/>
        <v>3395135.283827655</v>
      </c>
      <c r="BT189" s="90"/>
      <c r="BU189" s="111"/>
      <c r="BV189" s="111"/>
      <c r="BW189" s="126">
        <v>2498582.5287319017</v>
      </c>
      <c r="BX189" s="126">
        <v>6370374.6338975588</v>
      </c>
      <c r="BY189" s="7">
        <f t="shared" si="143"/>
        <v>0</v>
      </c>
    </row>
    <row r="190" spans="1:77">
      <c r="A190" s="118" t="s">
        <v>468</v>
      </c>
      <c r="B190" s="118" t="s">
        <v>469</v>
      </c>
      <c r="C190" s="270" t="s">
        <v>469</v>
      </c>
      <c r="D190" s="119" t="s">
        <v>972</v>
      </c>
      <c r="E190" s="119" t="s">
        <v>977</v>
      </c>
      <c r="F190" s="120"/>
      <c r="G190" s="121" t="s">
        <v>1237</v>
      </c>
      <c r="H190" s="121" t="s">
        <v>830</v>
      </c>
      <c r="I190" s="122">
        <v>4</v>
      </c>
      <c r="J190" s="217" t="str">
        <f t="shared" si="155"/>
        <v xml:space="preserve"> </v>
      </c>
      <c r="K190" s="123">
        <v>140041.10309701134</v>
      </c>
      <c r="L190" s="123">
        <v>349301</v>
      </c>
      <c r="M190" s="93">
        <f t="shared" si="156"/>
        <v>6.8567087788846681E-2</v>
      </c>
      <c r="N190" s="232">
        <v>522894.86603884294</v>
      </c>
      <c r="O190" s="232"/>
      <c r="P190" s="123">
        <v>522894.86603884294</v>
      </c>
      <c r="Q190" s="123">
        <v>0</v>
      </c>
      <c r="R190" s="123">
        <f t="shared" si="110"/>
        <v>522894.86603884294</v>
      </c>
      <c r="S190" s="123" t="b">
        <f t="shared" si="111"/>
        <v>0</v>
      </c>
      <c r="T190" s="123">
        <f t="shared" si="112"/>
        <v>522894.86603884294</v>
      </c>
      <c r="U190" s="123">
        <v>623544</v>
      </c>
      <c r="V190" s="123">
        <v>0</v>
      </c>
      <c r="W190" s="123">
        <v>0</v>
      </c>
      <c r="X190" s="123">
        <v>0</v>
      </c>
      <c r="Y190" s="123">
        <v>0</v>
      </c>
      <c r="Z190" s="70">
        <f t="shared" si="151"/>
        <v>623544</v>
      </c>
      <c r="AA190" s="70">
        <v>0</v>
      </c>
      <c r="AB190" s="70">
        <f t="shared" si="158"/>
        <v>1146438.8660388431</v>
      </c>
      <c r="AC190" s="51">
        <f>IF(D190='2. UC Pool Allocations by Type'!B$5,'2. UC Pool Allocations by Type'!J$5,IF(D190='2. UC Pool Allocations by Type'!B$6,'2. UC Pool Allocations by Type'!J$6,IF(D190='2. UC Pool Allocations by Type'!B$7,'2. UC Pool Allocations by Type'!J$7,IF(D190='2. UC Pool Allocations by Type'!B$10,'2. UC Pool Allocations by Type'!J$10,IF(D190='2. UC Pool Allocations by Type'!B$14,'2. UC Pool Allocations by Type'!J$14,IF(D190='2. UC Pool Allocations by Type'!B$15,'2. UC Pool Allocations by Type'!J$15,IF(D190='2. UC Pool Allocations by Type'!B$16,'2. UC Pool Allocations by Type'!J$16,0)))))))</f>
        <v>196885138.65513676</v>
      </c>
      <c r="AD190" s="71">
        <f t="shared" si="113"/>
        <v>0</v>
      </c>
      <c r="AE190" s="71">
        <f t="shared" si="114"/>
        <v>1146438.8660388431</v>
      </c>
      <c r="AF190" s="71">
        <f t="shared" si="115"/>
        <v>0</v>
      </c>
      <c r="AG190" s="71">
        <f t="shared" si="116"/>
        <v>0</v>
      </c>
      <c r="AH190" s="71">
        <f t="shared" si="117"/>
        <v>0</v>
      </c>
      <c r="AI190" s="71">
        <f t="shared" si="118"/>
        <v>0</v>
      </c>
      <c r="AJ190" s="71">
        <f t="shared" si="119"/>
        <v>0</v>
      </c>
      <c r="AK190" s="49">
        <f t="shared" si="120"/>
        <v>702777.13261206297</v>
      </c>
      <c r="AL190" s="51">
        <f>IF($E190=$D$352,R190*'1. UC Assumptions'!$H$14,0)</f>
        <v>448885.13115334517</v>
      </c>
      <c r="AM190" s="70">
        <f t="shared" si="154"/>
        <v>0</v>
      </c>
      <c r="AN190" s="70">
        <f t="shared" si="121"/>
        <v>0</v>
      </c>
      <c r="AO190" s="70">
        <f t="shared" si="122"/>
        <v>0</v>
      </c>
      <c r="AP190" s="70">
        <f t="shared" si="138"/>
        <v>0</v>
      </c>
      <c r="AQ190" s="70">
        <f t="shared" si="123"/>
        <v>0</v>
      </c>
      <c r="AR190" s="70">
        <f t="shared" si="124"/>
        <v>0</v>
      </c>
      <c r="AS190" s="70">
        <f t="shared" si="139"/>
        <v>0</v>
      </c>
      <c r="AT190" s="99">
        <f t="shared" si="157"/>
        <v>702777.13261206297</v>
      </c>
      <c r="AU190" s="287">
        <v>697320.55</v>
      </c>
      <c r="AV190" s="287">
        <f>ROUND(AU190*'1. UC Assumptions'!$C$19,2)</f>
        <v>292525.96999999997</v>
      </c>
      <c r="AW190" s="287">
        <f>IF((AB190-AA190-AU190)*'1. UC Assumptions'!$C$19&gt;0,(AB190-AA190-AU190)*'1. UC Assumptions'!$C$19,0)</f>
        <v>188405.13357829463</v>
      </c>
      <c r="AX190" s="287">
        <f t="shared" si="152"/>
        <v>480931.10357829463</v>
      </c>
      <c r="AY190" s="287">
        <f>ROUND(AX190/'1. UC Assumptions'!$C$19,2)</f>
        <v>1146438.8600000001</v>
      </c>
      <c r="AZ190" s="290">
        <f t="shared" si="140"/>
        <v>702777.13261206297</v>
      </c>
      <c r="BA190" s="287">
        <f t="shared" si="125"/>
        <v>0</v>
      </c>
      <c r="BB190" s="287">
        <f t="shared" si="126"/>
        <v>0</v>
      </c>
      <c r="BC190" s="287">
        <f t="shared" si="127"/>
        <v>0</v>
      </c>
      <c r="BD190" s="287">
        <f t="shared" si="128"/>
        <v>0</v>
      </c>
      <c r="BE190" s="287">
        <f t="shared" si="129"/>
        <v>0</v>
      </c>
      <c r="BF190" s="287">
        <f t="shared" si="130"/>
        <v>0</v>
      </c>
      <c r="BG190" s="287">
        <f t="shared" si="153"/>
        <v>702777.13261206297</v>
      </c>
      <c r="BH190" s="287">
        <f t="shared" si="131"/>
        <v>0</v>
      </c>
      <c r="BI190" s="287">
        <f t="shared" si="132"/>
        <v>702777.13261206297</v>
      </c>
      <c r="BJ190" s="287">
        <f t="shared" si="133"/>
        <v>0</v>
      </c>
      <c r="BK190" s="287">
        <f t="shared" si="134"/>
        <v>0</v>
      </c>
      <c r="BL190" s="287">
        <f t="shared" si="135"/>
        <v>0</v>
      </c>
      <c r="BM190" s="287">
        <f t="shared" si="136"/>
        <v>0</v>
      </c>
      <c r="BN190" s="287">
        <f t="shared" si="137"/>
        <v>0</v>
      </c>
      <c r="BO190" s="287">
        <f t="shared" si="141"/>
        <v>5456.5826120629208</v>
      </c>
      <c r="BP190" s="287">
        <f t="shared" si="159"/>
        <v>2289.0300000000002</v>
      </c>
      <c r="BQ190" s="288">
        <f>IF(BO190&gt;0,BO190/'1. UC Assumptions'!$C$29*'1. UC Assumptions'!$C$28,0)</f>
        <v>3729.070349649448</v>
      </c>
      <c r="BR190" s="289">
        <f>BQ190*'1. UC Assumptions'!$C$19</f>
        <v>1564.3450116779434</v>
      </c>
      <c r="BS190" s="289">
        <f t="shared" si="142"/>
        <v>701049.62034964946</v>
      </c>
      <c r="BT190" s="90"/>
      <c r="BU190" s="111"/>
      <c r="BV190" s="111"/>
      <c r="BW190" s="126">
        <v>147095.71309701144</v>
      </c>
      <c r="BX190" s="126">
        <v>522894.86603884294</v>
      </c>
      <c r="BY190" s="7">
        <f t="shared" si="143"/>
        <v>0</v>
      </c>
    </row>
    <row r="191" spans="1:77">
      <c r="A191" s="118" t="s">
        <v>470</v>
      </c>
      <c r="B191" s="118" t="s">
        <v>471</v>
      </c>
      <c r="C191" s="270" t="s">
        <v>471</v>
      </c>
      <c r="D191" s="119" t="s">
        <v>972</v>
      </c>
      <c r="E191" s="119"/>
      <c r="F191" s="120"/>
      <c r="G191" s="121" t="s">
        <v>1064</v>
      </c>
      <c r="H191" s="121" t="s">
        <v>840</v>
      </c>
      <c r="I191" s="122">
        <v>14</v>
      </c>
      <c r="J191" s="217">
        <f t="shared" si="155"/>
        <v>1</v>
      </c>
      <c r="K191" s="123">
        <v>17513059.406890005</v>
      </c>
      <c r="L191" s="123">
        <v>20252716</v>
      </c>
      <c r="M191" s="93">
        <f t="shared" si="156"/>
        <v>6.1867811723806732E-2</v>
      </c>
      <c r="N191" s="232">
        <v>40102261.28936705</v>
      </c>
      <c r="O191" s="232"/>
      <c r="P191" s="123">
        <v>40102261.28936705</v>
      </c>
      <c r="Q191" s="123">
        <v>19279135.851653244</v>
      </c>
      <c r="R191" s="123">
        <f t="shared" si="110"/>
        <v>20823125.437713806</v>
      </c>
      <c r="S191" s="123" t="b">
        <f t="shared" si="111"/>
        <v>0</v>
      </c>
      <c r="T191" s="123">
        <f t="shared" si="112"/>
        <v>0</v>
      </c>
      <c r="U191" s="123">
        <v>228631</v>
      </c>
      <c r="V191" s="123">
        <v>0</v>
      </c>
      <c r="W191" s="123">
        <v>0</v>
      </c>
      <c r="X191" s="123">
        <v>0</v>
      </c>
      <c r="Y191" s="123">
        <v>0</v>
      </c>
      <c r="Z191" s="70">
        <f t="shared" si="151"/>
        <v>228631</v>
      </c>
      <c r="AA191" s="70">
        <v>0</v>
      </c>
      <c r="AB191" s="70">
        <f t="shared" si="158"/>
        <v>21051756.437713806</v>
      </c>
      <c r="AC191" s="51">
        <f>IF(D191='2. UC Pool Allocations by Type'!B$5,'2. UC Pool Allocations by Type'!J$5,IF(D191='2. UC Pool Allocations by Type'!B$6,'2. UC Pool Allocations by Type'!J$6,IF(D191='2. UC Pool Allocations by Type'!B$7,'2. UC Pool Allocations by Type'!J$7,IF(D191='2. UC Pool Allocations by Type'!B$10,'2. UC Pool Allocations by Type'!J$10,IF(D191='2. UC Pool Allocations by Type'!B$14,'2. UC Pool Allocations by Type'!J$14,IF(D191='2. UC Pool Allocations by Type'!B$15,'2. UC Pool Allocations by Type'!J$15,IF(D191='2. UC Pool Allocations by Type'!B$16,'2. UC Pool Allocations by Type'!J$16,0)))))))</f>
        <v>196885138.65513676</v>
      </c>
      <c r="AD191" s="71">
        <f t="shared" si="113"/>
        <v>0</v>
      </c>
      <c r="AE191" s="71">
        <f t="shared" si="114"/>
        <v>21051756.437713806</v>
      </c>
      <c r="AF191" s="71">
        <f t="shared" si="115"/>
        <v>0</v>
      </c>
      <c r="AG191" s="71">
        <f t="shared" si="116"/>
        <v>0</v>
      </c>
      <c r="AH191" s="71">
        <f t="shared" si="117"/>
        <v>0</v>
      </c>
      <c r="AI191" s="71">
        <f t="shared" si="118"/>
        <v>0</v>
      </c>
      <c r="AJ191" s="71">
        <f t="shared" si="119"/>
        <v>0</v>
      </c>
      <c r="AK191" s="49">
        <f t="shared" si="120"/>
        <v>12904912.301920144</v>
      </c>
      <c r="AL191" s="51">
        <f>IF($E191=$D$352,R191*'1. UC Assumptions'!$H$14,0)</f>
        <v>0</v>
      </c>
      <c r="AM191" s="70">
        <f t="shared" si="154"/>
        <v>0</v>
      </c>
      <c r="AN191" s="70">
        <f t="shared" si="121"/>
        <v>0</v>
      </c>
      <c r="AO191" s="70">
        <f t="shared" si="122"/>
        <v>12904912.301920144</v>
      </c>
      <c r="AP191" s="70">
        <f t="shared" si="138"/>
        <v>-3169051.0083562792</v>
      </c>
      <c r="AQ191" s="70">
        <f t="shared" si="123"/>
        <v>0</v>
      </c>
      <c r="AR191" s="70">
        <f t="shared" si="124"/>
        <v>0</v>
      </c>
      <c r="AS191" s="70">
        <f t="shared" si="139"/>
        <v>0</v>
      </c>
      <c r="AT191" s="99">
        <f t="shared" si="157"/>
        <v>9735861.2935638651</v>
      </c>
      <c r="AU191" s="287">
        <v>9659546.2899999917</v>
      </c>
      <c r="AV191" s="287">
        <f>ROUND(AU191*'1. UC Assumptions'!$C$19,2)</f>
        <v>4052179.67</v>
      </c>
      <c r="AW191" s="287">
        <f>IF((AB191-AA191-AU191)*'1. UC Assumptions'!$C$19&gt;0,(AB191-AA191-AU191)*'1. UC Assumptions'!$C$19,0)</f>
        <v>4779032.1569659449</v>
      </c>
      <c r="AX191" s="287">
        <f t="shared" si="152"/>
        <v>8831211.8269659448</v>
      </c>
      <c r="AY191" s="287">
        <f>ROUND(AX191/'1. UC Assumptions'!$C$19,2)</f>
        <v>21051756.440000001</v>
      </c>
      <c r="AZ191" s="290">
        <f t="shared" si="140"/>
        <v>9735861.2935638651</v>
      </c>
      <c r="BA191" s="287">
        <f t="shared" si="125"/>
        <v>0</v>
      </c>
      <c r="BB191" s="287">
        <f t="shared" si="126"/>
        <v>0</v>
      </c>
      <c r="BC191" s="287">
        <f t="shared" si="127"/>
        <v>0</v>
      </c>
      <c r="BD191" s="287">
        <f t="shared" si="128"/>
        <v>0</v>
      </c>
      <c r="BE191" s="287">
        <f t="shared" si="129"/>
        <v>0</v>
      </c>
      <c r="BF191" s="287">
        <f t="shared" si="130"/>
        <v>0</v>
      </c>
      <c r="BG191" s="287">
        <f t="shared" si="153"/>
        <v>9735861.2935638651</v>
      </c>
      <c r="BH191" s="287">
        <f t="shared" si="131"/>
        <v>0</v>
      </c>
      <c r="BI191" s="287">
        <f t="shared" si="132"/>
        <v>9735861.2935638651</v>
      </c>
      <c r="BJ191" s="287">
        <f t="shared" si="133"/>
        <v>0</v>
      </c>
      <c r="BK191" s="287">
        <f t="shared" si="134"/>
        <v>0</v>
      </c>
      <c r="BL191" s="287">
        <f t="shared" si="135"/>
        <v>0</v>
      </c>
      <c r="BM191" s="287">
        <f t="shared" si="136"/>
        <v>0</v>
      </c>
      <c r="BN191" s="287">
        <f t="shared" si="137"/>
        <v>0</v>
      </c>
      <c r="BO191" s="287">
        <f t="shared" si="141"/>
        <v>76315.00356387347</v>
      </c>
      <c r="BP191" s="287">
        <f t="shared" si="159"/>
        <v>32014.14</v>
      </c>
      <c r="BQ191" s="288">
        <f>IF(BO191&gt;0,BO191/'1. UC Assumptions'!$C$29*'1. UC Assumptions'!$C$28,0)</f>
        <v>52154.257940546864</v>
      </c>
      <c r="BR191" s="289">
        <f>BQ191*'1. UC Assumptions'!$C$19</f>
        <v>21878.711206059408</v>
      </c>
      <c r="BS191" s="289">
        <f t="shared" si="142"/>
        <v>9711700.5479405392</v>
      </c>
      <c r="BT191" s="90"/>
      <c r="BU191" s="111"/>
      <c r="BV191" s="111"/>
      <c r="BW191" s="126">
        <v>17817328.256890006</v>
      </c>
      <c r="BX191" s="126">
        <v>40102261.28936705</v>
      </c>
      <c r="BY191" s="7">
        <f t="shared" si="143"/>
        <v>0</v>
      </c>
    </row>
    <row r="192" spans="1:77">
      <c r="A192" s="118" t="s">
        <v>472</v>
      </c>
      <c r="B192" s="118" t="s">
        <v>473</v>
      </c>
      <c r="C192" s="270" t="s">
        <v>473</v>
      </c>
      <c r="D192" s="119" t="s">
        <v>949</v>
      </c>
      <c r="E192" s="119" t="s">
        <v>977</v>
      </c>
      <c r="F192" s="120"/>
      <c r="G192" s="121" t="s">
        <v>1238</v>
      </c>
      <c r="H192" s="121" t="s">
        <v>888</v>
      </c>
      <c r="I192" s="122">
        <v>19</v>
      </c>
      <c r="J192" s="217">
        <f t="shared" si="155"/>
        <v>1</v>
      </c>
      <c r="K192" s="123">
        <v>16627409.913139999</v>
      </c>
      <c r="L192" s="123">
        <v>25298177</v>
      </c>
      <c r="M192" s="93">
        <f t="shared" si="156"/>
        <v>6.7900034627021322E-2</v>
      </c>
      <c r="N192" s="232">
        <v>44772335.716300398</v>
      </c>
      <c r="O192" s="232"/>
      <c r="P192" s="123">
        <v>44772335.716300398</v>
      </c>
      <c r="Q192" s="123">
        <v>5881251.7157833632</v>
      </c>
      <c r="R192" s="123">
        <f t="shared" si="110"/>
        <v>38891084.000517033</v>
      </c>
      <c r="S192" s="123">
        <f t="shared" si="111"/>
        <v>38891084.000517033</v>
      </c>
      <c r="T192" s="123" t="b">
        <f t="shared" si="112"/>
        <v>0</v>
      </c>
      <c r="U192" s="123">
        <v>0</v>
      </c>
      <c r="V192" s="123">
        <v>0</v>
      </c>
      <c r="W192" s="123">
        <v>0</v>
      </c>
      <c r="X192" s="123">
        <v>0</v>
      </c>
      <c r="Y192" s="123">
        <v>0</v>
      </c>
      <c r="Z192" s="70">
        <f t="shared" si="151"/>
        <v>0</v>
      </c>
      <c r="AA192" s="70">
        <v>0</v>
      </c>
      <c r="AB192" s="70">
        <f t="shared" si="158"/>
        <v>38891084.000517033</v>
      </c>
      <c r="AC192" s="51">
        <f>IF(D192='2. UC Pool Allocations by Type'!B$5,'2. UC Pool Allocations by Type'!J$5,IF(D192='2. UC Pool Allocations by Type'!B$6,'2. UC Pool Allocations by Type'!J$6,IF(D192='2. UC Pool Allocations by Type'!B$7,'2. UC Pool Allocations by Type'!J$7,IF(D192='2. UC Pool Allocations by Type'!B$10,'2. UC Pool Allocations by Type'!J$10,IF(D192='2. UC Pool Allocations by Type'!B$14,'2. UC Pool Allocations by Type'!J$14,IF(D192='2. UC Pool Allocations by Type'!B$15,'2. UC Pool Allocations by Type'!J$15,IF(D192='2. UC Pool Allocations by Type'!B$16,'2. UC Pool Allocations by Type'!J$16,0)))))))</f>
        <v>2027872799.0126088</v>
      </c>
      <c r="AD192" s="71">
        <f t="shared" si="113"/>
        <v>38891084.000517033</v>
      </c>
      <c r="AE192" s="71">
        <f t="shared" si="114"/>
        <v>0</v>
      </c>
      <c r="AF192" s="71">
        <f t="shared" si="115"/>
        <v>0</v>
      </c>
      <c r="AG192" s="71">
        <f t="shared" si="116"/>
        <v>0</v>
      </c>
      <c r="AH192" s="71">
        <f t="shared" si="117"/>
        <v>0</v>
      </c>
      <c r="AI192" s="71">
        <f t="shared" si="118"/>
        <v>0</v>
      </c>
      <c r="AJ192" s="71">
        <f t="shared" si="119"/>
        <v>0</v>
      </c>
      <c r="AK192" s="49">
        <f t="shared" si="120"/>
        <v>18448822.175202873</v>
      </c>
      <c r="AL192" s="51">
        <f>IF($E192=$D$352,R192*'1. UC Assumptions'!$H$14,0)</f>
        <v>33386499.803520776</v>
      </c>
      <c r="AM192" s="70">
        <f t="shared" si="154"/>
        <v>14937677.628317904</v>
      </c>
      <c r="AN192" s="70">
        <f t="shared" si="121"/>
        <v>0</v>
      </c>
      <c r="AO192" s="70">
        <f t="shared" si="122"/>
        <v>0</v>
      </c>
      <c r="AP192" s="70">
        <f t="shared" si="138"/>
        <v>0</v>
      </c>
      <c r="AQ192" s="70">
        <f t="shared" si="123"/>
        <v>14937677.628317904</v>
      </c>
      <c r="AR192" s="70">
        <f t="shared" si="124"/>
        <v>0</v>
      </c>
      <c r="AS192" s="70">
        <f t="shared" si="139"/>
        <v>0</v>
      </c>
      <c r="AT192" s="99">
        <f t="shared" si="157"/>
        <v>33386499.803520776</v>
      </c>
      <c r="AU192" s="287">
        <v>17628128.73</v>
      </c>
      <c r="AV192" s="287">
        <f>ROUND(AU192*'1. UC Assumptions'!$C$19,2)</f>
        <v>7395000</v>
      </c>
      <c r="AW192" s="287">
        <f>IF((AB192-AA192-AU192)*'1. UC Assumptions'!$C$19&gt;0,(AB192-AA192-AU192)*'1. UC Assumptions'!$C$19,0)</f>
        <v>8919809.7359818947</v>
      </c>
      <c r="AX192" s="287">
        <f t="shared" si="152"/>
        <v>16314809.735981895</v>
      </c>
      <c r="AY192" s="287">
        <f>ROUND(AX192/'1. UC Assumptions'!$C$19,2)</f>
        <v>38891084</v>
      </c>
      <c r="AZ192" s="290">
        <f t="shared" si="140"/>
        <v>33386499.803520776</v>
      </c>
      <c r="BA192" s="287">
        <f t="shared" si="125"/>
        <v>0</v>
      </c>
      <c r="BB192" s="287">
        <f t="shared" si="126"/>
        <v>0</v>
      </c>
      <c r="BC192" s="287">
        <f t="shared" si="127"/>
        <v>5504584.1964792237</v>
      </c>
      <c r="BD192" s="287">
        <f t="shared" si="128"/>
        <v>0</v>
      </c>
      <c r="BE192" s="287">
        <f t="shared" si="129"/>
        <v>0</v>
      </c>
      <c r="BF192" s="287">
        <f t="shared" si="130"/>
        <v>0</v>
      </c>
      <c r="BG192" s="287">
        <f t="shared" si="153"/>
        <v>33386499.803520776</v>
      </c>
      <c r="BH192" s="287">
        <f t="shared" si="131"/>
        <v>33386499.803520776</v>
      </c>
      <c r="BI192" s="287">
        <f t="shared" si="132"/>
        <v>0</v>
      </c>
      <c r="BJ192" s="287">
        <f t="shared" si="133"/>
        <v>0</v>
      </c>
      <c r="BK192" s="287">
        <f t="shared" si="134"/>
        <v>0</v>
      </c>
      <c r="BL192" s="287">
        <f t="shared" si="135"/>
        <v>0</v>
      </c>
      <c r="BM192" s="287">
        <f t="shared" si="136"/>
        <v>0</v>
      </c>
      <c r="BN192" s="287">
        <f t="shared" si="137"/>
        <v>0</v>
      </c>
      <c r="BO192" s="287">
        <f t="shared" si="141"/>
        <v>15758371.073520776</v>
      </c>
      <c r="BP192" s="287">
        <f t="shared" si="159"/>
        <v>6610636.6600000001</v>
      </c>
      <c r="BQ192" s="288">
        <f>IF(BO192&gt;0,BO192/'1. UC Assumptions'!$C$29*'1. UC Assumptions'!$C$28,0)</f>
        <v>10769391.486739255</v>
      </c>
      <c r="BR192" s="289">
        <f>BQ192*'1. UC Assumptions'!$C$19</f>
        <v>4517759.7286871178</v>
      </c>
      <c r="BS192" s="289">
        <f t="shared" si="142"/>
        <v>28397520.216739256</v>
      </c>
      <c r="BT192" s="90"/>
      <c r="BU192" s="111"/>
      <c r="BV192" s="111"/>
      <c r="BW192" s="126">
        <v>17205281.593139999</v>
      </c>
      <c r="BX192" s="126">
        <v>44772335.716300398</v>
      </c>
      <c r="BY192" s="7">
        <f t="shared" si="143"/>
        <v>0</v>
      </c>
    </row>
    <row r="193" spans="1:77">
      <c r="A193" s="118" t="s">
        <v>475</v>
      </c>
      <c r="B193" s="118" t="s">
        <v>476</v>
      </c>
      <c r="C193" s="270" t="s">
        <v>476</v>
      </c>
      <c r="D193" s="119" t="s">
        <v>950</v>
      </c>
      <c r="E193" s="119"/>
      <c r="F193" s="120"/>
      <c r="G193" s="121" t="s">
        <v>1239</v>
      </c>
      <c r="H193" s="121" t="s">
        <v>773</v>
      </c>
      <c r="I193" s="122">
        <v>6</v>
      </c>
      <c r="J193" s="217">
        <f t="shared" si="155"/>
        <v>1</v>
      </c>
      <c r="K193" s="123">
        <v>46910347.01391425</v>
      </c>
      <c r="L193" s="123">
        <v>174902793.63</v>
      </c>
      <c r="M193" s="93">
        <f t="shared" si="156"/>
        <v>6.535595059416055E-2</v>
      </c>
      <c r="N193" s="232">
        <v>236279227.3427704</v>
      </c>
      <c r="O193" s="232"/>
      <c r="P193" s="123">
        <v>236309949.30497348</v>
      </c>
      <c r="Q193" s="123">
        <v>84860502.650193363</v>
      </c>
      <c r="R193" s="123">
        <f t="shared" si="110"/>
        <v>151449446.65478012</v>
      </c>
      <c r="S193" s="123" t="b">
        <f t="shared" si="111"/>
        <v>0</v>
      </c>
      <c r="T193" s="123" t="b">
        <f t="shared" si="112"/>
        <v>0</v>
      </c>
      <c r="U193" s="123">
        <v>40184532</v>
      </c>
      <c r="V193" s="123">
        <v>7402919.75</v>
      </c>
      <c r="W193" s="123">
        <v>0</v>
      </c>
      <c r="X193" s="123">
        <v>0</v>
      </c>
      <c r="Y193" s="123">
        <v>0</v>
      </c>
      <c r="Z193" s="70">
        <f t="shared" si="151"/>
        <v>47587451.75</v>
      </c>
      <c r="AA193" s="70">
        <v>52989228.394845918</v>
      </c>
      <c r="AB193" s="70">
        <f t="shared" si="158"/>
        <v>252026126.79962605</v>
      </c>
      <c r="AC193" s="51">
        <f>IF(D193='2. UC Pool Allocations by Type'!B$5,'2. UC Pool Allocations by Type'!J$5,IF(D193='2. UC Pool Allocations by Type'!B$6,'2. UC Pool Allocations by Type'!J$6,IF(D193='2. UC Pool Allocations by Type'!B$7,'2. UC Pool Allocations by Type'!J$7,IF(D193='2. UC Pool Allocations by Type'!B$10,'2. UC Pool Allocations by Type'!J$10,IF(D193='2. UC Pool Allocations by Type'!B$14,'2. UC Pool Allocations by Type'!J$14,IF(D193='2. UC Pool Allocations by Type'!B$15,'2. UC Pool Allocations by Type'!J$15,IF(D193='2. UC Pool Allocations by Type'!B$16,'2. UC Pool Allocations by Type'!J$16,0)))))))</f>
        <v>859329636.50805175</v>
      </c>
      <c r="AD193" s="71">
        <f t="shared" si="113"/>
        <v>0</v>
      </c>
      <c r="AE193" s="71">
        <f t="shared" si="114"/>
        <v>0</v>
      </c>
      <c r="AF193" s="71">
        <f t="shared" si="115"/>
        <v>0</v>
      </c>
      <c r="AG193" s="71">
        <f t="shared" si="116"/>
        <v>252026126.79962605</v>
      </c>
      <c r="AH193" s="71">
        <f t="shared" si="117"/>
        <v>0</v>
      </c>
      <c r="AI193" s="71">
        <f t="shared" si="118"/>
        <v>0</v>
      </c>
      <c r="AJ193" s="71">
        <f t="shared" si="119"/>
        <v>0</v>
      </c>
      <c r="AK193" s="49">
        <f t="shared" si="120"/>
        <v>100794931.98037706</v>
      </c>
      <c r="AL193" s="51">
        <f>IF($E193=$D$352,R193*'1. UC Assumptions'!$H$14,0)</f>
        <v>0</v>
      </c>
      <c r="AM193" s="70">
        <f t="shared" si="154"/>
        <v>0</v>
      </c>
      <c r="AN193" s="70">
        <f t="shared" si="121"/>
        <v>0</v>
      </c>
      <c r="AO193" s="70">
        <f t="shared" si="122"/>
        <v>0</v>
      </c>
      <c r="AP193" s="70">
        <f t="shared" si="138"/>
        <v>0</v>
      </c>
      <c r="AQ193" s="70">
        <f t="shared" si="123"/>
        <v>0</v>
      </c>
      <c r="AR193" s="70">
        <f t="shared" si="124"/>
        <v>0</v>
      </c>
      <c r="AS193" s="70">
        <f t="shared" si="139"/>
        <v>0</v>
      </c>
      <c r="AT193" s="99">
        <f t="shared" si="157"/>
        <v>100794931.98037706</v>
      </c>
      <c r="AU193" s="287">
        <v>100689176.92000002</v>
      </c>
      <c r="AV193" s="287">
        <f>ROUND(AU193*'1. UC Assumptions'!$C$19,2)</f>
        <v>42239109.719999999</v>
      </c>
      <c r="AW193" s="287">
        <f>IF((AB193-AA193-AU193)*'1. UC Assumptions'!$C$19&gt;0,(AB193-AA193-AU193)*'1. UC Assumptions'!$C$19,0)</f>
        <v>41256869.162865266</v>
      </c>
      <c r="AX193" s="287">
        <f t="shared" si="152"/>
        <v>83495978.882865265</v>
      </c>
      <c r="AY193" s="287">
        <f>ROUND(AX193/'1. UC Assumptions'!$C$19,2)</f>
        <v>199036898.41</v>
      </c>
      <c r="AZ193" s="290">
        <f t="shared" si="140"/>
        <v>100794931.98037706</v>
      </c>
      <c r="BA193" s="287">
        <f t="shared" si="125"/>
        <v>0</v>
      </c>
      <c r="BB193" s="287">
        <f t="shared" si="126"/>
        <v>0</v>
      </c>
      <c r="BC193" s="287">
        <f t="shared" si="127"/>
        <v>0</v>
      </c>
      <c r="BD193" s="287">
        <f t="shared" si="128"/>
        <v>0</v>
      </c>
      <c r="BE193" s="287">
        <f t="shared" si="129"/>
        <v>0</v>
      </c>
      <c r="BF193" s="287">
        <f t="shared" si="130"/>
        <v>0</v>
      </c>
      <c r="BG193" s="287">
        <f t="shared" si="153"/>
        <v>100794931.98037706</v>
      </c>
      <c r="BH193" s="287">
        <f t="shared" si="131"/>
        <v>0</v>
      </c>
      <c r="BI193" s="287">
        <f t="shared" si="132"/>
        <v>0</v>
      </c>
      <c r="BJ193" s="287">
        <f t="shared" si="133"/>
        <v>0</v>
      </c>
      <c r="BK193" s="287">
        <f t="shared" si="134"/>
        <v>100794931.98037706</v>
      </c>
      <c r="BL193" s="287">
        <f t="shared" si="135"/>
        <v>0</v>
      </c>
      <c r="BM193" s="287">
        <f t="shared" si="136"/>
        <v>0</v>
      </c>
      <c r="BN193" s="287">
        <f t="shared" si="137"/>
        <v>0</v>
      </c>
      <c r="BO193" s="287">
        <f t="shared" si="141"/>
        <v>105755.06037704647</v>
      </c>
      <c r="BP193" s="287">
        <f t="shared" si="159"/>
        <v>44364.24</v>
      </c>
      <c r="BQ193" s="288">
        <f>IF(BO193&gt;0,BO193/'1. UC Assumptions'!$C$29*'1. UC Assumptions'!$C$28,0)</f>
        <v>72273.818251298493</v>
      </c>
      <c r="BR193" s="289">
        <f>BQ193*'1. UC Assumptions'!$C$19</f>
        <v>30318.866756419717</v>
      </c>
      <c r="BS193" s="289">
        <f t="shared" si="142"/>
        <v>100761450.73825131</v>
      </c>
      <c r="BT193" s="90"/>
      <c r="BU193" s="111"/>
      <c r="BV193" s="111"/>
      <c r="BW193" s="126">
        <v>49402777.993914239</v>
      </c>
      <c r="BX193" s="126">
        <v>236279227.3427704</v>
      </c>
      <c r="BY193" s="7">
        <f t="shared" si="143"/>
        <v>-30721.962203085423</v>
      </c>
    </row>
    <row r="194" spans="1:77">
      <c r="A194" s="118" t="s">
        <v>477</v>
      </c>
      <c r="B194" s="118" t="s">
        <v>478</v>
      </c>
      <c r="C194" s="270" t="s">
        <v>478</v>
      </c>
      <c r="D194" s="119" t="s">
        <v>972</v>
      </c>
      <c r="E194" s="119" t="s">
        <v>977</v>
      </c>
      <c r="F194" s="120"/>
      <c r="G194" s="121" t="s">
        <v>1240</v>
      </c>
      <c r="H194" s="121" t="s">
        <v>891</v>
      </c>
      <c r="I194" s="122">
        <v>12</v>
      </c>
      <c r="J194" s="217" t="str">
        <f t="shared" si="155"/>
        <v xml:space="preserve"> </v>
      </c>
      <c r="K194" s="123">
        <v>221824.40075054549</v>
      </c>
      <c r="L194" s="123">
        <v>577405</v>
      </c>
      <c r="M194" s="93">
        <f t="shared" si="156"/>
        <v>6.3807770278538234E-2</v>
      </c>
      <c r="N194" s="232">
        <v>850226.44675349013</v>
      </c>
      <c r="O194" s="232"/>
      <c r="P194" s="123">
        <v>850226.44675349013</v>
      </c>
      <c r="Q194" s="123">
        <v>0</v>
      </c>
      <c r="R194" s="123">
        <f t="shared" si="110"/>
        <v>850226.44675349013</v>
      </c>
      <c r="S194" s="123" t="b">
        <f t="shared" si="111"/>
        <v>0</v>
      </c>
      <c r="T194" s="123">
        <f t="shared" si="112"/>
        <v>850226.44675349013</v>
      </c>
      <c r="U194" s="123">
        <v>14533</v>
      </c>
      <c r="V194" s="123">
        <v>0</v>
      </c>
      <c r="W194" s="123">
        <v>0</v>
      </c>
      <c r="X194" s="123">
        <v>0</v>
      </c>
      <c r="Y194" s="123">
        <v>0</v>
      </c>
      <c r="Z194" s="70">
        <f t="shared" si="151"/>
        <v>14533</v>
      </c>
      <c r="AA194" s="70">
        <v>0</v>
      </c>
      <c r="AB194" s="70">
        <f t="shared" si="158"/>
        <v>864759.44675349013</v>
      </c>
      <c r="AC194" s="51">
        <f>IF(D194='2. UC Pool Allocations by Type'!B$5,'2. UC Pool Allocations by Type'!J$5,IF(D194='2. UC Pool Allocations by Type'!B$6,'2. UC Pool Allocations by Type'!J$6,IF(D194='2. UC Pool Allocations by Type'!B$7,'2. UC Pool Allocations by Type'!J$7,IF(D194='2. UC Pool Allocations by Type'!B$10,'2. UC Pool Allocations by Type'!J$10,IF(D194='2. UC Pool Allocations by Type'!B$14,'2. UC Pool Allocations by Type'!J$14,IF(D194='2. UC Pool Allocations by Type'!B$15,'2. UC Pool Allocations by Type'!J$15,IF(D194='2. UC Pool Allocations by Type'!B$16,'2. UC Pool Allocations by Type'!J$16,0)))))))</f>
        <v>196885138.65513676</v>
      </c>
      <c r="AD194" s="71">
        <f t="shared" si="113"/>
        <v>0</v>
      </c>
      <c r="AE194" s="71">
        <f t="shared" si="114"/>
        <v>864759.44675349013</v>
      </c>
      <c r="AF194" s="71">
        <f t="shared" si="115"/>
        <v>0</v>
      </c>
      <c r="AG194" s="71">
        <f t="shared" si="116"/>
        <v>0</v>
      </c>
      <c r="AH194" s="71">
        <f t="shared" si="117"/>
        <v>0</v>
      </c>
      <c r="AI194" s="71">
        <f t="shared" si="118"/>
        <v>0</v>
      </c>
      <c r="AJ194" s="71">
        <f t="shared" si="119"/>
        <v>0</v>
      </c>
      <c r="AK194" s="49">
        <f t="shared" si="120"/>
        <v>530105.16512619774</v>
      </c>
      <c r="AL194" s="51">
        <f>IF($E194=$D$352,R194*'1. UC Assumptions'!$H$14,0)</f>
        <v>729886.70352068846</v>
      </c>
      <c r="AM194" s="70">
        <f t="shared" si="154"/>
        <v>199781.53839449072</v>
      </c>
      <c r="AN194" s="70">
        <f t="shared" si="121"/>
        <v>199781.53839449072</v>
      </c>
      <c r="AO194" s="70">
        <f t="shared" si="122"/>
        <v>0</v>
      </c>
      <c r="AP194" s="70">
        <f t="shared" si="138"/>
        <v>0</v>
      </c>
      <c r="AQ194" s="70">
        <f t="shared" si="123"/>
        <v>0</v>
      </c>
      <c r="AR194" s="70">
        <f t="shared" si="124"/>
        <v>0</v>
      </c>
      <c r="AS194" s="70">
        <f t="shared" si="139"/>
        <v>0</v>
      </c>
      <c r="AT194" s="99">
        <f t="shared" si="157"/>
        <v>729886.70352068846</v>
      </c>
      <c r="AU194" s="287">
        <v>722732.8</v>
      </c>
      <c r="AV194" s="287">
        <f>ROUND(AU194*'1. UC Assumptions'!$C$19,2)</f>
        <v>303186.40999999997</v>
      </c>
      <c r="AW194" s="287">
        <f>IF((AB194-AA194-AU194)*'1. UC Assumptions'!$C$19&gt;0,(AB194-AA194-AU194)*'1. UC Assumptions'!$C$19,0)</f>
        <v>59580.178313089091</v>
      </c>
      <c r="AX194" s="287">
        <f t="shared" si="152"/>
        <v>362766.58831308904</v>
      </c>
      <c r="AY194" s="287">
        <f>ROUND(AX194/'1. UC Assumptions'!$C$19,2)</f>
        <v>864759.45</v>
      </c>
      <c r="AZ194" s="290">
        <f t="shared" si="140"/>
        <v>729886.70352068846</v>
      </c>
      <c r="BA194" s="287">
        <f t="shared" si="125"/>
        <v>0</v>
      </c>
      <c r="BB194" s="287">
        <f t="shared" si="126"/>
        <v>0</v>
      </c>
      <c r="BC194" s="287">
        <f t="shared" si="127"/>
        <v>0</v>
      </c>
      <c r="BD194" s="287">
        <f t="shared" si="128"/>
        <v>0</v>
      </c>
      <c r="BE194" s="287">
        <f t="shared" si="129"/>
        <v>0</v>
      </c>
      <c r="BF194" s="287">
        <f t="shared" si="130"/>
        <v>0</v>
      </c>
      <c r="BG194" s="287">
        <f t="shared" si="153"/>
        <v>729886.70352068846</v>
      </c>
      <c r="BH194" s="287">
        <f t="shared" si="131"/>
        <v>0</v>
      </c>
      <c r="BI194" s="287">
        <f t="shared" si="132"/>
        <v>729886.70352068846</v>
      </c>
      <c r="BJ194" s="287">
        <f t="shared" si="133"/>
        <v>0</v>
      </c>
      <c r="BK194" s="287">
        <f t="shared" si="134"/>
        <v>0</v>
      </c>
      <c r="BL194" s="287">
        <f t="shared" si="135"/>
        <v>0</v>
      </c>
      <c r="BM194" s="287">
        <f t="shared" si="136"/>
        <v>0</v>
      </c>
      <c r="BN194" s="287">
        <f t="shared" si="137"/>
        <v>0</v>
      </c>
      <c r="BO194" s="287">
        <f t="shared" si="141"/>
        <v>7153.9035206884146</v>
      </c>
      <c r="BP194" s="287">
        <f t="shared" si="159"/>
        <v>3001.06</v>
      </c>
      <c r="BQ194" s="288">
        <f>IF(BO194&gt;0,BO194/'1. UC Assumptions'!$C$29*'1. UC Assumptions'!$C$28,0)</f>
        <v>4889.0324585714052</v>
      </c>
      <c r="BR194" s="289">
        <f>BQ194*'1. UC Assumptions'!$C$19</f>
        <v>2050.9491163707044</v>
      </c>
      <c r="BS194" s="289">
        <f t="shared" si="142"/>
        <v>727621.83245857141</v>
      </c>
      <c r="BT194" s="90"/>
      <c r="BU194" s="111"/>
      <c r="BV194" s="111"/>
      <c r="BW194" s="126">
        <v>229735.48075054545</v>
      </c>
      <c r="BX194" s="126">
        <v>850226.44675349013</v>
      </c>
      <c r="BY194" s="7">
        <f t="shared" si="143"/>
        <v>0</v>
      </c>
    </row>
    <row r="195" spans="1:77">
      <c r="A195" s="118" t="s">
        <v>480</v>
      </c>
      <c r="B195" s="118" t="s">
        <v>481</v>
      </c>
      <c r="C195" s="270" t="s">
        <v>481</v>
      </c>
      <c r="D195" s="119" t="s">
        <v>972</v>
      </c>
      <c r="E195" s="119"/>
      <c r="F195" s="120"/>
      <c r="G195" s="121" t="s">
        <v>479</v>
      </c>
      <c r="H195" s="121" t="s">
        <v>892</v>
      </c>
      <c r="I195" s="122">
        <v>14</v>
      </c>
      <c r="J195" s="217">
        <f t="shared" si="155"/>
        <v>1</v>
      </c>
      <c r="K195" s="123">
        <v>13163270.319359995</v>
      </c>
      <c r="L195" s="123">
        <v>18674938.750000004</v>
      </c>
      <c r="M195" s="93">
        <f t="shared" si="156"/>
        <v>7.2239996770903758E-2</v>
      </c>
      <c r="N195" s="232">
        <v>34138053.71638193</v>
      </c>
      <c r="O195" s="232"/>
      <c r="P195" s="123">
        <v>34138201.189721927</v>
      </c>
      <c r="Q195" s="123">
        <v>13480668.248178937</v>
      </c>
      <c r="R195" s="123">
        <f t="shared" ref="R195:R258" si="160">P195-Q195</f>
        <v>20657532.941542991</v>
      </c>
      <c r="S195" s="123" t="b">
        <f t="shared" ref="S195:S258" si="161">IF($D195=$D$345,IF($E195=$D$352,$R195,0))</f>
        <v>0</v>
      </c>
      <c r="T195" s="123">
        <f t="shared" ref="T195:T258" si="162">IF($D195=$D$346,IF($E195=$D$352,$R195,0))</f>
        <v>0</v>
      </c>
      <c r="U195" s="123">
        <v>0</v>
      </c>
      <c r="V195" s="123">
        <v>0</v>
      </c>
      <c r="W195" s="123">
        <v>0</v>
      </c>
      <c r="X195" s="123">
        <v>0</v>
      </c>
      <c r="Y195" s="123">
        <v>0</v>
      </c>
      <c r="Z195" s="70">
        <f t="shared" si="151"/>
        <v>0</v>
      </c>
      <c r="AA195" s="70">
        <v>0</v>
      </c>
      <c r="AB195" s="70">
        <f t="shared" si="158"/>
        <v>20657532.941542991</v>
      </c>
      <c r="AC195" s="51">
        <f>IF(D195='2. UC Pool Allocations by Type'!B$5,'2. UC Pool Allocations by Type'!J$5,IF(D195='2. UC Pool Allocations by Type'!B$6,'2. UC Pool Allocations by Type'!J$6,IF(D195='2. UC Pool Allocations by Type'!B$7,'2. UC Pool Allocations by Type'!J$7,IF(D195='2. UC Pool Allocations by Type'!B$10,'2. UC Pool Allocations by Type'!J$10,IF(D195='2. UC Pool Allocations by Type'!B$14,'2. UC Pool Allocations by Type'!J$14,IF(D195='2. UC Pool Allocations by Type'!B$15,'2. UC Pool Allocations by Type'!J$15,IF(D195='2. UC Pool Allocations by Type'!B$16,'2. UC Pool Allocations by Type'!J$16,0)))))))</f>
        <v>196885138.65513676</v>
      </c>
      <c r="AD195" s="71">
        <f t="shared" ref="AD195:AD258" si="163">IF(D195=D$345,AB195,0)</f>
        <v>0</v>
      </c>
      <c r="AE195" s="71">
        <f t="shared" ref="AE195:AE258" si="164">IF(D195=D$346,AB195,0)</f>
        <v>20657532.941542991</v>
      </c>
      <c r="AF195" s="71">
        <f t="shared" ref="AF195:AF258" si="165">IF(D195=D$347,AB195,0)</f>
        <v>0</v>
      </c>
      <c r="AG195" s="71">
        <f t="shared" ref="AG195:AG258" si="166">IF(D195=D$348,AB195,0)</f>
        <v>0</v>
      </c>
      <c r="AH195" s="71">
        <f t="shared" ref="AH195:AH258" si="167">IF(D195=D$349,AB195,0)</f>
        <v>0</v>
      </c>
      <c r="AI195" s="71">
        <f t="shared" ref="AI195:AI258" si="168">IF(D195=D$350,AB195,0)</f>
        <v>0</v>
      </c>
      <c r="AJ195" s="71">
        <f t="shared" ref="AJ195:AJ258" si="169">IF(D195=D$351,AB195,0)</f>
        <v>0</v>
      </c>
      <c r="AK195" s="49">
        <f t="shared" ref="AK195:AK258" si="170">IF($D195=$D$345,$AC195*$AB195/$AD$341,IF($D195=$D$346,$AC195*$AB195/$AE$341,IF($D195=$D$347,$AC195*$AB195/$AF$341,IF($D195=$D$348,$AC195*$AB195/$AG$341,IF($D195=$D$349,$AC195*$AB195/$AH$341,IF($D195=$D$350,$AC195*$AB195/$AI$341,IF($D195=$D$351,$AC195*$AB195/$AJ$341,0)))))))</f>
        <v>12663249.823043717</v>
      </c>
      <c r="AL195" s="51">
        <f>IF($E195=$D$352,R195*'1. UC Assumptions'!$H$14,0)</f>
        <v>0</v>
      </c>
      <c r="AM195" s="70">
        <f t="shared" si="154"/>
        <v>0</v>
      </c>
      <c r="AN195" s="70">
        <f t="shared" ref="AN195:AN258" si="171">IF(D195=D$346,AM195,0)</f>
        <v>0</v>
      </c>
      <c r="AO195" s="70">
        <f t="shared" ref="AO195:AO258" si="172">IF(D195=D$346,IF(E195 &lt;&gt; D$352,AK195,0),0)</f>
        <v>12663249.823043717</v>
      </c>
      <c r="AP195" s="70">
        <f t="shared" si="138"/>
        <v>-3109706.1089530289</v>
      </c>
      <c r="AQ195" s="70">
        <f t="shared" ref="AQ195:AQ258" si="173">IF(D195=D$345,AM195,0)</f>
        <v>0</v>
      </c>
      <c r="AR195" s="70">
        <f t="shared" ref="AR195:AR258" si="174">IF(D195=D$345,IF(E195&lt;&gt;D$352,AK195,0),0)</f>
        <v>0</v>
      </c>
      <c r="AS195" s="70">
        <f t="shared" si="139"/>
        <v>0</v>
      </c>
      <c r="AT195" s="99">
        <f t="shared" si="157"/>
        <v>9553543.7140906882</v>
      </c>
      <c r="AU195" s="287">
        <v>9310616.9700000007</v>
      </c>
      <c r="AV195" s="287">
        <f>ROUND(AU195*'1. UC Assumptions'!$C$19,2)</f>
        <v>3905803.82</v>
      </c>
      <c r="AW195" s="287">
        <f>IF((AB195-AA195-AU195)*'1. UC Assumptions'!$C$19&gt;0,(AB195-AA195-AU195)*'1. UC Assumptions'!$C$19,0)</f>
        <v>4760031.2500622841</v>
      </c>
      <c r="AX195" s="287">
        <f t="shared" si="152"/>
        <v>8665835.0700622834</v>
      </c>
      <c r="AY195" s="287">
        <f>ROUND(AX195/'1. UC Assumptions'!$C$19,2)</f>
        <v>20657532.940000001</v>
      </c>
      <c r="AZ195" s="290">
        <f t="shared" si="140"/>
        <v>9553543.7140906882</v>
      </c>
      <c r="BA195" s="287">
        <f t="shared" ref="BA195:BA258" si="175">IF(D195=D$345,AT195-AZ195,0)</f>
        <v>0</v>
      </c>
      <c r="BB195" s="287">
        <f t="shared" ref="BB195:BB258" si="176">IF(D195=D$349,AT195-AZ195,0)</f>
        <v>0</v>
      </c>
      <c r="BC195" s="287">
        <f t="shared" ref="BC195:BC258" si="177">IF(D195=D$345,IF(AY195&gt;=AZ195,AY195-AZ195,0),0)</f>
        <v>0</v>
      </c>
      <c r="BD195" s="287">
        <f t="shared" ref="BD195:BD258" si="178">IF(D195=D$349,IF(AY195&gt;=AZ195,AY195-AZ195,0),0)</f>
        <v>0</v>
      </c>
      <c r="BE195" s="287">
        <f t="shared" ref="BE195:BE258" si="179">IF(D195=D$345,BA$341/BC$341*BC195,0)</f>
        <v>0</v>
      </c>
      <c r="BF195" s="287">
        <f t="shared" ref="BF195:BF258" si="180">IF(D195=D$349,BB$341/BD$341*BD195,0)</f>
        <v>0</v>
      </c>
      <c r="BG195" s="287">
        <f t="shared" si="153"/>
        <v>9553543.7140906882</v>
      </c>
      <c r="BH195" s="287">
        <f t="shared" ref="BH195:BH258" si="181">IF($D195=$D$345,$BG195,0)</f>
        <v>0</v>
      </c>
      <c r="BI195" s="287">
        <f t="shared" ref="BI195:BI258" si="182">IF($D195=$D$346,$BG195,0)</f>
        <v>9553543.7140906882</v>
      </c>
      <c r="BJ195" s="287">
        <f t="shared" ref="BJ195:BJ258" si="183">IF($D195=$D$347,$BG195,0)</f>
        <v>0</v>
      </c>
      <c r="BK195" s="287">
        <f t="shared" ref="BK195:BK258" si="184">IF($D195=$D$348,$BG195,0)</f>
        <v>0</v>
      </c>
      <c r="BL195" s="287">
        <f t="shared" ref="BL195:BL258" si="185">IF($D195=$D$349,$BG195,0)</f>
        <v>0</v>
      </c>
      <c r="BM195" s="287">
        <f t="shared" ref="BM195:BM258" si="186">IF($D195=$D$350,$BG195,0)</f>
        <v>0</v>
      </c>
      <c r="BN195" s="287">
        <f t="shared" ref="BN195:BN258" si="187">IF($D195=$D$351,$BG195,0)</f>
        <v>0</v>
      </c>
      <c r="BO195" s="287">
        <f t="shared" si="141"/>
        <v>242926.74409068748</v>
      </c>
      <c r="BP195" s="287">
        <f t="shared" si="159"/>
        <v>101907.76</v>
      </c>
      <c r="BQ195" s="288">
        <f>IF(BO195&gt;0,BO195/'1. UC Assumptions'!$C$29*'1. UC Assumptions'!$C$28,0)</f>
        <v>166017.99751419507</v>
      </c>
      <c r="BR195" s="289">
        <f>BQ195*'1. UC Assumptions'!$C$19</f>
        <v>69644.549957204828</v>
      </c>
      <c r="BS195" s="289">
        <f t="shared" si="142"/>
        <v>9476634.9675141964</v>
      </c>
      <c r="BT195" s="90"/>
      <c r="BU195" s="111"/>
      <c r="BV195" s="111"/>
      <c r="BW195" s="126">
        <v>13733139.349359997</v>
      </c>
      <c r="BX195" s="126">
        <v>34138053.71638193</v>
      </c>
      <c r="BY195" s="7">
        <f t="shared" si="143"/>
        <v>-147.47333999723196</v>
      </c>
    </row>
    <row r="196" spans="1:77">
      <c r="A196" s="118" t="s">
        <v>483</v>
      </c>
      <c r="B196" s="118" t="s">
        <v>484</v>
      </c>
      <c r="C196" s="270" t="s">
        <v>484</v>
      </c>
      <c r="D196" s="119" t="s">
        <v>972</v>
      </c>
      <c r="E196" s="119" t="s">
        <v>977</v>
      </c>
      <c r="F196" s="120"/>
      <c r="G196" s="121" t="s">
        <v>482</v>
      </c>
      <c r="H196" s="121" t="s">
        <v>893</v>
      </c>
      <c r="I196" s="122">
        <v>14</v>
      </c>
      <c r="J196" s="217" t="str">
        <f t="shared" si="155"/>
        <v xml:space="preserve"> </v>
      </c>
      <c r="K196" s="123">
        <v>767943.99965489144</v>
      </c>
      <c r="L196" s="123">
        <v>1338754</v>
      </c>
      <c r="M196" s="93">
        <f t="shared" si="156"/>
        <v>5.7271728194626226E-2</v>
      </c>
      <c r="N196" s="232">
        <v>2227352.2348792893</v>
      </c>
      <c r="O196" s="232"/>
      <c r="P196" s="123">
        <v>2227352.2348792893</v>
      </c>
      <c r="Q196" s="123">
        <v>0</v>
      </c>
      <c r="R196" s="123">
        <f t="shared" si="160"/>
        <v>2227352.2348792893</v>
      </c>
      <c r="S196" s="123" t="b">
        <f t="shared" si="161"/>
        <v>0</v>
      </c>
      <c r="T196" s="123">
        <f t="shared" si="162"/>
        <v>2227352.2348792893</v>
      </c>
      <c r="U196" s="123">
        <v>26506</v>
      </c>
      <c r="V196" s="123">
        <v>0</v>
      </c>
      <c r="W196" s="123">
        <v>0</v>
      </c>
      <c r="X196" s="123">
        <v>0</v>
      </c>
      <c r="Y196" s="123">
        <v>0</v>
      </c>
      <c r="Z196" s="70">
        <f t="shared" si="151"/>
        <v>26506</v>
      </c>
      <c r="AA196" s="70">
        <v>0</v>
      </c>
      <c r="AB196" s="70">
        <f t="shared" si="158"/>
        <v>2253858.2348792893</v>
      </c>
      <c r="AC196" s="51">
        <f>IF(D196='2. UC Pool Allocations by Type'!B$5,'2. UC Pool Allocations by Type'!J$5,IF(D196='2. UC Pool Allocations by Type'!B$6,'2. UC Pool Allocations by Type'!J$6,IF(D196='2. UC Pool Allocations by Type'!B$7,'2. UC Pool Allocations by Type'!J$7,IF(D196='2. UC Pool Allocations by Type'!B$10,'2. UC Pool Allocations by Type'!J$10,IF(D196='2. UC Pool Allocations by Type'!B$14,'2. UC Pool Allocations by Type'!J$14,IF(D196='2. UC Pool Allocations by Type'!B$15,'2. UC Pool Allocations by Type'!J$15,IF(D196='2. UC Pool Allocations by Type'!B$16,'2. UC Pool Allocations by Type'!J$16,0)))))))</f>
        <v>196885138.65513676</v>
      </c>
      <c r="AD196" s="71">
        <f t="shared" si="163"/>
        <v>0</v>
      </c>
      <c r="AE196" s="71">
        <f t="shared" si="164"/>
        <v>2253858.2348792893</v>
      </c>
      <c r="AF196" s="71">
        <f t="shared" si="165"/>
        <v>0</v>
      </c>
      <c r="AG196" s="71">
        <f t="shared" si="166"/>
        <v>0</v>
      </c>
      <c r="AH196" s="71">
        <f t="shared" si="167"/>
        <v>0</v>
      </c>
      <c r="AI196" s="71">
        <f t="shared" si="168"/>
        <v>0</v>
      </c>
      <c r="AJ196" s="71">
        <f t="shared" si="169"/>
        <v>0</v>
      </c>
      <c r="AK196" s="49">
        <f t="shared" si="170"/>
        <v>1381634.9694209388</v>
      </c>
      <c r="AL196" s="51">
        <f>IF($E196=$D$352,R196*'1. UC Assumptions'!$H$14,0)</f>
        <v>1912096.2262502208</v>
      </c>
      <c r="AM196" s="70">
        <f t="shared" si="154"/>
        <v>530461.25682928204</v>
      </c>
      <c r="AN196" s="70">
        <f t="shared" si="171"/>
        <v>530461.25682928204</v>
      </c>
      <c r="AO196" s="70">
        <f t="shared" si="172"/>
        <v>0</v>
      </c>
      <c r="AP196" s="70">
        <f t="shared" ref="AP196:AP244" si="188">-AN$341*AO196/AO$341</f>
        <v>0</v>
      </c>
      <c r="AQ196" s="70">
        <f t="shared" si="173"/>
        <v>0</v>
      </c>
      <c r="AR196" s="70">
        <f t="shared" si="174"/>
        <v>0</v>
      </c>
      <c r="AS196" s="70">
        <f t="shared" ref="AS196:AS244" si="189">-AQ$341*AR196/AR$341</f>
        <v>0</v>
      </c>
      <c r="AT196" s="99">
        <f t="shared" si="157"/>
        <v>1912096.2262502208</v>
      </c>
      <c r="AU196" s="287">
        <v>1905059.76</v>
      </c>
      <c r="AV196" s="287">
        <f>ROUND(AU196*'1. UC Assumptions'!$C$19,2)</f>
        <v>799172.57</v>
      </c>
      <c r="AW196" s="287">
        <f>IF((AB196-AA196-AU196)*'1. UC Assumptions'!$C$19&gt;0,(AB196-AA196-AU196)*'1. UC Assumptions'!$C$19,0)</f>
        <v>146320.96021186185</v>
      </c>
      <c r="AX196" s="287">
        <f t="shared" si="152"/>
        <v>945493.53021186183</v>
      </c>
      <c r="AY196" s="287">
        <f>ROUND(AX196/'1. UC Assumptions'!$C$19,2)</f>
        <v>2253858.2400000002</v>
      </c>
      <c r="AZ196" s="290">
        <f t="shared" ref="AZ196:AZ259" si="190">IF(AT196&gt;=AY196,AY196,AT196)</f>
        <v>1912096.2262502208</v>
      </c>
      <c r="BA196" s="287">
        <f t="shared" si="175"/>
        <v>0</v>
      </c>
      <c r="BB196" s="287">
        <f t="shared" si="176"/>
        <v>0</v>
      </c>
      <c r="BC196" s="287">
        <f t="shared" si="177"/>
        <v>0</v>
      </c>
      <c r="BD196" s="287">
        <f t="shared" si="178"/>
        <v>0</v>
      </c>
      <c r="BE196" s="287">
        <f t="shared" si="179"/>
        <v>0</v>
      </c>
      <c r="BF196" s="287">
        <f t="shared" si="180"/>
        <v>0</v>
      </c>
      <c r="BG196" s="287">
        <f t="shared" si="153"/>
        <v>1912096.2262502208</v>
      </c>
      <c r="BH196" s="287">
        <f t="shared" si="181"/>
        <v>0</v>
      </c>
      <c r="BI196" s="287">
        <f t="shared" si="182"/>
        <v>1912096.2262502208</v>
      </c>
      <c r="BJ196" s="287">
        <f t="shared" si="183"/>
        <v>0</v>
      </c>
      <c r="BK196" s="287">
        <f t="shared" si="184"/>
        <v>0</v>
      </c>
      <c r="BL196" s="287">
        <f t="shared" si="185"/>
        <v>0</v>
      </c>
      <c r="BM196" s="287">
        <f t="shared" si="186"/>
        <v>0</v>
      </c>
      <c r="BN196" s="287">
        <f t="shared" si="187"/>
        <v>0</v>
      </c>
      <c r="BO196" s="287">
        <f t="shared" ref="BO196:BO259" si="191">BG196-AU196</f>
        <v>7036.4662502207793</v>
      </c>
      <c r="BP196" s="287">
        <f t="shared" si="159"/>
        <v>2951.79</v>
      </c>
      <c r="BQ196" s="288">
        <f>IF(BO196&gt;0,BO196/'1. UC Assumptions'!$C$29*'1. UC Assumptions'!$C$28,0)</f>
        <v>4808.774928468868</v>
      </c>
      <c r="BR196" s="289">
        <f>BQ196*'1. UC Assumptions'!$C$19</f>
        <v>2017.2810824926901</v>
      </c>
      <c r="BS196" s="289">
        <f t="shared" ref="BS196:BS259" si="192">AU196+BQ196</f>
        <v>1909868.534928469</v>
      </c>
      <c r="BT196" s="90"/>
      <c r="BU196" s="111"/>
      <c r="BV196" s="111"/>
      <c r="BW196" s="126">
        <v>775725.21965489141</v>
      </c>
      <c r="BX196" s="126">
        <v>2227352.2348792893</v>
      </c>
      <c r="BY196" s="7">
        <f t="shared" si="143"/>
        <v>0</v>
      </c>
    </row>
    <row r="197" spans="1:77">
      <c r="A197" s="118" t="s">
        <v>486</v>
      </c>
      <c r="B197" s="118" t="s">
        <v>487</v>
      </c>
      <c r="C197" s="270" t="s">
        <v>487</v>
      </c>
      <c r="D197" s="119" t="s">
        <v>972</v>
      </c>
      <c r="E197" s="120" t="s">
        <v>977</v>
      </c>
      <c r="F197" s="120"/>
      <c r="G197" s="121" t="s">
        <v>1075</v>
      </c>
      <c r="H197" s="121" t="s">
        <v>894</v>
      </c>
      <c r="I197" s="122">
        <v>11</v>
      </c>
      <c r="J197" s="217" t="str">
        <f t="shared" si="155"/>
        <v xml:space="preserve"> </v>
      </c>
      <c r="K197" s="123">
        <v>309640.89999999991</v>
      </c>
      <c r="L197" s="123">
        <v>1150401</v>
      </c>
      <c r="M197" s="93">
        <f t="shared" si="156"/>
        <v>5.7546410688473992E-2</v>
      </c>
      <c r="N197" s="232">
        <v>1544062.0707997798</v>
      </c>
      <c r="O197" s="232"/>
      <c r="P197" s="123">
        <v>1544062.0707997798</v>
      </c>
      <c r="Q197" s="123">
        <v>0</v>
      </c>
      <c r="R197" s="123">
        <f t="shared" si="160"/>
        <v>1544062.0707997798</v>
      </c>
      <c r="S197" s="123" t="b">
        <f t="shared" si="161"/>
        <v>0</v>
      </c>
      <c r="T197" s="123">
        <f t="shared" si="162"/>
        <v>1544062.0707997798</v>
      </c>
      <c r="U197" s="123">
        <v>59858</v>
      </c>
      <c r="V197" s="123">
        <v>0</v>
      </c>
      <c r="W197" s="123">
        <v>0</v>
      </c>
      <c r="X197" s="123">
        <v>0</v>
      </c>
      <c r="Y197" s="123">
        <v>0</v>
      </c>
      <c r="Z197" s="70">
        <f t="shared" si="151"/>
        <v>59858</v>
      </c>
      <c r="AA197" s="70">
        <v>0</v>
      </c>
      <c r="AB197" s="70">
        <f t="shared" si="158"/>
        <v>1603920.0707997798</v>
      </c>
      <c r="AC197" s="51">
        <f>IF(D197='2. UC Pool Allocations by Type'!B$5,'2. UC Pool Allocations by Type'!J$5,IF(D197='2. UC Pool Allocations by Type'!B$6,'2. UC Pool Allocations by Type'!J$6,IF(D197='2. UC Pool Allocations by Type'!B$7,'2. UC Pool Allocations by Type'!J$7,IF(D197='2. UC Pool Allocations by Type'!B$10,'2. UC Pool Allocations by Type'!J$10,IF(D197='2. UC Pool Allocations by Type'!B$14,'2. UC Pool Allocations by Type'!J$14,IF(D197='2. UC Pool Allocations by Type'!B$15,'2. UC Pool Allocations by Type'!J$15,IF(D197='2. UC Pool Allocations by Type'!B$16,'2. UC Pool Allocations by Type'!J$16,0)))))))</f>
        <v>196885138.65513676</v>
      </c>
      <c r="AD197" s="71">
        <f t="shared" si="163"/>
        <v>0</v>
      </c>
      <c r="AE197" s="71">
        <f t="shared" si="164"/>
        <v>1603920.0707997798</v>
      </c>
      <c r="AF197" s="71">
        <f t="shared" si="165"/>
        <v>0</v>
      </c>
      <c r="AG197" s="71">
        <f t="shared" si="166"/>
        <v>0</v>
      </c>
      <c r="AH197" s="71">
        <f t="shared" si="167"/>
        <v>0</v>
      </c>
      <c r="AI197" s="71">
        <f t="shared" si="168"/>
        <v>0</v>
      </c>
      <c r="AJ197" s="71">
        <f t="shared" si="169"/>
        <v>0</v>
      </c>
      <c r="AK197" s="49">
        <f t="shared" si="170"/>
        <v>983217.14457420993</v>
      </c>
      <c r="AL197" s="51">
        <f>IF($E197=$D$352,R197*'1. UC Assumptions'!$H$14,0)</f>
        <v>1325517.900778888</v>
      </c>
      <c r="AM197" s="70">
        <f t="shared" si="154"/>
        <v>342300.75620467809</v>
      </c>
      <c r="AN197" s="70">
        <f t="shared" si="171"/>
        <v>342300.75620467809</v>
      </c>
      <c r="AO197" s="70">
        <f t="shared" si="172"/>
        <v>0</v>
      </c>
      <c r="AP197" s="70">
        <f t="shared" si="188"/>
        <v>0</v>
      </c>
      <c r="AQ197" s="70">
        <f t="shared" si="173"/>
        <v>0</v>
      </c>
      <c r="AR197" s="70">
        <f t="shared" si="174"/>
        <v>0</v>
      </c>
      <c r="AS197" s="70">
        <f t="shared" si="189"/>
        <v>0</v>
      </c>
      <c r="AT197" s="99">
        <f t="shared" si="157"/>
        <v>1325517.900778888</v>
      </c>
      <c r="AU197" s="287">
        <v>1320297</v>
      </c>
      <c r="AV197" s="287">
        <f>ROUND(AU197*'1. UC Assumptions'!$C$19,2)</f>
        <v>553864.59</v>
      </c>
      <c r="AW197" s="287">
        <f>IF((AB197-AA197-AU197)*'1. UC Assumptions'!$C$19&gt;0,(AB197-AA197-AU197)*'1. UC Assumptions'!$C$19,0)</f>
        <v>118979.87820050764</v>
      </c>
      <c r="AX197" s="287">
        <f t="shared" si="152"/>
        <v>672844.46820050757</v>
      </c>
      <c r="AY197" s="287">
        <f>ROUND(AX197/'1. UC Assumptions'!$C$19,2)</f>
        <v>1603920.07</v>
      </c>
      <c r="AZ197" s="290">
        <f t="shared" si="190"/>
        <v>1325517.900778888</v>
      </c>
      <c r="BA197" s="287">
        <f t="shared" si="175"/>
        <v>0</v>
      </c>
      <c r="BB197" s="287">
        <f t="shared" si="176"/>
        <v>0</v>
      </c>
      <c r="BC197" s="287">
        <f t="shared" si="177"/>
        <v>0</v>
      </c>
      <c r="BD197" s="287">
        <f t="shared" si="178"/>
        <v>0</v>
      </c>
      <c r="BE197" s="287">
        <f t="shared" si="179"/>
        <v>0</v>
      </c>
      <c r="BF197" s="287">
        <f t="shared" si="180"/>
        <v>0</v>
      </c>
      <c r="BG197" s="287">
        <f t="shared" si="153"/>
        <v>1325517.900778888</v>
      </c>
      <c r="BH197" s="287">
        <f t="shared" si="181"/>
        <v>0</v>
      </c>
      <c r="BI197" s="287">
        <f t="shared" si="182"/>
        <v>1325517.900778888</v>
      </c>
      <c r="BJ197" s="287">
        <f t="shared" si="183"/>
        <v>0</v>
      </c>
      <c r="BK197" s="287">
        <f t="shared" si="184"/>
        <v>0</v>
      </c>
      <c r="BL197" s="287">
        <f t="shared" si="185"/>
        <v>0</v>
      </c>
      <c r="BM197" s="287">
        <f t="shared" si="186"/>
        <v>0</v>
      </c>
      <c r="BN197" s="287">
        <f t="shared" si="187"/>
        <v>0</v>
      </c>
      <c r="BO197" s="287">
        <f t="shared" si="191"/>
        <v>5220.9007788880263</v>
      </c>
      <c r="BP197" s="287">
        <f t="shared" si="159"/>
        <v>2190.16</v>
      </c>
      <c r="BQ197" s="288">
        <f>IF(BO197&gt;0,BO197/'1. UC Assumptions'!$C$29*'1. UC Assumptions'!$C$28,0)</f>
        <v>3568.0035797446749</v>
      </c>
      <c r="BR197" s="289">
        <f>BQ197*'1. UC Assumptions'!$C$19</f>
        <v>1496.777501702891</v>
      </c>
      <c r="BS197" s="289">
        <f t="shared" si="192"/>
        <v>1323865.0035797446</v>
      </c>
      <c r="BT197" s="90"/>
      <c r="BU197" s="111"/>
      <c r="BV197" s="111"/>
      <c r="BW197" s="126">
        <v>315414.37999999989</v>
      </c>
      <c r="BX197" s="126">
        <v>1544062.0707997798</v>
      </c>
      <c r="BY197" s="7">
        <f t="shared" si="143"/>
        <v>0</v>
      </c>
    </row>
    <row r="198" spans="1:77">
      <c r="A198" s="118" t="s">
        <v>489</v>
      </c>
      <c r="B198" s="118" t="s">
        <v>490</v>
      </c>
      <c r="C198" s="270" t="s">
        <v>490</v>
      </c>
      <c r="D198" s="119" t="s">
        <v>949</v>
      </c>
      <c r="E198" s="119"/>
      <c r="F198" s="120"/>
      <c r="G198" s="121" t="s">
        <v>488</v>
      </c>
      <c r="H198" s="121" t="s">
        <v>779</v>
      </c>
      <c r="I198" s="122">
        <v>10</v>
      </c>
      <c r="J198" s="217" t="str">
        <f t="shared" si="155"/>
        <v xml:space="preserve"> </v>
      </c>
      <c r="K198" s="123">
        <v>12056661.892039999</v>
      </c>
      <c r="L198" s="123">
        <v>22173331</v>
      </c>
      <c r="M198" s="93">
        <f t="shared" si="156"/>
        <v>7.5605117858995374E-2</v>
      </c>
      <c r="N198" s="232">
        <v>36817955.538955256</v>
      </c>
      <c r="O198" s="232"/>
      <c r="P198" s="123">
        <v>36817955.538955256</v>
      </c>
      <c r="Q198" s="123">
        <v>0</v>
      </c>
      <c r="R198" s="123">
        <f t="shared" si="160"/>
        <v>36817955.538955256</v>
      </c>
      <c r="S198" s="123">
        <f t="shared" si="161"/>
        <v>0</v>
      </c>
      <c r="T198" s="123" t="b">
        <f t="shared" si="162"/>
        <v>0</v>
      </c>
      <c r="U198" s="123">
        <v>0</v>
      </c>
      <c r="V198" s="123">
        <v>0</v>
      </c>
      <c r="W198" s="123">
        <v>0</v>
      </c>
      <c r="X198" s="123">
        <v>0</v>
      </c>
      <c r="Y198" s="123">
        <v>0</v>
      </c>
      <c r="Z198" s="70">
        <f t="shared" si="151"/>
        <v>0</v>
      </c>
      <c r="AA198" s="70">
        <v>0</v>
      </c>
      <c r="AB198" s="70">
        <f t="shared" si="158"/>
        <v>36817955.538955256</v>
      </c>
      <c r="AC198" s="51">
        <f>IF(D198='2. UC Pool Allocations by Type'!B$5,'2. UC Pool Allocations by Type'!J$5,IF(D198='2. UC Pool Allocations by Type'!B$6,'2. UC Pool Allocations by Type'!J$6,IF(D198='2. UC Pool Allocations by Type'!B$7,'2. UC Pool Allocations by Type'!J$7,IF(D198='2. UC Pool Allocations by Type'!B$10,'2. UC Pool Allocations by Type'!J$10,IF(D198='2. UC Pool Allocations by Type'!B$14,'2. UC Pool Allocations by Type'!J$14,IF(D198='2. UC Pool Allocations by Type'!B$15,'2. UC Pool Allocations by Type'!J$15,IF(D198='2. UC Pool Allocations by Type'!B$16,'2. UC Pool Allocations by Type'!J$16,0)))))))</f>
        <v>2027872799.0126088</v>
      </c>
      <c r="AD198" s="71">
        <f t="shared" si="163"/>
        <v>36817955.538955256</v>
      </c>
      <c r="AE198" s="71">
        <f t="shared" si="164"/>
        <v>0</v>
      </c>
      <c r="AF198" s="71">
        <f t="shared" si="165"/>
        <v>0</v>
      </c>
      <c r="AG198" s="71">
        <f t="shared" si="166"/>
        <v>0</v>
      </c>
      <c r="AH198" s="71">
        <f t="shared" si="167"/>
        <v>0</v>
      </c>
      <c r="AI198" s="71">
        <f t="shared" si="168"/>
        <v>0</v>
      </c>
      <c r="AJ198" s="71">
        <f t="shared" si="169"/>
        <v>0</v>
      </c>
      <c r="AK198" s="49">
        <f t="shared" si="170"/>
        <v>17465389.100074481</v>
      </c>
      <c r="AL198" s="51">
        <f>IF($E198=$D$352,R198*'1. UC Assumptions'!$H$14,0)</f>
        <v>0</v>
      </c>
      <c r="AM198" s="70">
        <f t="shared" si="154"/>
        <v>0</v>
      </c>
      <c r="AN198" s="70">
        <f t="shared" si="171"/>
        <v>0</v>
      </c>
      <c r="AO198" s="70">
        <f t="shared" si="172"/>
        <v>0</v>
      </c>
      <c r="AP198" s="70">
        <f t="shared" si="188"/>
        <v>0</v>
      </c>
      <c r="AQ198" s="70">
        <f t="shared" si="173"/>
        <v>0</v>
      </c>
      <c r="AR198" s="70">
        <f t="shared" si="174"/>
        <v>17465389.100074481</v>
      </c>
      <c r="AS198" s="70">
        <f t="shared" si="189"/>
        <v>-894671.68588001304</v>
      </c>
      <c r="AT198" s="99">
        <f t="shared" si="157"/>
        <v>16570717.414194468</v>
      </c>
      <c r="AU198" s="287">
        <v>6643457.4000000004</v>
      </c>
      <c r="AV198" s="287">
        <f>ROUND(AU198*'1. UC Assumptions'!$C$19,2)</f>
        <v>2786930.38</v>
      </c>
      <c r="AW198" s="287">
        <f>IF((AB198-AA198-AU198)*'1. UC Assumptions'!$C$19&gt;0,(AB198-AA198-AU198)*'1. UC Assumptions'!$C$19,0)</f>
        <v>12658201.96929173</v>
      </c>
      <c r="AX198" s="287">
        <f t="shared" si="152"/>
        <v>15445132.349291731</v>
      </c>
      <c r="AY198" s="287">
        <f>ROUND(AX198/'1. UC Assumptions'!$C$19,2)</f>
        <v>36817955.539999999</v>
      </c>
      <c r="AZ198" s="290">
        <f t="shared" si="190"/>
        <v>16570717.414194468</v>
      </c>
      <c r="BA198" s="287">
        <f t="shared" si="175"/>
        <v>0</v>
      </c>
      <c r="BB198" s="287">
        <f t="shared" si="176"/>
        <v>0</v>
      </c>
      <c r="BC198" s="287">
        <f t="shared" si="177"/>
        <v>20247238.125805531</v>
      </c>
      <c r="BD198" s="287">
        <f t="shared" si="178"/>
        <v>0</v>
      </c>
      <c r="BE198" s="287">
        <f t="shared" si="179"/>
        <v>0</v>
      </c>
      <c r="BF198" s="287">
        <f t="shared" si="180"/>
        <v>0</v>
      </c>
      <c r="BG198" s="287">
        <f t="shared" si="153"/>
        <v>16570717.414194468</v>
      </c>
      <c r="BH198" s="287">
        <f t="shared" si="181"/>
        <v>16570717.414194468</v>
      </c>
      <c r="BI198" s="287">
        <f t="shared" si="182"/>
        <v>0</v>
      </c>
      <c r="BJ198" s="287">
        <f t="shared" si="183"/>
        <v>0</v>
      </c>
      <c r="BK198" s="287">
        <f t="shared" si="184"/>
        <v>0</v>
      </c>
      <c r="BL198" s="287">
        <f t="shared" si="185"/>
        <v>0</v>
      </c>
      <c r="BM198" s="287">
        <f t="shared" si="186"/>
        <v>0</v>
      </c>
      <c r="BN198" s="287">
        <f t="shared" si="187"/>
        <v>0</v>
      </c>
      <c r="BO198" s="287">
        <f t="shared" si="191"/>
        <v>9927260.014194468</v>
      </c>
      <c r="BP198" s="287">
        <f t="shared" si="159"/>
        <v>4164485.57</v>
      </c>
      <c r="BQ198" s="288">
        <f>IF(BO198&gt;0,BO198/'1. UC Assumptions'!$C$29*'1. UC Assumptions'!$C$28,0)</f>
        <v>6784365.527675488</v>
      </c>
      <c r="BR198" s="289">
        <f>BQ198*'1. UC Assumptions'!$C$19</f>
        <v>2846041.3388598673</v>
      </c>
      <c r="BS198" s="289">
        <f t="shared" si="192"/>
        <v>13427822.927675489</v>
      </c>
      <c r="BT198" s="90"/>
      <c r="BU198" s="111"/>
      <c r="BV198" s="111"/>
      <c r="BW198" s="126">
        <v>12778842.562040001</v>
      </c>
      <c r="BX198" s="126">
        <v>36817955.538955256</v>
      </c>
      <c r="BY198" s="7">
        <f t="shared" si="143"/>
        <v>0</v>
      </c>
    </row>
    <row r="199" spans="1:77">
      <c r="A199" s="118" t="s">
        <v>491</v>
      </c>
      <c r="B199" s="118" t="s">
        <v>492</v>
      </c>
      <c r="C199" s="270" t="s">
        <v>2139</v>
      </c>
      <c r="D199" s="119" t="s">
        <v>972</v>
      </c>
      <c r="E199" s="119" t="s">
        <v>977</v>
      </c>
      <c r="F199" s="120"/>
      <c r="G199" s="121" t="s">
        <v>1244</v>
      </c>
      <c r="H199" s="121" t="s">
        <v>895</v>
      </c>
      <c r="I199" s="122">
        <v>12</v>
      </c>
      <c r="J199" s="217">
        <f t="shared" si="155"/>
        <v>1</v>
      </c>
      <c r="K199" s="123">
        <v>2567813.5691776956</v>
      </c>
      <c r="L199" s="123">
        <v>2079473</v>
      </c>
      <c r="M199" s="93">
        <f t="shared" si="156"/>
        <v>5.8790363819967384E-2</v>
      </c>
      <c r="N199" s="232">
        <v>4918748.1894493401</v>
      </c>
      <c r="O199" s="232"/>
      <c r="P199" s="123">
        <v>4920502.2373553002</v>
      </c>
      <c r="Q199" s="123">
        <v>2053763.6186793665</v>
      </c>
      <c r="R199" s="123">
        <f t="shared" si="160"/>
        <v>2866738.6186759337</v>
      </c>
      <c r="S199" s="123" t="b">
        <f t="shared" si="161"/>
        <v>0</v>
      </c>
      <c r="T199" s="123">
        <f t="shared" si="162"/>
        <v>2866738.6186759337</v>
      </c>
      <c r="U199" s="123">
        <v>61161</v>
      </c>
      <c r="V199" s="123">
        <v>0</v>
      </c>
      <c r="W199" s="123">
        <v>0</v>
      </c>
      <c r="X199" s="123">
        <v>0</v>
      </c>
      <c r="Y199" s="123">
        <v>0</v>
      </c>
      <c r="Z199" s="70">
        <f t="shared" si="151"/>
        <v>61161</v>
      </c>
      <c r="AA199" s="70">
        <v>0</v>
      </c>
      <c r="AB199" s="70">
        <f t="shared" si="158"/>
        <v>2927899.6186759337</v>
      </c>
      <c r="AC199" s="51">
        <f>IF(D199='2. UC Pool Allocations by Type'!B$5,'2. UC Pool Allocations by Type'!J$5,IF(D199='2. UC Pool Allocations by Type'!B$6,'2. UC Pool Allocations by Type'!J$6,IF(D199='2. UC Pool Allocations by Type'!B$7,'2. UC Pool Allocations by Type'!J$7,IF(D199='2. UC Pool Allocations by Type'!B$10,'2. UC Pool Allocations by Type'!J$10,IF(D199='2. UC Pool Allocations by Type'!B$14,'2. UC Pool Allocations by Type'!J$14,IF(D199='2. UC Pool Allocations by Type'!B$15,'2. UC Pool Allocations by Type'!J$15,IF(D199='2. UC Pool Allocations by Type'!B$16,'2. UC Pool Allocations by Type'!J$16,0)))))))</f>
        <v>196885138.65513676</v>
      </c>
      <c r="AD199" s="71">
        <f t="shared" si="163"/>
        <v>0</v>
      </c>
      <c r="AE199" s="71">
        <f t="shared" si="164"/>
        <v>2927899.6186759337</v>
      </c>
      <c r="AF199" s="71">
        <f t="shared" si="165"/>
        <v>0</v>
      </c>
      <c r="AG199" s="71">
        <f t="shared" si="166"/>
        <v>0</v>
      </c>
      <c r="AH199" s="71">
        <f t="shared" si="167"/>
        <v>0</v>
      </c>
      <c r="AI199" s="71">
        <f t="shared" si="168"/>
        <v>0</v>
      </c>
      <c r="AJ199" s="71">
        <f t="shared" si="169"/>
        <v>0</v>
      </c>
      <c r="AK199" s="49">
        <f t="shared" si="170"/>
        <v>1794828.2804635032</v>
      </c>
      <c r="AL199" s="51">
        <f>IF($E199=$D$352,R199*'1. UC Assumptions'!$H$14,0)</f>
        <v>2460984.8449556478</v>
      </c>
      <c r="AM199" s="70">
        <f t="shared" si="154"/>
        <v>666156.56449214462</v>
      </c>
      <c r="AN199" s="70">
        <f t="shared" si="171"/>
        <v>666156.56449214462</v>
      </c>
      <c r="AO199" s="70">
        <f t="shared" si="172"/>
        <v>0</v>
      </c>
      <c r="AP199" s="70">
        <f t="shared" si="188"/>
        <v>0</v>
      </c>
      <c r="AQ199" s="70">
        <f t="shared" si="173"/>
        <v>0</v>
      </c>
      <c r="AR199" s="70">
        <f t="shared" si="174"/>
        <v>0</v>
      </c>
      <c r="AS199" s="70">
        <f t="shared" si="189"/>
        <v>0</v>
      </c>
      <c r="AT199" s="99">
        <f t="shared" si="157"/>
        <v>2460984.8449556478</v>
      </c>
      <c r="AU199" s="287">
        <v>2452746.96</v>
      </c>
      <c r="AV199" s="287">
        <f>ROUND(AU199*'1. UC Assumptions'!$C$19,2)</f>
        <v>1028927.35</v>
      </c>
      <c r="AW199" s="287">
        <f>IF((AB199-AA199-AU199)*'1. UC Assumptions'!$C$19&gt;0,(AB199-AA199-AU199)*'1. UC Assumptions'!$C$19,0)</f>
        <v>199326.54031455418</v>
      </c>
      <c r="AX199" s="287">
        <f t="shared" si="152"/>
        <v>1228253.8903145541</v>
      </c>
      <c r="AY199" s="287">
        <f>ROUND(AX199/'1. UC Assumptions'!$C$19,2)</f>
        <v>2927899.62</v>
      </c>
      <c r="AZ199" s="290">
        <f t="shared" si="190"/>
        <v>2460984.8449556478</v>
      </c>
      <c r="BA199" s="287">
        <f t="shared" si="175"/>
        <v>0</v>
      </c>
      <c r="BB199" s="287">
        <f t="shared" si="176"/>
        <v>0</v>
      </c>
      <c r="BC199" s="287">
        <f t="shared" si="177"/>
        <v>0</v>
      </c>
      <c r="BD199" s="287">
        <f t="shared" si="178"/>
        <v>0</v>
      </c>
      <c r="BE199" s="287">
        <f t="shared" si="179"/>
        <v>0</v>
      </c>
      <c r="BF199" s="287">
        <f t="shared" si="180"/>
        <v>0</v>
      </c>
      <c r="BG199" s="287">
        <f t="shared" si="153"/>
        <v>2460984.8449556478</v>
      </c>
      <c r="BH199" s="287">
        <f t="shared" si="181"/>
        <v>0</v>
      </c>
      <c r="BI199" s="287">
        <f t="shared" si="182"/>
        <v>2460984.8449556478</v>
      </c>
      <c r="BJ199" s="287">
        <f t="shared" si="183"/>
        <v>0</v>
      </c>
      <c r="BK199" s="287">
        <f t="shared" si="184"/>
        <v>0</v>
      </c>
      <c r="BL199" s="287">
        <f t="shared" si="185"/>
        <v>0</v>
      </c>
      <c r="BM199" s="287">
        <f t="shared" si="186"/>
        <v>0</v>
      </c>
      <c r="BN199" s="287">
        <f t="shared" si="187"/>
        <v>0</v>
      </c>
      <c r="BO199" s="287">
        <f t="shared" si="191"/>
        <v>8237.8849556478672</v>
      </c>
      <c r="BP199" s="287">
        <f t="shared" si="159"/>
        <v>3455.79</v>
      </c>
      <c r="BQ199" s="288">
        <f>IF(BO199&gt;0,BO199/'1. UC Assumptions'!$C$29*'1. UC Assumptions'!$C$28,0)</f>
        <v>5629.833673555584</v>
      </c>
      <c r="BR199" s="289">
        <f>BQ199*'1. UC Assumptions'!$C$19</f>
        <v>2361.7152260565672</v>
      </c>
      <c r="BS199" s="289">
        <f t="shared" si="192"/>
        <v>2458376.7936735554</v>
      </c>
      <c r="BT199" s="90"/>
      <c r="BU199" s="111"/>
      <c r="BV199" s="111"/>
      <c r="BW199" s="126">
        <v>2590013.3391776956</v>
      </c>
      <c r="BX199" s="126">
        <v>4918748.1894493401</v>
      </c>
      <c r="BY199" s="7">
        <f t="shared" si="143"/>
        <v>-1754.0479059601203</v>
      </c>
    </row>
    <row r="200" spans="1:77">
      <c r="A200" s="118" t="s">
        <v>494</v>
      </c>
      <c r="B200" s="118" t="s">
        <v>495</v>
      </c>
      <c r="C200" s="270" t="s">
        <v>495</v>
      </c>
      <c r="D200" s="119" t="s">
        <v>972</v>
      </c>
      <c r="E200" s="119" t="s">
        <v>977</v>
      </c>
      <c r="F200" s="120"/>
      <c r="G200" s="121" t="s">
        <v>1076</v>
      </c>
      <c r="H200" s="121" t="s">
        <v>896</v>
      </c>
      <c r="I200" s="122">
        <v>14</v>
      </c>
      <c r="J200" s="217" t="str">
        <f t="shared" si="155"/>
        <v xml:space="preserve"> </v>
      </c>
      <c r="K200" s="123">
        <v>377568.29215700587</v>
      </c>
      <c r="L200" s="123">
        <v>1178914</v>
      </c>
      <c r="M200" s="93">
        <f t="shared" si="156"/>
        <v>6.568311408929306E-2</v>
      </c>
      <c r="N200" s="232">
        <v>1658716.896130719</v>
      </c>
      <c r="O200" s="232"/>
      <c r="P200" s="123">
        <v>1658716.896130719</v>
      </c>
      <c r="Q200" s="123">
        <v>0</v>
      </c>
      <c r="R200" s="123">
        <f t="shared" si="160"/>
        <v>1658716.896130719</v>
      </c>
      <c r="S200" s="123" t="b">
        <f t="shared" si="161"/>
        <v>0</v>
      </c>
      <c r="T200" s="123">
        <f t="shared" si="162"/>
        <v>1658716.896130719</v>
      </c>
      <c r="U200" s="123">
        <v>540894</v>
      </c>
      <c r="V200" s="123">
        <v>0</v>
      </c>
      <c r="W200" s="123">
        <v>0</v>
      </c>
      <c r="X200" s="123">
        <v>0</v>
      </c>
      <c r="Y200" s="123">
        <v>0</v>
      </c>
      <c r="Z200" s="70">
        <f t="shared" si="151"/>
        <v>540894</v>
      </c>
      <c r="AA200" s="70">
        <v>0</v>
      </c>
      <c r="AB200" s="70">
        <f t="shared" si="158"/>
        <v>2199610.8961307192</v>
      </c>
      <c r="AC200" s="51">
        <f>IF(D200='2. UC Pool Allocations by Type'!B$5,'2. UC Pool Allocations by Type'!J$5,IF(D200='2. UC Pool Allocations by Type'!B$6,'2. UC Pool Allocations by Type'!J$6,IF(D200='2. UC Pool Allocations by Type'!B$7,'2. UC Pool Allocations by Type'!J$7,IF(D200='2. UC Pool Allocations by Type'!B$10,'2. UC Pool Allocations by Type'!J$10,IF(D200='2. UC Pool Allocations by Type'!B$14,'2. UC Pool Allocations by Type'!J$14,IF(D200='2. UC Pool Allocations by Type'!B$15,'2. UC Pool Allocations by Type'!J$15,IF(D200='2. UC Pool Allocations by Type'!B$16,'2. UC Pool Allocations by Type'!J$16,0)))))))</f>
        <v>196885138.65513676</v>
      </c>
      <c r="AD200" s="71">
        <f t="shared" si="163"/>
        <v>0</v>
      </c>
      <c r="AE200" s="71">
        <f t="shared" si="164"/>
        <v>2199610.8961307192</v>
      </c>
      <c r="AF200" s="71">
        <f t="shared" si="165"/>
        <v>0</v>
      </c>
      <c r="AG200" s="71">
        <f t="shared" si="166"/>
        <v>0</v>
      </c>
      <c r="AH200" s="71">
        <f t="shared" si="167"/>
        <v>0</v>
      </c>
      <c r="AI200" s="71">
        <f t="shared" si="168"/>
        <v>0</v>
      </c>
      <c r="AJ200" s="71">
        <f t="shared" si="169"/>
        <v>0</v>
      </c>
      <c r="AK200" s="49">
        <f t="shared" si="170"/>
        <v>1348380.8724892114</v>
      </c>
      <c r="AL200" s="51">
        <f>IF($E200=$D$352,R200*'1. UC Assumptions'!$H$14,0)</f>
        <v>1423944.6585245249</v>
      </c>
      <c r="AM200" s="70">
        <f t="shared" si="154"/>
        <v>75563.786035313504</v>
      </c>
      <c r="AN200" s="70">
        <f t="shared" si="171"/>
        <v>75563.786035313504</v>
      </c>
      <c r="AO200" s="70">
        <f t="shared" si="172"/>
        <v>0</v>
      </c>
      <c r="AP200" s="70">
        <f t="shared" si="188"/>
        <v>0</v>
      </c>
      <c r="AQ200" s="70">
        <f t="shared" si="173"/>
        <v>0</v>
      </c>
      <c r="AR200" s="70">
        <f t="shared" si="174"/>
        <v>0</v>
      </c>
      <c r="AS200" s="70">
        <f t="shared" si="189"/>
        <v>0</v>
      </c>
      <c r="AT200" s="99">
        <f t="shared" si="157"/>
        <v>1423944.6585245249</v>
      </c>
      <c r="AU200" s="287">
        <v>1407506.8199999998</v>
      </c>
      <c r="AV200" s="287">
        <f>ROUND(AU200*'1. UC Assumptions'!$C$19,2)</f>
        <v>590449.11</v>
      </c>
      <c r="AW200" s="287">
        <f>IF((AB200-AA200-AU200)*'1. UC Assumptions'!$C$19&gt;0,(AB200-AA200-AU200)*'1. UC Assumptions'!$C$19,0)</f>
        <v>332287.65993683675</v>
      </c>
      <c r="AX200" s="287">
        <f t="shared" si="152"/>
        <v>922736.76993683679</v>
      </c>
      <c r="AY200" s="287">
        <f>ROUND(AX200/'1. UC Assumptions'!$C$19,2)</f>
        <v>2199610.89</v>
      </c>
      <c r="AZ200" s="290">
        <f t="shared" si="190"/>
        <v>1423944.6585245249</v>
      </c>
      <c r="BA200" s="287">
        <f t="shared" si="175"/>
        <v>0</v>
      </c>
      <c r="BB200" s="287">
        <f t="shared" si="176"/>
        <v>0</v>
      </c>
      <c r="BC200" s="287">
        <f t="shared" si="177"/>
        <v>0</v>
      </c>
      <c r="BD200" s="287">
        <f t="shared" si="178"/>
        <v>0</v>
      </c>
      <c r="BE200" s="287">
        <f t="shared" si="179"/>
        <v>0</v>
      </c>
      <c r="BF200" s="287">
        <f t="shared" si="180"/>
        <v>0</v>
      </c>
      <c r="BG200" s="287">
        <f t="shared" si="153"/>
        <v>1423944.6585245249</v>
      </c>
      <c r="BH200" s="287">
        <f t="shared" si="181"/>
        <v>0</v>
      </c>
      <c r="BI200" s="287">
        <f t="shared" si="182"/>
        <v>1423944.6585245249</v>
      </c>
      <c r="BJ200" s="287">
        <f t="shared" si="183"/>
        <v>0</v>
      </c>
      <c r="BK200" s="287">
        <f t="shared" si="184"/>
        <v>0</v>
      </c>
      <c r="BL200" s="287">
        <f t="shared" si="185"/>
        <v>0</v>
      </c>
      <c r="BM200" s="287">
        <f t="shared" si="186"/>
        <v>0</v>
      </c>
      <c r="BN200" s="287">
        <f t="shared" si="187"/>
        <v>0</v>
      </c>
      <c r="BO200" s="287">
        <f t="shared" si="191"/>
        <v>16437.838524525054</v>
      </c>
      <c r="BP200" s="287">
        <f t="shared" si="159"/>
        <v>6895.67</v>
      </c>
      <c r="BQ200" s="288">
        <f>IF(BO200&gt;0,BO200/'1. UC Assumptions'!$C$29*'1. UC Assumptions'!$C$28,0)</f>
        <v>11233.744746871429</v>
      </c>
      <c r="BR200" s="289">
        <f>BQ200*'1. UC Assumptions'!$C$19</f>
        <v>4712.5559213125644</v>
      </c>
      <c r="BS200" s="289">
        <f t="shared" si="192"/>
        <v>1418740.5647468714</v>
      </c>
      <c r="BT200" s="90"/>
      <c r="BU200" s="111"/>
      <c r="BV200" s="111"/>
      <c r="BW200" s="126">
        <v>395745.97215700592</v>
      </c>
      <c r="BX200" s="126">
        <v>1658716.896130719</v>
      </c>
      <c r="BY200" s="7">
        <f t="shared" si="143"/>
        <v>0</v>
      </c>
    </row>
    <row r="201" spans="1:77">
      <c r="A201" s="118" t="s">
        <v>497</v>
      </c>
      <c r="B201" s="118" t="s">
        <v>498</v>
      </c>
      <c r="C201" s="270" t="s">
        <v>498</v>
      </c>
      <c r="D201" s="119" t="s">
        <v>972</v>
      </c>
      <c r="E201" s="119" t="s">
        <v>977</v>
      </c>
      <c r="F201" s="120"/>
      <c r="G201" s="130" t="s">
        <v>496</v>
      </c>
      <c r="H201" s="121" t="s">
        <v>897</v>
      </c>
      <c r="I201" s="122">
        <v>5</v>
      </c>
      <c r="J201" s="217">
        <f t="shared" si="155"/>
        <v>1</v>
      </c>
      <c r="K201" s="123">
        <v>3364447.0142972367</v>
      </c>
      <c r="L201" s="123">
        <v>2774745</v>
      </c>
      <c r="M201" s="93">
        <f t="shared" si="156"/>
        <v>5.5323571817642359E-2</v>
      </c>
      <c r="N201" s="232">
        <v>6478834.0446025068</v>
      </c>
      <c r="O201" s="232"/>
      <c r="P201" s="123">
        <v>6478834.0446025068</v>
      </c>
      <c r="Q201" s="123">
        <v>2663464.6538685393</v>
      </c>
      <c r="R201" s="123">
        <f t="shared" si="160"/>
        <v>3815369.3907339675</v>
      </c>
      <c r="S201" s="123" t="b">
        <f t="shared" si="161"/>
        <v>0</v>
      </c>
      <c r="T201" s="123">
        <f t="shared" si="162"/>
        <v>3815369.3907339675</v>
      </c>
      <c r="U201" s="123">
        <v>0</v>
      </c>
      <c r="V201" s="123">
        <v>0</v>
      </c>
      <c r="W201" s="123">
        <v>0</v>
      </c>
      <c r="X201" s="123">
        <v>0</v>
      </c>
      <c r="Y201" s="123">
        <v>0</v>
      </c>
      <c r="Z201" s="70">
        <f t="shared" si="151"/>
        <v>0</v>
      </c>
      <c r="AA201" s="70">
        <v>0</v>
      </c>
      <c r="AB201" s="70">
        <f t="shared" si="158"/>
        <v>3815369.3907339675</v>
      </c>
      <c r="AC201" s="51">
        <f>IF(D201='2. UC Pool Allocations by Type'!B$5,'2. UC Pool Allocations by Type'!J$5,IF(D201='2. UC Pool Allocations by Type'!B$6,'2. UC Pool Allocations by Type'!J$6,IF(D201='2. UC Pool Allocations by Type'!B$7,'2. UC Pool Allocations by Type'!J$7,IF(D201='2. UC Pool Allocations by Type'!B$10,'2. UC Pool Allocations by Type'!J$10,IF(D201='2. UC Pool Allocations by Type'!B$14,'2. UC Pool Allocations by Type'!J$14,IF(D201='2. UC Pool Allocations by Type'!B$15,'2. UC Pool Allocations by Type'!J$15,IF(D201='2. UC Pool Allocations by Type'!B$16,'2. UC Pool Allocations by Type'!J$16,0)))))))</f>
        <v>196885138.65513676</v>
      </c>
      <c r="AD201" s="71">
        <f t="shared" si="163"/>
        <v>0</v>
      </c>
      <c r="AE201" s="71">
        <f t="shared" si="164"/>
        <v>3815369.3907339675</v>
      </c>
      <c r="AF201" s="71">
        <f t="shared" si="165"/>
        <v>0</v>
      </c>
      <c r="AG201" s="71">
        <f t="shared" si="166"/>
        <v>0</v>
      </c>
      <c r="AH201" s="71">
        <f t="shared" si="167"/>
        <v>0</v>
      </c>
      <c r="AI201" s="71">
        <f t="shared" si="168"/>
        <v>0</v>
      </c>
      <c r="AJ201" s="71">
        <f t="shared" si="169"/>
        <v>0</v>
      </c>
      <c r="AK201" s="49">
        <f t="shared" si="170"/>
        <v>2338855.0752299801</v>
      </c>
      <c r="AL201" s="51">
        <f>IF($E201=$D$352,R201*'1. UC Assumptions'!$H$14,0)</f>
        <v>3275347.8769685444</v>
      </c>
      <c r="AM201" s="70">
        <f t="shared" si="154"/>
        <v>936492.80173856439</v>
      </c>
      <c r="AN201" s="70">
        <f t="shared" si="171"/>
        <v>936492.80173856439</v>
      </c>
      <c r="AO201" s="70">
        <f t="shared" si="172"/>
        <v>0</v>
      </c>
      <c r="AP201" s="70">
        <f t="shared" si="188"/>
        <v>0</v>
      </c>
      <c r="AQ201" s="70">
        <f t="shared" si="173"/>
        <v>0</v>
      </c>
      <c r="AR201" s="70">
        <f t="shared" si="174"/>
        <v>0</v>
      </c>
      <c r="AS201" s="70">
        <f t="shared" si="189"/>
        <v>0</v>
      </c>
      <c r="AT201" s="99">
        <f t="shared" si="157"/>
        <v>3275347.8769685444</v>
      </c>
      <c r="AU201" s="287">
        <v>3286726.87</v>
      </c>
      <c r="AV201" s="287">
        <f>ROUND(AU201*'1. UC Assumptions'!$C$19,2)</f>
        <v>1378781.92</v>
      </c>
      <c r="AW201" s="287">
        <f>IF((AB201-AA201-AU201)*'1. UC Assumptions'!$C$19&gt;0,(AB201-AA201-AU201)*'1. UC Assumptions'!$C$19,0)</f>
        <v>221765.53744789932</v>
      </c>
      <c r="AX201" s="287">
        <f t="shared" si="152"/>
        <v>1600547.4574478993</v>
      </c>
      <c r="AY201" s="287">
        <f>ROUND(AX201/'1. UC Assumptions'!$C$19,2)</f>
        <v>3815369.39</v>
      </c>
      <c r="AZ201" s="290">
        <f t="shared" si="190"/>
        <v>3275347.8769685444</v>
      </c>
      <c r="BA201" s="287">
        <f t="shared" si="175"/>
        <v>0</v>
      </c>
      <c r="BB201" s="287">
        <f t="shared" si="176"/>
        <v>0</v>
      </c>
      <c r="BC201" s="287">
        <f t="shared" si="177"/>
        <v>0</v>
      </c>
      <c r="BD201" s="287">
        <f t="shared" si="178"/>
        <v>0</v>
      </c>
      <c r="BE201" s="287">
        <f t="shared" si="179"/>
        <v>0</v>
      </c>
      <c r="BF201" s="287">
        <f t="shared" si="180"/>
        <v>0</v>
      </c>
      <c r="BG201" s="287">
        <f t="shared" si="153"/>
        <v>3275347.8769685444</v>
      </c>
      <c r="BH201" s="287">
        <f t="shared" si="181"/>
        <v>0</v>
      </c>
      <c r="BI201" s="287">
        <f t="shared" si="182"/>
        <v>3275347.8769685444</v>
      </c>
      <c r="BJ201" s="287">
        <f t="shared" si="183"/>
        <v>0</v>
      </c>
      <c r="BK201" s="287">
        <f t="shared" si="184"/>
        <v>0</v>
      </c>
      <c r="BL201" s="287">
        <f t="shared" si="185"/>
        <v>0</v>
      </c>
      <c r="BM201" s="287">
        <f t="shared" si="186"/>
        <v>0</v>
      </c>
      <c r="BN201" s="287">
        <f t="shared" si="187"/>
        <v>0</v>
      </c>
      <c r="BO201" s="287">
        <f t="shared" si="191"/>
        <v>-11378.99303145567</v>
      </c>
      <c r="BP201" s="287">
        <f t="shared" si="159"/>
        <v>-4773.4799999999996</v>
      </c>
      <c r="BQ201" s="288">
        <f>IF(BO201&gt;0,BO201/'1. UC Assumptions'!$C$29*'1. UC Assumptions'!$C$28,0)</f>
        <v>0</v>
      </c>
      <c r="BR201" s="289">
        <f>BQ201*'1. UC Assumptions'!$C$19</f>
        <v>0</v>
      </c>
      <c r="BS201" s="289">
        <f t="shared" si="192"/>
        <v>3286726.87</v>
      </c>
      <c r="BT201" s="90"/>
      <c r="BU201" s="111"/>
      <c r="BV201" s="111"/>
      <c r="BW201" s="126">
        <v>3375768.4842972364</v>
      </c>
      <c r="BX201" s="126">
        <v>6478834.0446025068</v>
      </c>
      <c r="BY201" s="7">
        <f t="shared" si="143"/>
        <v>0</v>
      </c>
    </row>
    <row r="202" spans="1:77">
      <c r="A202" s="118" t="s">
        <v>500</v>
      </c>
      <c r="B202" s="118" t="s">
        <v>501</v>
      </c>
      <c r="C202" s="270" t="s">
        <v>501</v>
      </c>
      <c r="D202" s="119" t="s">
        <v>972</v>
      </c>
      <c r="E202" s="119" t="s">
        <v>977</v>
      </c>
      <c r="F202" s="120"/>
      <c r="G202" s="130" t="s">
        <v>499</v>
      </c>
      <c r="H202" s="121" t="s">
        <v>898</v>
      </c>
      <c r="I202" s="122">
        <v>2</v>
      </c>
      <c r="J202" s="217" t="str">
        <f t="shared" si="155"/>
        <v xml:space="preserve"> </v>
      </c>
      <c r="K202" s="123">
        <v>381024.29611803812</v>
      </c>
      <c r="L202" s="123">
        <v>1053317</v>
      </c>
      <c r="M202" s="93">
        <f t="shared" si="156"/>
        <v>7.1675497238564034E-2</v>
      </c>
      <c r="N202" s="232">
        <v>1537148.421727105</v>
      </c>
      <c r="O202" s="232"/>
      <c r="P202" s="123">
        <v>1537148.421727105</v>
      </c>
      <c r="Q202" s="123">
        <v>0</v>
      </c>
      <c r="R202" s="123">
        <f t="shared" si="160"/>
        <v>1537148.421727105</v>
      </c>
      <c r="S202" s="123" t="b">
        <f t="shared" si="161"/>
        <v>0</v>
      </c>
      <c r="T202" s="123">
        <f t="shared" si="162"/>
        <v>1537148.421727105</v>
      </c>
      <c r="U202" s="123">
        <v>737609</v>
      </c>
      <c r="V202" s="123">
        <v>0</v>
      </c>
      <c r="W202" s="123">
        <v>0</v>
      </c>
      <c r="X202" s="123">
        <v>0</v>
      </c>
      <c r="Y202" s="123">
        <v>0</v>
      </c>
      <c r="Z202" s="70">
        <f t="shared" si="151"/>
        <v>737609</v>
      </c>
      <c r="AA202" s="70">
        <v>0</v>
      </c>
      <c r="AB202" s="70">
        <f t="shared" si="158"/>
        <v>2274757.421727105</v>
      </c>
      <c r="AC202" s="51">
        <f>IF(D202='2. UC Pool Allocations by Type'!B$5,'2. UC Pool Allocations by Type'!J$5,IF(D202='2. UC Pool Allocations by Type'!B$6,'2. UC Pool Allocations by Type'!J$6,IF(D202='2. UC Pool Allocations by Type'!B$7,'2. UC Pool Allocations by Type'!J$7,IF(D202='2. UC Pool Allocations by Type'!B$10,'2. UC Pool Allocations by Type'!J$10,IF(D202='2. UC Pool Allocations by Type'!B$14,'2. UC Pool Allocations by Type'!J$14,IF(D202='2. UC Pool Allocations by Type'!B$15,'2. UC Pool Allocations by Type'!J$15,IF(D202='2. UC Pool Allocations by Type'!B$16,'2. UC Pool Allocations by Type'!J$16,0)))))))</f>
        <v>196885138.65513676</v>
      </c>
      <c r="AD202" s="71">
        <f t="shared" si="163"/>
        <v>0</v>
      </c>
      <c r="AE202" s="71">
        <f t="shared" si="164"/>
        <v>2274757.421727105</v>
      </c>
      <c r="AF202" s="71">
        <f t="shared" si="165"/>
        <v>0</v>
      </c>
      <c r="AG202" s="71">
        <f t="shared" si="166"/>
        <v>0</v>
      </c>
      <c r="AH202" s="71">
        <f t="shared" si="167"/>
        <v>0</v>
      </c>
      <c r="AI202" s="71">
        <f t="shared" si="168"/>
        <v>0</v>
      </c>
      <c r="AJ202" s="71">
        <f t="shared" si="169"/>
        <v>0</v>
      </c>
      <c r="AK202" s="49">
        <f t="shared" si="170"/>
        <v>1394446.3552191013</v>
      </c>
      <c r="AL202" s="51">
        <f>IF($E202=$D$352,R202*'1. UC Assumptions'!$H$14,0)</f>
        <v>1319582.7989595763</v>
      </c>
      <c r="AM202" s="70">
        <f t="shared" si="154"/>
        <v>0</v>
      </c>
      <c r="AN202" s="70">
        <f t="shared" si="171"/>
        <v>0</v>
      </c>
      <c r="AO202" s="70">
        <f t="shared" si="172"/>
        <v>0</v>
      </c>
      <c r="AP202" s="70">
        <f t="shared" si="188"/>
        <v>0</v>
      </c>
      <c r="AQ202" s="70">
        <f t="shared" si="173"/>
        <v>0</v>
      </c>
      <c r="AR202" s="70">
        <f t="shared" si="174"/>
        <v>0</v>
      </c>
      <c r="AS202" s="70">
        <f t="shared" si="189"/>
        <v>0</v>
      </c>
      <c r="AT202" s="99">
        <f t="shared" si="157"/>
        <v>1394446.3552191013</v>
      </c>
      <c r="AU202" s="287">
        <v>1376581.6</v>
      </c>
      <c r="AV202" s="287">
        <f>ROUND(AU202*'1. UC Assumptions'!$C$19,2)</f>
        <v>577475.98</v>
      </c>
      <c r="AW202" s="287">
        <f>IF((AB202-AA202-AU202)*'1. UC Assumptions'!$C$19&gt;0,(AB202-AA202-AU202)*'1. UC Assumptions'!$C$19,0)</f>
        <v>376784.75721452053</v>
      </c>
      <c r="AX202" s="287">
        <f t="shared" si="152"/>
        <v>954260.73721452057</v>
      </c>
      <c r="AY202" s="287">
        <f>ROUND(AX202/'1. UC Assumptions'!$C$19,2)</f>
        <v>2274757.42</v>
      </c>
      <c r="AZ202" s="290">
        <f t="shared" si="190"/>
        <v>1394446.3552191013</v>
      </c>
      <c r="BA202" s="287">
        <f t="shared" si="175"/>
        <v>0</v>
      </c>
      <c r="BB202" s="287">
        <f t="shared" si="176"/>
        <v>0</v>
      </c>
      <c r="BC202" s="287">
        <f t="shared" si="177"/>
        <v>0</v>
      </c>
      <c r="BD202" s="287">
        <f t="shared" si="178"/>
        <v>0</v>
      </c>
      <c r="BE202" s="287">
        <f t="shared" si="179"/>
        <v>0</v>
      </c>
      <c r="BF202" s="287">
        <f t="shared" si="180"/>
        <v>0</v>
      </c>
      <c r="BG202" s="287">
        <f t="shared" si="153"/>
        <v>1394446.3552191013</v>
      </c>
      <c r="BH202" s="287">
        <f t="shared" si="181"/>
        <v>0</v>
      </c>
      <c r="BI202" s="287">
        <f t="shared" si="182"/>
        <v>1394446.3552191013</v>
      </c>
      <c r="BJ202" s="287">
        <f t="shared" si="183"/>
        <v>0</v>
      </c>
      <c r="BK202" s="287">
        <f t="shared" si="184"/>
        <v>0</v>
      </c>
      <c r="BL202" s="287">
        <f t="shared" si="185"/>
        <v>0</v>
      </c>
      <c r="BM202" s="287">
        <f t="shared" si="186"/>
        <v>0</v>
      </c>
      <c r="BN202" s="287">
        <f t="shared" si="187"/>
        <v>0</v>
      </c>
      <c r="BO202" s="287">
        <f t="shared" si="191"/>
        <v>17864.755219101207</v>
      </c>
      <c r="BP202" s="287">
        <f t="shared" si="159"/>
        <v>7494.26</v>
      </c>
      <c r="BQ202" s="288">
        <f>IF(BO202&gt;0,BO202/'1. UC Assumptions'!$C$29*'1. UC Assumptions'!$C$28,0)</f>
        <v>12208.910544856484</v>
      </c>
      <c r="BR202" s="289">
        <f>BQ202*'1. UC Assumptions'!$C$19</f>
        <v>5121.6379735672954</v>
      </c>
      <c r="BS202" s="289">
        <f t="shared" si="192"/>
        <v>1388790.5105448565</v>
      </c>
      <c r="BT202" s="90"/>
      <c r="BU202" s="111"/>
      <c r="BV202" s="111"/>
      <c r="BW202" s="126">
        <v>405935.08611803816</v>
      </c>
      <c r="BX202" s="126">
        <v>1537148.421727105</v>
      </c>
      <c r="BY202" s="7">
        <f t="shared" si="143"/>
        <v>0</v>
      </c>
    </row>
    <row r="203" spans="1:77">
      <c r="A203" s="118" t="s">
        <v>502</v>
      </c>
      <c r="B203" s="118" t="s">
        <v>503</v>
      </c>
      <c r="C203" s="270" t="s">
        <v>503</v>
      </c>
      <c r="D203" s="119" t="s">
        <v>972</v>
      </c>
      <c r="E203" s="119" t="s">
        <v>977</v>
      </c>
      <c r="F203" s="120"/>
      <c r="G203" s="121" t="s">
        <v>1069</v>
      </c>
      <c r="H203" s="121" t="s">
        <v>899</v>
      </c>
      <c r="I203" s="122">
        <v>4</v>
      </c>
      <c r="J203" s="217" t="str">
        <f t="shared" si="155"/>
        <v xml:space="preserve"> </v>
      </c>
      <c r="K203" s="123">
        <v>344080.69924934511</v>
      </c>
      <c r="L203" s="123">
        <v>1715800</v>
      </c>
      <c r="M203" s="93">
        <f t="shared" si="156"/>
        <v>6.4444641730025731E-2</v>
      </c>
      <c r="N203" s="232">
        <v>2192628.9729190641</v>
      </c>
      <c r="O203" s="232"/>
      <c r="P203" s="123">
        <v>2192628.9729190641</v>
      </c>
      <c r="Q203" s="123">
        <v>0</v>
      </c>
      <c r="R203" s="123">
        <f t="shared" si="160"/>
        <v>2192628.9729190641</v>
      </c>
      <c r="S203" s="123" t="b">
        <f t="shared" si="161"/>
        <v>0</v>
      </c>
      <c r="T203" s="123">
        <f t="shared" si="162"/>
        <v>2192628.9729190641</v>
      </c>
      <c r="U203" s="123">
        <v>0</v>
      </c>
      <c r="V203" s="123">
        <v>0</v>
      </c>
      <c r="W203" s="123">
        <v>0</v>
      </c>
      <c r="X203" s="123">
        <v>0</v>
      </c>
      <c r="Y203" s="123">
        <v>0</v>
      </c>
      <c r="Z203" s="70">
        <f t="shared" si="151"/>
        <v>0</v>
      </c>
      <c r="AA203" s="70">
        <v>0</v>
      </c>
      <c r="AB203" s="70">
        <f t="shared" si="158"/>
        <v>2192628.9729190641</v>
      </c>
      <c r="AC203" s="51">
        <f>IF(D203='2. UC Pool Allocations by Type'!B$5,'2. UC Pool Allocations by Type'!J$5,IF(D203='2. UC Pool Allocations by Type'!B$6,'2. UC Pool Allocations by Type'!J$6,IF(D203='2. UC Pool Allocations by Type'!B$7,'2. UC Pool Allocations by Type'!J$7,IF(D203='2. UC Pool Allocations by Type'!B$10,'2. UC Pool Allocations by Type'!J$10,IF(D203='2. UC Pool Allocations by Type'!B$14,'2. UC Pool Allocations by Type'!J$14,IF(D203='2. UC Pool Allocations by Type'!B$15,'2. UC Pool Allocations by Type'!J$15,IF(D203='2. UC Pool Allocations by Type'!B$16,'2. UC Pool Allocations by Type'!J$16,0)))))))</f>
        <v>196885138.65513676</v>
      </c>
      <c r="AD203" s="71">
        <f t="shared" si="163"/>
        <v>0</v>
      </c>
      <c r="AE203" s="71">
        <f t="shared" si="164"/>
        <v>2192628.9729190641</v>
      </c>
      <c r="AF203" s="71">
        <f t="shared" si="165"/>
        <v>0</v>
      </c>
      <c r="AG203" s="71">
        <f t="shared" si="166"/>
        <v>0</v>
      </c>
      <c r="AH203" s="71">
        <f t="shared" si="167"/>
        <v>0</v>
      </c>
      <c r="AI203" s="71">
        <f t="shared" si="168"/>
        <v>0</v>
      </c>
      <c r="AJ203" s="71">
        <f t="shared" si="169"/>
        <v>0</v>
      </c>
      <c r="AK203" s="49">
        <f t="shared" si="170"/>
        <v>1344100.8920034152</v>
      </c>
      <c r="AL203" s="51">
        <f>IF($E203=$D$352,R203*'1. UC Assumptions'!$H$14,0)</f>
        <v>1882287.6413674429</v>
      </c>
      <c r="AM203" s="70">
        <f t="shared" si="154"/>
        <v>538186.74936402775</v>
      </c>
      <c r="AN203" s="70">
        <f t="shared" si="171"/>
        <v>538186.74936402775</v>
      </c>
      <c r="AO203" s="70">
        <f t="shared" si="172"/>
        <v>0</v>
      </c>
      <c r="AP203" s="70">
        <f t="shared" si="188"/>
        <v>0</v>
      </c>
      <c r="AQ203" s="70">
        <f t="shared" si="173"/>
        <v>0</v>
      </c>
      <c r="AR203" s="70">
        <f t="shared" si="174"/>
        <v>0</v>
      </c>
      <c r="AS203" s="70">
        <f t="shared" si="189"/>
        <v>0</v>
      </c>
      <c r="AT203" s="99">
        <f t="shared" si="157"/>
        <v>1882287.6413674429</v>
      </c>
      <c r="AU203" s="287">
        <v>1862723.48</v>
      </c>
      <c r="AV203" s="287">
        <f>ROUND(AU203*'1. UC Assumptions'!$C$19,2)</f>
        <v>781412.5</v>
      </c>
      <c r="AW203" s="287">
        <f>IF((AB203-AA203-AU203)*'1. UC Assumptions'!$C$19&gt;0,(AB203-AA203-AU203)*'1. UC Assumptions'!$C$19,0)</f>
        <v>138395.35427954741</v>
      </c>
      <c r="AX203" s="287">
        <f t="shared" si="152"/>
        <v>919807.85427954746</v>
      </c>
      <c r="AY203" s="287">
        <f>ROUND(AX203/'1. UC Assumptions'!$C$19,2)</f>
        <v>2192628.9700000002</v>
      </c>
      <c r="AZ203" s="290">
        <f t="shared" si="190"/>
        <v>1882287.6413674429</v>
      </c>
      <c r="BA203" s="287">
        <f t="shared" si="175"/>
        <v>0</v>
      </c>
      <c r="BB203" s="287">
        <f t="shared" si="176"/>
        <v>0</v>
      </c>
      <c r="BC203" s="287">
        <f t="shared" si="177"/>
        <v>0</v>
      </c>
      <c r="BD203" s="287">
        <f t="shared" si="178"/>
        <v>0</v>
      </c>
      <c r="BE203" s="287">
        <f t="shared" si="179"/>
        <v>0</v>
      </c>
      <c r="BF203" s="287">
        <f t="shared" si="180"/>
        <v>0</v>
      </c>
      <c r="BG203" s="287">
        <f t="shared" si="153"/>
        <v>1882287.6413674429</v>
      </c>
      <c r="BH203" s="287">
        <f t="shared" si="181"/>
        <v>0</v>
      </c>
      <c r="BI203" s="287">
        <f t="shared" si="182"/>
        <v>1882287.6413674429</v>
      </c>
      <c r="BJ203" s="287">
        <f t="shared" si="183"/>
        <v>0</v>
      </c>
      <c r="BK203" s="287">
        <f t="shared" si="184"/>
        <v>0</v>
      </c>
      <c r="BL203" s="287">
        <f t="shared" si="185"/>
        <v>0</v>
      </c>
      <c r="BM203" s="287">
        <f t="shared" si="186"/>
        <v>0</v>
      </c>
      <c r="BN203" s="287">
        <f t="shared" si="187"/>
        <v>0</v>
      </c>
      <c r="BO203" s="287">
        <f t="shared" si="191"/>
        <v>19564.161367442925</v>
      </c>
      <c r="BP203" s="287">
        <f t="shared" si="159"/>
        <v>8207.16</v>
      </c>
      <c r="BQ203" s="288">
        <f>IF(BO203&gt;0,BO203/'1. UC Assumptions'!$C$29*'1. UC Assumptions'!$C$28,0)</f>
        <v>13370.297722571589</v>
      </c>
      <c r="BR203" s="289">
        <f>BQ203*'1. UC Assumptions'!$C$19</f>
        <v>5608.8398946187817</v>
      </c>
      <c r="BS203" s="289">
        <f t="shared" si="192"/>
        <v>1876093.7777225715</v>
      </c>
      <c r="BT203" s="90"/>
      <c r="BU203" s="111"/>
      <c r="BV203" s="111"/>
      <c r="BW203" s="126">
        <v>365715.58924934501</v>
      </c>
      <c r="BX203" s="126">
        <v>2192628.9729190641</v>
      </c>
      <c r="BY203" s="7">
        <f t="shared" si="143"/>
        <v>0</v>
      </c>
    </row>
    <row r="204" spans="1:77">
      <c r="A204" s="118" t="s">
        <v>505</v>
      </c>
      <c r="B204" s="118" t="s">
        <v>506</v>
      </c>
      <c r="C204" s="270" t="s">
        <v>506</v>
      </c>
      <c r="D204" s="119" t="s">
        <v>949</v>
      </c>
      <c r="E204" s="119" t="s">
        <v>977</v>
      </c>
      <c r="F204" s="120"/>
      <c r="G204" s="121" t="s">
        <v>504</v>
      </c>
      <c r="H204" s="121" t="s">
        <v>900</v>
      </c>
      <c r="I204" s="122">
        <v>6</v>
      </c>
      <c r="J204" s="217" t="str">
        <f t="shared" si="155"/>
        <v xml:space="preserve"> </v>
      </c>
      <c r="K204" s="123">
        <v>1140408.0549553875</v>
      </c>
      <c r="L204" s="123">
        <v>2583229</v>
      </c>
      <c r="M204" s="93">
        <f t="shared" si="156"/>
        <v>0.11450778617533963</v>
      </c>
      <c r="N204" s="232">
        <v>4150022.4906387907</v>
      </c>
      <c r="O204" s="232"/>
      <c r="P204" s="123">
        <v>4150022.4906387907</v>
      </c>
      <c r="Q204" s="123">
        <v>0</v>
      </c>
      <c r="R204" s="123">
        <f t="shared" si="160"/>
        <v>4150022.4906387907</v>
      </c>
      <c r="S204" s="123">
        <f t="shared" si="161"/>
        <v>4150022.4906387907</v>
      </c>
      <c r="T204" s="123" t="b">
        <f t="shared" si="162"/>
        <v>0</v>
      </c>
      <c r="U204" s="123">
        <v>11704</v>
      </c>
      <c r="V204" s="123">
        <v>0</v>
      </c>
      <c r="W204" s="123">
        <v>0</v>
      </c>
      <c r="X204" s="123">
        <v>0</v>
      </c>
      <c r="Y204" s="123">
        <v>0</v>
      </c>
      <c r="Z204" s="70">
        <f t="shared" si="151"/>
        <v>11704</v>
      </c>
      <c r="AA204" s="70">
        <v>0</v>
      </c>
      <c r="AB204" s="70">
        <f t="shared" si="158"/>
        <v>4161726.4906387907</v>
      </c>
      <c r="AC204" s="51">
        <f>IF(D204='2. UC Pool Allocations by Type'!B$5,'2. UC Pool Allocations by Type'!J$5,IF(D204='2. UC Pool Allocations by Type'!B$6,'2. UC Pool Allocations by Type'!J$6,IF(D204='2. UC Pool Allocations by Type'!B$7,'2. UC Pool Allocations by Type'!J$7,IF(D204='2. UC Pool Allocations by Type'!B$10,'2. UC Pool Allocations by Type'!J$10,IF(D204='2. UC Pool Allocations by Type'!B$14,'2. UC Pool Allocations by Type'!J$14,IF(D204='2. UC Pool Allocations by Type'!B$15,'2. UC Pool Allocations by Type'!J$15,IF(D204='2. UC Pool Allocations by Type'!B$16,'2. UC Pool Allocations by Type'!J$16,0)))))))</f>
        <v>2027872799.0126088</v>
      </c>
      <c r="AD204" s="71">
        <f t="shared" si="163"/>
        <v>4161726.4906387907</v>
      </c>
      <c r="AE204" s="71">
        <f t="shared" si="164"/>
        <v>0</v>
      </c>
      <c r="AF204" s="71">
        <f t="shared" si="165"/>
        <v>0</v>
      </c>
      <c r="AG204" s="71">
        <f t="shared" si="166"/>
        <v>0</v>
      </c>
      <c r="AH204" s="71">
        <f t="shared" si="167"/>
        <v>0</v>
      </c>
      <c r="AI204" s="71">
        <f t="shared" si="168"/>
        <v>0</v>
      </c>
      <c r="AJ204" s="71">
        <f t="shared" si="169"/>
        <v>0</v>
      </c>
      <c r="AK204" s="49">
        <f t="shared" si="170"/>
        <v>1974204.4723311241</v>
      </c>
      <c r="AL204" s="51">
        <f>IF($E204=$D$352,R204*'1. UC Assumptions'!$H$14,0)</f>
        <v>3562634.691963762</v>
      </c>
      <c r="AM204" s="70">
        <f t="shared" si="154"/>
        <v>1588430.2196326379</v>
      </c>
      <c r="AN204" s="70">
        <f t="shared" si="171"/>
        <v>0</v>
      </c>
      <c r="AO204" s="70">
        <f t="shared" si="172"/>
        <v>0</v>
      </c>
      <c r="AP204" s="70">
        <f t="shared" si="188"/>
        <v>0</v>
      </c>
      <c r="AQ204" s="70">
        <f t="shared" si="173"/>
        <v>1588430.2196326379</v>
      </c>
      <c r="AR204" s="70">
        <f t="shared" si="174"/>
        <v>0</v>
      </c>
      <c r="AS204" s="70">
        <f t="shared" si="189"/>
        <v>0</v>
      </c>
      <c r="AT204" s="99">
        <f t="shared" si="157"/>
        <v>3562634.691963762</v>
      </c>
      <c r="AU204" s="287">
        <v>3416642.84</v>
      </c>
      <c r="AV204" s="287">
        <f>ROUND(AU204*'1. UC Assumptions'!$C$19,2)</f>
        <v>1433281.67</v>
      </c>
      <c r="AW204" s="287">
        <f>IF((AB204-AA204-AU204)*'1. UC Assumptions'!$C$19&gt;0,(AB204-AA204-AU204)*'1. UC Assumptions'!$C$19,0)</f>
        <v>312562.59144297271</v>
      </c>
      <c r="AX204" s="287">
        <f t="shared" si="152"/>
        <v>1745844.2614429726</v>
      </c>
      <c r="AY204" s="287">
        <f>ROUND(AX204/'1. UC Assumptions'!$C$19,2)</f>
        <v>4161726.49</v>
      </c>
      <c r="AZ204" s="290">
        <f t="shared" si="190"/>
        <v>3562634.691963762</v>
      </c>
      <c r="BA204" s="287">
        <f t="shared" si="175"/>
        <v>0</v>
      </c>
      <c r="BB204" s="287">
        <f t="shared" si="176"/>
        <v>0</v>
      </c>
      <c r="BC204" s="287">
        <f t="shared" si="177"/>
        <v>599091.79803623818</v>
      </c>
      <c r="BD204" s="287">
        <f t="shared" si="178"/>
        <v>0</v>
      </c>
      <c r="BE204" s="287">
        <f t="shared" si="179"/>
        <v>0</v>
      </c>
      <c r="BF204" s="287">
        <f t="shared" si="180"/>
        <v>0</v>
      </c>
      <c r="BG204" s="287">
        <f t="shared" si="153"/>
        <v>3562634.691963762</v>
      </c>
      <c r="BH204" s="287">
        <f t="shared" si="181"/>
        <v>3562634.691963762</v>
      </c>
      <c r="BI204" s="287">
        <f t="shared" si="182"/>
        <v>0</v>
      </c>
      <c r="BJ204" s="287">
        <f t="shared" si="183"/>
        <v>0</v>
      </c>
      <c r="BK204" s="287">
        <f t="shared" si="184"/>
        <v>0</v>
      </c>
      <c r="BL204" s="287">
        <f t="shared" si="185"/>
        <v>0</v>
      </c>
      <c r="BM204" s="287">
        <f t="shared" si="186"/>
        <v>0</v>
      </c>
      <c r="BN204" s="287">
        <f t="shared" si="187"/>
        <v>0</v>
      </c>
      <c r="BO204" s="287">
        <f t="shared" si="191"/>
        <v>145991.85196376219</v>
      </c>
      <c r="BP204" s="287">
        <f t="shared" si="159"/>
        <v>61243.58</v>
      </c>
      <c r="BQ204" s="288">
        <f>IF(BO204&gt;0,BO204/'1. UC Assumptions'!$C$29*'1. UC Assumptions'!$C$28,0)</f>
        <v>99771.949799666938</v>
      </c>
      <c r="BR204" s="289">
        <f>BQ204*'1. UC Assumptions'!$C$19</f>
        <v>41854.332940960281</v>
      </c>
      <c r="BS204" s="289">
        <f t="shared" si="192"/>
        <v>3516414.789799667</v>
      </c>
      <c r="BT204" s="90"/>
      <c r="BU204" s="111"/>
      <c r="BV204" s="111"/>
      <c r="BW204" s="126">
        <v>1356487.4849553877</v>
      </c>
      <c r="BX204" s="126">
        <v>4150022.4906387907</v>
      </c>
      <c r="BY204" s="7">
        <f t="shared" si="143"/>
        <v>0</v>
      </c>
    </row>
    <row r="205" spans="1:77">
      <c r="A205" s="118" t="s">
        <v>508</v>
      </c>
      <c r="B205" s="118" t="s">
        <v>509</v>
      </c>
      <c r="C205" s="270" t="s">
        <v>509</v>
      </c>
      <c r="D205" s="119" t="s">
        <v>949</v>
      </c>
      <c r="E205" s="120" t="s">
        <v>977</v>
      </c>
      <c r="F205" s="120"/>
      <c r="G205" s="121" t="s">
        <v>507</v>
      </c>
      <c r="H205" s="121" t="s">
        <v>901</v>
      </c>
      <c r="I205" s="122">
        <v>4</v>
      </c>
      <c r="J205" s="217">
        <f t="shared" si="155"/>
        <v>1</v>
      </c>
      <c r="K205" s="123">
        <v>2530592.4717370509</v>
      </c>
      <c r="L205" s="123">
        <v>3300233.2</v>
      </c>
      <c r="M205" s="93">
        <f t="shared" si="156"/>
        <v>6.9751386046385422E-2</v>
      </c>
      <c r="N205" s="232">
        <v>6237533.8441355564</v>
      </c>
      <c r="O205" s="232"/>
      <c r="P205" s="123">
        <v>6237533.8441355564</v>
      </c>
      <c r="Q205" s="123">
        <v>1411183.281124128</v>
      </c>
      <c r="R205" s="123">
        <f t="shared" si="160"/>
        <v>4826350.5630114283</v>
      </c>
      <c r="S205" s="123">
        <f t="shared" si="161"/>
        <v>4826350.5630114283</v>
      </c>
      <c r="T205" s="123" t="b">
        <f t="shared" si="162"/>
        <v>0</v>
      </c>
      <c r="U205" s="123">
        <v>26880</v>
      </c>
      <c r="V205" s="123">
        <v>0</v>
      </c>
      <c r="W205" s="123">
        <v>0</v>
      </c>
      <c r="X205" s="123">
        <v>0</v>
      </c>
      <c r="Y205" s="123">
        <v>0</v>
      </c>
      <c r="Z205" s="70">
        <f t="shared" si="151"/>
        <v>26880</v>
      </c>
      <c r="AA205" s="70">
        <v>0</v>
      </c>
      <c r="AB205" s="70">
        <f t="shared" si="158"/>
        <v>4853230.5630114283</v>
      </c>
      <c r="AC205" s="51">
        <f>IF(D205='2. UC Pool Allocations by Type'!B$5,'2. UC Pool Allocations by Type'!J$5,IF(D205='2. UC Pool Allocations by Type'!B$6,'2. UC Pool Allocations by Type'!J$6,IF(D205='2. UC Pool Allocations by Type'!B$7,'2. UC Pool Allocations by Type'!J$7,IF(D205='2. UC Pool Allocations by Type'!B$10,'2. UC Pool Allocations by Type'!J$10,IF(D205='2. UC Pool Allocations by Type'!B$14,'2. UC Pool Allocations by Type'!J$14,IF(D205='2. UC Pool Allocations by Type'!B$15,'2. UC Pool Allocations by Type'!J$15,IF(D205='2. UC Pool Allocations by Type'!B$16,'2. UC Pool Allocations by Type'!J$16,0)))))))</f>
        <v>2027872799.0126088</v>
      </c>
      <c r="AD205" s="71">
        <f t="shared" si="163"/>
        <v>4853230.5630114283</v>
      </c>
      <c r="AE205" s="71">
        <f t="shared" si="164"/>
        <v>0</v>
      </c>
      <c r="AF205" s="71">
        <f t="shared" si="165"/>
        <v>0</v>
      </c>
      <c r="AG205" s="71">
        <f t="shared" si="166"/>
        <v>0</v>
      </c>
      <c r="AH205" s="71">
        <f t="shared" si="167"/>
        <v>0</v>
      </c>
      <c r="AI205" s="71">
        <f t="shared" si="168"/>
        <v>0</v>
      </c>
      <c r="AJ205" s="71">
        <f t="shared" si="169"/>
        <v>0</v>
      </c>
      <c r="AK205" s="49">
        <f t="shared" si="170"/>
        <v>2302234.3021106645</v>
      </c>
      <c r="AL205" s="51">
        <f>IF($E205=$D$352,R205*'1. UC Assumptions'!$H$14,0)</f>
        <v>4143236.3294775034</v>
      </c>
      <c r="AM205" s="70">
        <f t="shared" si="154"/>
        <v>1841002.0273668389</v>
      </c>
      <c r="AN205" s="70">
        <f t="shared" si="171"/>
        <v>0</v>
      </c>
      <c r="AO205" s="70">
        <f t="shared" si="172"/>
        <v>0</v>
      </c>
      <c r="AP205" s="70">
        <f t="shared" si="188"/>
        <v>0</v>
      </c>
      <c r="AQ205" s="70">
        <f t="shared" si="173"/>
        <v>1841002.0273668389</v>
      </c>
      <c r="AR205" s="70">
        <f t="shared" si="174"/>
        <v>0</v>
      </c>
      <c r="AS205" s="70">
        <f t="shared" si="189"/>
        <v>0</v>
      </c>
      <c r="AT205" s="99">
        <f t="shared" si="157"/>
        <v>4143236.3294775034</v>
      </c>
      <c r="AU205" s="287">
        <v>4141502.05</v>
      </c>
      <c r="AV205" s="287">
        <f>ROUND(AU205*'1. UC Assumptions'!$C$19,2)</f>
        <v>1737360.11</v>
      </c>
      <c r="AW205" s="287">
        <f>IF((AB205-AA205-AU205)*'1. UC Assumptions'!$C$19&gt;0,(AB205-AA205-AU205)*'1. UC Assumptions'!$C$19,0)</f>
        <v>298570.11120829423</v>
      </c>
      <c r="AX205" s="287">
        <f t="shared" si="152"/>
        <v>2035930.2212082944</v>
      </c>
      <c r="AY205" s="287">
        <f>ROUND(AX205/'1. UC Assumptions'!$C$19,2)</f>
        <v>4853230.5599999996</v>
      </c>
      <c r="AZ205" s="290">
        <f t="shared" si="190"/>
        <v>4143236.3294775034</v>
      </c>
      <c r="BA205" s="287">
        <f t="shared" si="175"/>
        <v>0</v>
      </c>
      <c r="BB205" s="287">
        <f t="shared" si="176"/>
        <v>0</v>
      </c>
      <c r="BC205" s="287">
        <f t="shared" si="177"/>
        <v>709994.23052249616</v>
      </c>
      <c r="BD205" s="287">
        <f t="shared" si="178"/>
        <v>0</v>
      </c>
      <c r="BE205" s="287">
        <f t="shared" si="179"/>
        <v>0</v>
      </c>
      <c r="BF205" s="287">
        <f t="shared" si="180"/>
        <v>0</v>
      </c>
      <c r="BG205" s="287">
        <f t="shared" si="153"/>
        <v>4143236.3294775034</v>
      </c>
      <c r="BH205" s="287">
        <f t="shared" si="181"/>
        <v>4143236.3294775034</v>
      </c>
      <c r="BI205" s="287">
        <f t="shared" si="182"/>
        <v>0</v>
      </c>
      <c r="BJ205" s="287">
        <f t="shared" si="183"/>
        <v>0</v>
      </c>
      <c r="BK205" s="287">
        <f t="shared" si="184"/>
        <v>0</v>
      </c>
      <c r="BL205" s="287">
        <f t="shared" si="185"/>
        <v>0</v>
      </c>
      <c r="BM205" s="287">
        <f t="shared" si="186"/>
        <v>0</v>
      </c>
      <c r="BN205" s="287">
        <f t="shared" si="187"/>
        <v>0</v>
      </c>
      <c r="BO205" s="287">
        <f t="shared" si="191"/>
        <v>1734.2794775036164</v>
      </c>
      <c r="BP205" s="287">
        <f t="shared" si="159"/>
        <v>727.53</v>
      </c>
      <c r="BQ205" s="288">
        <f>IF(BO205&gt;0,BO205/'1. UC Assumptions'!$C$29*'1. UC Assumptions'!$C$28,0)</f>
        <v>1185.2198779630055</v>
      </c>
      <c r="BR205" s="289">
        <f>BQ205*'1. UC Assumptions'!$C$19</f>
        <v>497.19973880548076</v>
      </c>
      <c r="BS205" s="289">
        <f t="shared" si="192"/>
        <v>4142687.2698779628</v>
      </c>
      <c r="BT205" s="90"/>
      <c r="BU205" s="111"/>
      <c r="BV205" s="111"/>
      <c r="BW205" s="126">
        <v>2621208.1817370509</v>
      </c>
      <c r="BX205" s="126">
        <v>6237533.8441355564</v>
      </c>
      <c r="BY205" s="7">
        <f t="shared" si="143"/>
        <v>0</v>
      </c>
    </row>
    <row r="206" spans="1:77">
      <c r="A206" s="118" t="s">
        <v>511</v>
      </c>
      <c r="B206" s="118" t="s">
        <v>512</v>
      </c>
      <c r="C206" s="270" t="s">
        <v>512</v>
      </c>
      <c r="D206" s="119" t="s">
        <v>949</v>
      </c>
      <c r="E206" s="119"/>
      <c r="F206" s="120"/>
      <c r="G206" s="121" t="s">
        <v>510</v>
      </c>
      <c r="H206" s="121" t="s">
        <v>902</v>
      </c>
      <c r="I206" s="122">
        <v>2</v>
      </c>
      <c r="J206" s="217" t="str">
        <f t="shared" si="155"/>
        <v xml:space="preserve"> </v>
      </c>
      <c r="K206" s="123">
        <v>2299405.4666199991</v>
      </c>
      <c r="L206" s="123">
        <v>3028296.43</v>
      </c>
      <c r="M206" s="93">
        <f t="shared" si="156"/>
        <v>6.7209297306637605E-2</v>
      </c>
      <c r="N206" s="232">
        <v>5673766.571246881</v>
      </c>
      <c r="O206" s="232"/>
      <c r="P206" s="123">
        <v>5685772.9973510709</v>
      </c>
      <c r="Q206" s="123">
        <v>0</v>
      </c>
      <c r="R206" s="123">
        <f t="shared" si="160"/>
        <v>5685772.9973510709</v>
      </c>
      <c r="S206" s="123">
        <f t="shared" si="161"/>
        <v>0</v>
      </c>
      <c r="T206" s="123" t="b">
        <f t="shared" si="162"/>
        <v>0</v>
      </c>
      <c r="U206" s="123">
        <v>0</v>
      </c>
      <c r="V206" s="123">
        <v>0</v>
      </c>
      <c r="W206" s="123">
        <v>0</v>
      </c>
      <c r="X206" s="123">
        <v>0</v>
      </c>
      <c r="Y206" s="123">
        <v>0</v>
      </c>
      <c r="Z206" s="70">
        <f t="shared" si="151"/>
        <v>0</v>
      </c>
      <c r="AA206" s="70">
        <v>0</v>
      </c>
      <c r="AB206" s="70">
        <f t="shared" si="158"/>
        <v>5685772.9973510709</v>
      </c>
      <c r="AC206" s="51">
        <f>IF(D206='2. UC Pool Allocations by Type'!B$5,'2. UC Pool Allocations by Type'!J$5,IF(D206='2. UC Pool Allocations by Type'!B$6,'2. UC Pool Allocations by Type'!J$6,IF(D206='2. UC Pool Allocations by Type'!B$7,'2. UC Pool Allocations by Type'!J$7,IF(D206='2. UC Pool Allocations by Type'!B$10,'2. UC Pool Allocations by Type'!J$10,IF(D206='2. UC Pool Allocations by Type'!B$14,'2. UC Pool Allocations by Type'!J$14,IF(D206='2. UC Pool Allocations by Type'!B$15,'2. UC Pool Allocations by Type'!J$15,IF(D206='2. UC Pool Allocations by Type'!B$16,'2. UC Pool Allocations by Type'!J$16,0)))))))</f>
        <v>2027872799.0126088</v>
      </c>
      <c r="AD206" s="71">
        <f t="shared" si="163"/>
        <v>5685772.9973510709</v>
      </c>
      <c r="AE206" s="71">
        <f t="shared" si="164"/>
        <v>0</v>
      </c>
      <c r="AF206" s="71">
        <f t="shared" si="165"/>
        <v>0</v>
      </c>
      <c r="AG206" s="71">
        <f t="shared" si="166"/>
        <v>0</v>
      </c>
      <c r="AH206" s="71">
        <f t="shared" si="167"/>
        <v>0</v>
      </c>
      <c r="AI206" s="71">
        <f t="shared" si="168"/>
        <v>0</v>
      </c>
      <c r="AJ206" s="71">
        <f t="shared" si="169"/>
        <v>0</v>
      </c>
      <c r="AK206" s="49">
        <f t="shared" si="170"/>
        <v>2697168.7123790537</v>
      </c>
      <c r="AL206" s="51">
        <f>IF($E206=$D$352,R206*'1. UC Assumptions'!$H$14,0)</f>
        <v>0</v>
      </c>
      <c r="AM206" s="70">
        <f t="shared" si="154"/>
        <v>0</v>
      </c>
      <c r="AN206" s="70">
        <f t="shared" si="171"/>
        <v>0</v>
      </c>
      <c r="AO206" s="70">
        <f t="shared" si="172"/>
        <v>0</v>
      </c>
      <c r="AP206" s="70">
        <f t="shared" si="188"/>
        <v>0</v>
      </c>
      <c r="AQ206" s="70">
        <f t="shared" si="173"/>
        <v>0</v>
      </c>
      <c r="AR206" s="70">
        <f t="shared" si="174"/>
        <v>2697168.7123790537</v>
      </c>
      <c r="AS206" s="70">
        <f t="shared" si="189"/>
        <v>-138163.5682537815</v>
      </c>
      <c r="AT206" s="99">
        <f t="shared" si="157"/>
        <v>2559005.1441252721</v>
      </c>
      <c r="AU206" s="287">
        <v>130394.21</v>
      </c>
      <c r="AV206" s="287">
        <f>ROUND(AU206*'1. UC Assumptions'!$C$19,2)</f>
        <v>54700.37</v>
      </c>
      <c r="AW206" s="287">
        <f>IF((AB206-AA206-AU206)*'1. UC Assumptions'!$C$19&gt;0,(AB206-AA206-AU206)*'1. UC Assumptions'!$C$19,0)</f>
        <v>2330481.4012937741</v>
      </c>
      <c r="AX206" s="287">
        <f t="shared" si="152"/>
        <v>2385181.7712937742</v>
      </c>
      <c r="AY206" s="287">
        <f>ROUND(AX206/'1. UC Assumptions'!$C$19,2)</f>
        <v>5685772.9900000002</v>
      </c>
      <c r="AZ206" s="290">
        <f t="shared" si="190"/>
        <v>2559005.1441252721</v>
      </c>
      <c r="BA206" s="287">
        <f t="shared" si="175"/>
        <v>0</v>
      </c>
      <c r="BB206" s="287">
        <f t="shared" si="176"/>
        <v>0</v>
      </c>
      <c r="BC206" s="287">
        <f t="shared" si="177"/>
        <v>3126767.8458747282</v>
      </c>
      <c r="BD206" s="287">
        <f t="shared" si="178"/>
        <v>0</v>
      </c>
      <c r="BE206" s="287">
        <f t="shared" si="179"/>
        <v>0</v>
      </c>
      <c r="BF206" s="287">
        <f t="shared" si="180"/>
        <v>0</v>
      </c>
      <c r="BG206" s="287">
        <f t="shared" si="153"/>
        <v>2559005.1441252721</v>
      </c>
      <c r="BH206" s="287">
        <f t="shared" si="181"/>
        <v>2559005.1441252721</v>
      </c>
      <c r="BI206" s="287">
        <f t="shared" si="182"/>
        <v>0</v>
      </c>
      <c r="BJ206" s="287">
        <f t="shared" si="183"/>
        <v>0</v>
      </c>
      <c r="BK206" s="287">
        <f t="shared" si="184"/>
        <v>0</v>
      </c>
      <c r="BL206" s="287">
        <f t="shared" si="185"/>
        <v>0</v>
      </c>
      <c r="BM206" s="287">
        <f t="shared" si="186"/>
        <v>0</v>
      </c>
      <c r="BN206" s="287">
        <f t="shared" si="187"/>
        <v>0</v>
      </c>
      <c r="BO206" s="287">
        <f t="shared" si="191"/>
        <v>2428610.9341252721</v>
      </c>
      <c r="BP206" s="287">
        <f t="shared" si="159"/>
        <v>1018802.28</v>
      </c>
      <c r="BQ206" s="288">
        <f>IF(BO206&gt;0,BO206/'1. UC Assumptions'!$C$29*'1. UC Assumptions'!$C$28,0)</f>
        <v>1659731.3133791457</v>
      </c>
      <c r="BR206" s="289">
        <f>BQ206*'1. UC Assumptions'!$C$19</f>
        <v>696257.2859625516</v>
      </c>
      <c r="BS206" s="289">
        <f t="shared" si="192"/>
        <v>1790125.5233791457</v>
      </c>
      <c r="BT206" s="90"/>
      <c r="BU206" s="111"/>
      <c r="BV206" s="111"/>
      <c r="BW206" s="126">
        <v>2357947.076619999</v>
      </c>
      <c r="BX206" s="126">
        <v>5673766.571246881</v>
      </c>
      <c r="BY206" s="7">
        <f t="shared" ref="BY206:BY269" si="193">BX206-P206</f>
        <v>-12006.426104189828</v>
      </c>
    </row>
    <row r="207" spans="1:77">
      <c r="A207" s="118" t="s">
        <v>1245</v>
      </c>
      <c r="B207" s="118" t="s">
        <v>513</v>
      </c>
      <c r="C207" s="270" t="s">
        <v>513</v>
      </c>
      <c r="D207" s="119" t="s">
        <v>949</v>
      </c>
      <c r="E207" s="119"/>
      <c r="F207" s="120"/>
      <c r="G207" s="121" t="s">
        <v>1246</v>
      </c>
      <c r="H207" s="121" t="s">
        <v>773</v>
      </c>
      <c r="I207" s="122">
        <v>6</v>
      </c>
      <c r="J207" s="217">
        <f t="shared" si="155"/>
        <v>1</v>
      </c>
      <c r="K207" s="123">
        <v>7279205.0758123212</v>
      </c>
      <c r="L207" s="123">
        <v>8815361.2004000004</v>
      </c>
      <c r="M207" s="93">
        <f t="shared" si="156"/>
        <v>8.477343421337169E-2</v>
      </c>
      <c r="N207" s="232">
        <v>17458957.931621559</v>
      </c>
      <c r="O207" s="232"/>
      <c r="P207" s="123">
        <v>17458957.931621559</v>
      </c>
      <c r="Q207" s="123">
        <v>6686764.8468697704</v>
      </c>
      <c r="R207" s="123">
        <f t="shared" si="160"/>
        <v>10772193.084751789</v>
      </c>
      <c r="S207" s="123">
        <f t="shared" si="161"/>
        <v>0</v>
      </c>
      <c r="T207" s="123" t="b">
        <f t="shared" si="162"/>
        <v>0</v>
      </c>
      <c r="U207" s="123">
        <v>0</v>
      </c>
      <c r="V207" s="123">
        <v>0</v>
      </c>
      <c r="W207" s="123">
        <v>0</v>
      </c>
      <c r="X207" s="123">
        <v>0</v>
      </c>
      <c r="Y207" s="123">
        <v>0</v>
      </c>
      <c r="Z207" s="70">
        <f t="shared" si="151"/>
        <v>0</v>
      </c>
      <c r="AA207" s="70">
        <v>0</v>
      </c>
      <c r="AB207" s="70">
        <f t="shared" si="158"/>
        <v>10772193.084751789</v>
      </c>
      <c r="AC207" s="51">
        <f>IF(D207='2. UC Pool Allocations by Type'!B$5,'2. UC Pool Allocations by Type'!J$5,IF(D207='2. UC Pool Allocations by Type'!B$6,'2. UC Pool Allocations by Type'!J$6,IF(D207='2. UC Pool Allocations by Type'!B$7,'2. UC Pool Allocations by Type'!J$7,IF(D207='2. UC Pool Allocations by Type'!B$10,'2. UC Pool Allocations by Type'!J$10,IF(D207='2. UC Pool Allocations by Type'!B$14,'2. UC Pool Allocations by Type'!J$14,IF(D207='2. UC Pool Allocations by Type'!B$15,'2. UC Pool Allocations by Type'!J$15,IF(D207='2. UC Pool Allocations by Type'!B$16,'2. UC Pool Allocations by Type'!J$16,0)))))))</f>
        <v>2027872799.0126088</v>
      </c>
      <c r="AD207" s="71">
        <f t="shared" si="163"/>
        <v>10772193.084751789</v>
      </c>
      <c r="AE207" s="71">
        <f t="shared" si="164"/>
        <v>0</v>
      </c>
      <c r="AF207" s="71">
        <f t="shared" si="165"/>
        <v>0</v>
      </c>
      <c r="AG207" s="71">
        <f t="shared" si="166"/>
        <v>0</v>
      </c>
      <c r="AH207" s="71">
        <f t="shared" si="167"/>
        <v>0</v>
      </c>
      <c r="AI207" s="71">
        <f t="shared" si="168"/>
        <v>0</v>
      </c>
      <c r="AJ207" s="71">
        <f t="shared" si="169"/>
        <v>0</v>
      </c>
      <c r="AK207" s="49">
        <f t="shared" si="170"/>
        <v>5110021.4808847643</v>
      </c>
      <c r="AL207" s="51">
        <f>IF($E207=$D$352,R207*'1. UC Assumptions'!$H$14,0)</f>
        <v>0</v>
      </c>
      <c r="AM207" s="70">
        <f t="shared" si="154"/>
        <v>0</v>
      </c>
      <c r="AN207" s="70">
        <f t="shared" si="171"/>
        <v>0</v>
      </c>
      <c r="AO207" s="70">
        <f t="shared" si="172"/>
        <v>0</v>
      </c>
      <c r="AP207" s="70">
        <f t="shared" si="188"/>
        <v>0</v>
      </c>
      <c r="AQ207" s="70">
        <f t="shared" si="173"/>
        <v>0</v>
      </c>
      <c r="AR207" s="70">
        <f t="shared" si="174"/>
        <v>5110021.4808847643</v>
      </c>
      <c r="AS207" s="70">
        <f t="shared" si="189"/>
        <v>-261762.93622721275</v>
      </c>
      <c r="AT207" s="99">
        <f t="shared" si="157"/>
        <v>4848258.5446575517</v>
      </c>
      <c r="AU207" s="287">
        <v>5154624.82</v>
      </c>
      <c r="AV207" s="287">
        <f>ROUND(AU207*'1. UC Assumptions'!$C$19,2)</f>
        <v>2162365.11</v>
      </c>
      <c r="AW207" s="287">
        <f>IF((AB207-AA207-AU207)*'1. UC Assumptions'!$C$19&gt;0,(AB207-AA207-AU207)*'1. UC Assumptions'!$C$19,0)</f>
        <v>2356569.8870633752</v>
      </c>
      <c r="AX207" s="287">
        <f t="shared" si="152"/>
        <v>4518934.9970633751</v>
      </c>
      <c r="AY207" s="287">
        <f>ROUND(AX207/'1. UC Assumptions'!$C$19,2)</f>
        <v>10772193.08</v>
      </c>
      <c r="AZ207" s="290">
        <f t="shared" si="190"/>
        <v>4848258.5446575517</v>
      </c>
      <c r="BA207" s="287">
        <f t="shared" si="175"/>
        <v>0</v>
      </c>
      <c r="BB207" s="287">
        <f t="shared" si="176"/>
        <v>0</v>
      </c>
      <c r="BC207" s="287">
        <f t="shared" si="177"/>
        <v>5923934.5353424484</v>
      </c>
      <c r="BD207" s="287">
        <f t="shared" si="178"/>
        <v>0</v>
      </c>
      <c r="BE207" s="287">
        <f t="shared" si="179"/>
        <v>0</v>
      </c>
      <c r="BF207" s="287">
        <f t="shared" si="180"/>
        <v>0</v>
      </c>
      <c r="BG207" s="287">
        <f t="shared" si="153"/>
        <v>4848258.5446575517</v>
      </c>
      <c r="BH207" s="287">
        <f t="shared" si="181"/>
        <v>4848258.5446575517</v>
      </c>
      <c r="BI207" s="287">
        <f t="shared" si="182"/>
        <v>0</v>
      </c>
      <c r="BJ207" s="287">
        <f t="shared" si="183"/>
        <v>0</v>
      </c>
      <c r="BK207" s="287">
        <f t="shared" si="184"/>
        <v>0</v>
      </c>
      <c r="BL207" s="287">
        <f t="shared" si="185"/>
        <v>0</v>
      </c>
      <c r="BM207" s="287">
        <f t="shared" si="186"/>
        <v>0</v>
      </c>
      <c r="BN207" s="287">
        <f t="shared" si="187"/>
        <v>0</v>
      </c>
      <c r="BO207" s="287">
        <f t="shared" si="191"/>
        <v>-306366.27534244861</v>
      </c>
      <c r="BP207" s="287">
        <f t="shared" si="159"/>
        <v>-128520.65</v>
      </c>
      <c r="BQ207" s="288">
        <f>IF(BO207&gt;0,BO207/'1. UC Assumptions'!$C$29*'1. UC Assumptions'!$C$28,0)</f>
        <v>0</v>
      </c>
      <c r="BR207" s="289">
        <f>BQ207*'1. UC Assumptions'!$C$19</f>
        <v>0</v>
      </c>
      <c r="BS207" s="289">
        <f t="shared" si="192"/>
        <v>5154624.82</v>
      </c>
      <c r="BT207" s="90"/>
      <c r="BU207" s="111"/>
      <c r="BV207" s="111"/>
      <c r="BW207" s="126">
        <v>7758848.8258123212</v>
      </c>
      <c r="BX207" s="126">
        <v>17458957.931621559</v>
      </c>
      <c r="BY207" s="7">
        <f t="shared" si="193"/>
        <v>0</v>
      </c>
    </row>
    <row r="208" spans="1:77">
      <c r="A208" s="118" t="s">
        <v>1247</v>
      </c>
      <c r="B208" s="118" t="s">
        <v>514</v>
      </c>
      <c r="C208" s="270" t="s">
        <v>514</v>
      </c>
      <c r="D208" s="119" t="s">
        <v>949</v>
      </c>
      <c r="E208" s="119"/>
      <c r="F208" s="120" t="s">
        <v>953</v>
      </c>
      <c r="G208" s="121" t="s">
        <v>1248</v>
      </c>
      <c r="H208" s="121" t="s">
        <v>868</v>
      </c>
      <c r="I208" s="122">
        <v>12</v>
      </c>
      <c r="J208" s="217" t="str">
        <f t="shared" si="155"/>
        <v xml:space="preserve"> </v>
      </c>
      <c r="K208" s="123">
        <v>0</v>
      </c>
      <c r="L208" s="123">
        <v>2443634</v>
      </c>
      <c r="M208" s="93">
        <f t="shared" si="156"/>
        <v>5.3380999999999901E-2</v>
      </c>
      <c r="N208" s="232">
        <v>3000197.6289599999</v>
      </c>
      <c r="O208" s="232"/>
      <c r="P208" s="224">
        <v>2574077.6265539997</v>
      </c>
      <c r="Q208" s="123">
        <v>0</v>
      </c>
      <c r="R208" s="123">
        <f t="shared" si="160"/>
        <v>2574077.6265539997</v>
      </c>
      <c r="S208" s="123">
        <f t="shared" si="161"/>
        <v>0</v>
      </c>
      <c r="T208" s="123" t="b">
        <f t="shared" si="162"/>
        <v>0</v>
      </c>
      <c r="U208" s="123">
        <v>0</v>
      </c>
      <c r="V208" s="123">
        <v>0</v>
      </c>
      <c r="W208" s="123">
        <v>0</v>
      </c>
      <c r="X208" s="123">
        <v>0</v>
      </c>
      <c r="Y208" s="123">
        <v>0</v>
      </c>
      <c r="Z208" s="70">
        <f t="shared" si="151"/>
        <v>0</v>
      </c>
      <c r="AA208" s="70">
        <v>0</v>
      </c>
      <c r="AB208" s="70">
        <f t="shared" si="158"/>
        <v>2574077.6265539997</v>
      </c>
      <c r="AC208" s="51">
        <f>IF(D208='2. UC Pool Allocations by Type'!B$5,'2. UC Pool Allocations by Type'!J$5,IF(D208='2. UC Pool Allocations by Type'!B$6,'2. UC Pool Allocations by Type'!J$6,IF(D208='2. UC Pool Allocations by Type'!B$7,'2. UC Pool Allocations by Type'!J$7,IF(D208='2. UC Pool Allocations by Type'!B$10,'2. UC Pool Allocations by Type'!J$10,IF(D208='2. UC Pool Allocations by Type'!B$14,'2. UC Pool Allocations by Type'!J$14,IF(D208='2. UC Pool Allocations by Type'!B$15,'2. UC Pool Allocations by Type'!J$15,IF(D208='2. UC Pool Allocations by Type'!B$16,'2. UC Pool Allocations by Type'!J$16,0)))))))</f>
        <v>2027872799.0126088</v>
      </c>
      <c r="AD208" s="71">
        <f t="shared" si="163"/>
        <v>2574077.6265539997</v>
      </c>
      <c r="AE208" s="71">
        <f t="shared" si="164"/>
        <v>0</v>
      </c>
      <c r="AF208" s="71">
        <f t="shared" si="165"/>
        <v>0</v>
      </c>
      <c r="AG208" s="71">
        <f t="shared" si="166"/>
        <v>0</v>
      </c>
      <c r="AH208" s="71">
        <f t="shared" si="167"/>
        <v>0</v>
      </c>
      <c r="AI208" s="71">
        <f t="shared" si="168"/>
        <v>0</v>
      </c>
      <c r="AJ208" s="71">
        <f t="shared" si="169"/>
        <v>0</v>
      </c>
      <c r="AK208" s="49">
        <f t="shared" si="170"/>
        <v>1221069.0860874867</v>
      </c>
      <c r="AL208" s="51">
        <f>IF($E208=$D$352,R208*'1. UC Assumptions'!$H$14,0)</f>
        <v>0</v>
      </c>
      <c r="AM208" s="70">
        <f t="shared" si="154"/>
        <v>0</v>
      </c>
      <c r="AN208" s="70">
        <f t="shared" si="171"/>
        <v>0</v>
      </c>
      <c r="AO208" s="70">
        <f t="shared" si="172"/>
        <v>0</v>
      </c>
      <c r="AP208" s="70">
        <f t="shared" si="188"/>
        <v>0</v>
      </c>
      <c r="AQ208" s="70">
        <f t="shared" si="173"/>
        <v>0</v>
      </c>
      <c r="AR208" s="70">
        <f t="shared" si="174"/>
        <v>1221069.0860874867</v>
      </c>
      <c r="AS208" s="70">
        <f t="shared" si="189"/>
        <v>-62549.762365225506</v>
      </c>
      <c r="AT208" s="99">
        <f t="shared" si="157"/>
        <v>1158519.3237222612</v>
      </c>
      <c r="AU208" s="287">
        <v>0</v>
      </c>
      <c r="AV208" s="287">
        <f>ROUND(AU208*'1. UC Assumptions'!$C$19,2)</f>
        <v>0</v>
      </c>
      <c r="AW208" s="287">
        <f>IF((AB208-AA208-AU208)*'1. UC Assumptions'!$C$19&gt;0,(AB208-AA208-AU208)*'1. UC Assumptions'!$C$19,0)</f>
        <v>1079825.5643394028</v>
      </c>
      <c r="AX208" s="287">
        <f t="shared" si="152"/>
        <v>1079825.5643394028</v>
      </c>
      <c r="AY208" s="287">
        <f>ROUND(AX208/'1. UC Assumptions'!$C$19,2)</f>
        <v>2574077.63</v>
      </c>
      <c r="AZ208" s="290">
        <f t="shared" si="190"/>
        <v>1158519.3237222612</v>
      </c>
      <c r="BA208" s="287">
        <f t="shared" si="175"/>
        <v>0</v>
      </c>
      <c r="BB208" s="287">
        <f t="shared" si="176"/>
        <v>0</v>
      </c>
      <c r="BC208" s="287">
        <f t="shared" si="177"/>
        <v>1415558.3062777387</v>
      </c>
      <c r="BD208" s="287">
        <f t="shared" si="178"/>
        <v>0</v>
      </c>
      <c r="BE208" s="287">
        <f t="shared" si="179"/>
        <v>0</v>
      </c>
      <c r="BF208" s="287">
        <f t="shared" si="180"/>
        <v>0</v>
      </c>
      <c r="BG208" s="287">
        <f t="shared" si="153"/>
        <v>1158519.3237222612</v>
      </c>
      <c r="BH208" s="287">
        <f t="shared" si="181"/>
        <v>1158519.3237222612</v>
      </c>
      <c r="BI208" s="287">
        <f t="shared" si="182"/>
        <v>0</v>
      </c>
      <c r="BJ208" s="287">
        <f t="shared" si="183"/>
        <v>0</v>
      </c>
      <c r="BK208" s="287">
        <f t="shared" si="184"/>
        <v>0</v>
      </c>
      <c r="BL208" s="287">
        <f t="shared" si="185"/>
        <v>0</v>
      </c>
      <c r="BM208" s="287">
        <f t="shared" si="186"/>
        <v>0</v>
      </c>
      <c r="BN208" s="287">
        <f t="shared" si="187"/>
        <v>0</v>
      </c>
      <c r="BO208" s="287">
        <f t="shared" si="191"/>
        <v>1158519.3237222612</v>
      </c>
      <c r="BP208" s="287">
        <f t="shared" si="159"/>
        <v>485998.85</v>
      </c>
      <c r="BQ208" s="288">
        <f>IF(BO208&gt;0,BO208/'1. UC Assumptions'!$C$29*'1. UC Assumptions'!$C$28,0)</f>
        <v>791740.97905856057</v>
      </c>
      <c r="BR208" s="289">
        <f>BQ208*'1. UC Assumptions'!$C$19</f>
        <v>332135.34071506612</v>
      </c>
      <c r="BS208" s="289">
        <f t="shared" si="192"/>
        <v>791740.97905856057</v>
      </c>
      <c r="BT208" s="90"/>
      <c r="BU208" s="111"/>
      <c r="BV208" s="111"/>
      <c r="BW208" s="126">
        <v>0</v>
      </c>
      <c r="BX208" s="126">
        <v>3000197.6289599999</v>
      </c>
      <c r="BY208" s="7">
        <f t="shared" si="193"/>
        <v>426120.00240600016</v>
      </c>
    </row>
    <row r="209" spans="1:77">
      <c r="A209" s="118" t="s">
        <v>515</v>
      </c>
      <c r="B209" s="118" t="s">
        <v>516</v>
      </c>
      <c r="C209" s="270" t="s">
        <v>516</v>
      </c>
      <c r="D209" s="119" t="s">
        <v>972</v>
      </c>
      <c r="E209" s="119" t="s">
        <v>977</v>
      </c>
      <c r="F209" s="120"/>
      <c r="G209" s="121" t="s">
        <v>1077</v>
      </c>
      <c r="H209" s="121" t="s">
        <v>903</v>
      </c>
      <c r="I209" s="122">
        <v>11</v>
      </c>
      <c r="J209" s="217" t="str">
        <f t="shared" si="155"/>
        <v xml:space="preserve"> </v>
      </c>
      <c r="K209" s="123">
        <v>508799.44638363819</v>
      </c>
      <c r="L209" s="123">
        <v>1226982</v>
      </c>
      <c r="M209" s="93">
        <f t="shared" si="156"/>
        <v>6.0704782811110913E-2</v>
      </c>
      <c r="N209" s="232">
        <v>1841151.6820939132</v>
      </c>
      <c r="O209" s="232"/>
      <c r="P209" s="123">
        <v>1841151.6820939132</v>
      </c>
      <c r="Q209" s="123">
        <v>0</v>
      </c>
      <c r="R209" s="123">
        <f t="shared" si="160"/>
        <v>1841151.6820939132</v>
      </c>
      <c r="S209" s="123" t="b">
        <f t="shared" si="161"/>
        <v>0</v>
      </c>
      <c r="T209" s="123">
        <f t="shared" si="162"/>
        <v>1841151.6820939132</v>
      </c>
      <c r="U209" s="123">
        <v>118244</v>
      </c>
      <c r="V209" s="123">
        <v>0</v>
      </c>
      <c r="W209" s="123">
        <v>0</v>
      </c>
      <c r="X209" s="123">
        <v>0</v>
      </c>
      <c r="Y209" s="123">
        <v>0</v>
      </c>
      <c r="Z209" s="70">
        <f t="shared" si="151"/>
        <v>118244</v>
      </c>
      <c r="AA209" s="70">
        <v>0</v>
      </c>
      <c r="AB209" s="70">
        <f t="shared" si="158"/>
        <v>1959395.6820939132</v>
      </c>
      <c r="AC209" s="51">
        <f>IF(D209='2. UC Pool Allocations by Type'!B$5,'2. UC Pool Allocations by Type'!J$5,IF(D209='2. UC Pool Allocations by Type'!B$6,'2. UC Pool Allocations by Type'!J$6,IF(D209='2. UC Pool Allocations by Type'!B$7,'2. UC Pool Allocations by Type'!J$7,IF(D209='2. UC Pool Allocations by Type'!B$10,'2. UC Pool Allocations by Type'!J$10,IF(D209='2. UC Pool Allocations by Type'!B$14,'2. UC Pool Allocations by Type'!J$14,IF(D209='2. UC Pool Allocations by Type'!B$15,'2. UC Pool Allocations by Type'!J$15,IF(D209='2. UC Pool Allocations by Type'!B$16,'2. UC Pool Allocations by Type'!J$16,0)))))))</f>
        <v>196885138.65513676</v>
      </c>
      <c r="AD209" s="71">
        <f t="shared" si="163"/>
        <v>0</v>
      </c>
      <c r="AE209" s="71">
        <f t="shared" si="164"/>
        <v>1959395.6820939132</v>
      </c>
      <c r="AF209" s="71">
        <f t="shared" si="165"/>
        <v>0</v>
      </c>
      <c r="AG209" s="71">
        <f t="shared" si="166"/>
        <v>0</v>
      </c>
      <c r="AH209" s="71">
        <f t="shared" si="167"/>
        <v>0</v>
      </c>
      <c r="AI209" s="71">
        <f t="shared" si="168"/>
        <v>0</v>
      </c>
      <c r="AJ209" s="71">
        <f t="shared" si="169"/>
        <v>0</v>
      </c>
      <c r="AK209" s="49">
        <f t="shared" si="170"/>
        <v>1201126.8283953681</v>
      </c>
      <c r="AL209" s="51">
        <f>IF($E209=$D$352,R209*'1. UC Assumptions'!$H$14,0)</f>
        <v>1580557.9055513903</v>
      </c>
      <c r="AM209" s="70">
        <f t="shared" si="154"/>
        <v>379431.07715602219</v>
      </c>
      <c r="AN209" s="70">
        <f t="shared" si="171"/>
        <v>379431.07715602219</v>
      </c>
      <c r="AO209" s="70">
        <f t="shared" si="172"/>
        <v>0</v>
      </c>
      <c r="AP209" s="70">
        <f t="shared" si="188"/>
        <v>0</v>
      </c>
      <c r="AQ209" s="70">
        <f t="shared" si="173"/>
        <v>0</v>
      </c>
      <c r="AR209" s="70">
        <f t="shared" si="174"/>
        <v>0</v>
      </c>
      <c r="AS209" s="70">
        <f t="shared" si="189"/>
        <v>0</v>
      </c>
      <c r="AT209" s="99">
        <f t="shared" si="157"/>
        <v>1580557.9055513903</v>
      </c>
      <c r="AU209" s="287">
        <v>1569644.72</v>
      </c>
      <c r="AV209" s="287">
        <f>ROUND(AU209*'1. UC Assumptions'!$C$19,2)</f>
        <v>658465.96</v>
      </c>
      <c r="AW209" s="287">
        <f>IF((AB209-AA209-AU209)*'1. UC Assumptions'!$C$19&gt;0,(AB209-AA209-AU209)*'1. UC Assumptions'!$C$19,0)</f>
        <v>163500.5285983966</v>
      </c>
      <c r="AX209" s="287">
        <f t="shared" si="152"/>
        <v>821966.48859839654</v>
      </c>
      <c r="AY209" s="287">
        <f>ROUND(AX209/'1. UC Assumptions'!$C$19,2)</f>
        <v>1959395.68</v>
      </c>
      <c r="AZ209" s="290">
        <f t="shared" si="190"/>
        <v>1580557.9055513903</v>
      </c>
      <c r="BA209" s="287">
        <f t="shared" si="175"/>
        <v>0</v>
      </c>
      <c r="BB209" s="287">
        <f t="shared" si="176"/>
        <v>0</v>
      </c>
      <c r="BC209" s="287">
        <f t="shared" si="177"/>
        <v>0</v>
      </c>
      <c r="BD209" s="287">
        <f t="shared" si="178"/>
        <v>0</v>
      </c>
      <c r="BE209" s="287">
        <f t="shared" si="179"/>
        <v>0</v>
      </c>
      <c r="BF209" s="287">
        <f t="shared" si="180"/>
        <v>0</v>
      </c>
      <c r="BG209" s="287">
        <f t="shared" si="153"/>
        <v>1580557.9055513903</v>
      </c>
      <c r="BH209" s="287">
        <f t="shared" si="181"/>
        <v>0</v>
      </c>
      <c r="BI209" s="287">
        <f t="shared" si="182"/>
        <v>1580557.9055513903</v>
      </c>
      <c r="BJ209" s="287">
        <f t="shared" si="183"/>
        <v>0</v>
      </c>
      <c r="BK209" s="287">
        <f t="shared" si="184"/>
        <v>0</v>
      </c>
      <c r="BL209" s="287">
        <f t="shared" si="185"/>
        <v>0</v>
      </c>
      <c r="BM209" s="287">
        <f t="shared" si="186"/>
        <v>0</v>
      </c>
      <c r="BN209" s="287">
        <f t="shared" si="187"/>
        <v>0</v>
      </c>
      <c r="BO209" s="287">
        <f t="shared" si="191"/>
        <v>10913.185551390285</v>
      </c>
      <c r="BP209" s="287">
        <f t="shared" si="159"/>
        <v>4578.08</v>
      </c>
      <c r="BQ209" s="288">
        <f>IF(BO209&gt;0,BO209/'1. UC Assumptions'!$C$29*'1. UC Assumptions'!$C$28,0)</f>
        <v>7458.1545911071053</v>
      </c>
      <c r="BR209" s="289">
        <f>BQ209*'1. UC Assumptions'!$C$19</f>
        <v>3128.6958509694305</v>
      </c>
      <c r="BS209" s="289">
        <f t="shared" si="192"/>
        <v>1577102.874591107</v>
      </c>
      <c r="BT209" s="90"/>
      <c r="BU209" s="111"/>
      <c r="BV209" s="111"/>
      <c r="BW209" s="126">
        <v>520867.71638363821</v>
      </c>
      <c r="BX209" s="126">
        <v>1841151.6820939132</v>
      </c>
      <c r="BY209" s="7">
        <f t="shared" si="193"/>
        <v>0</v>
      </c>
    </row>
    <row r="210" spans="1:77">
      <c r="A210" s="118" t="s">
        <v>517</v>
      </c>
      <c r="B210" s="118" t="s">
        <v>518</v>
      </c>
      <c r="C210" s="270" t="s">
        <v>2140</v>
      </c>
      <c r="D210" s="119" t="s">
        <v>972</v>
      </c>
      <c r="E210" s="119" t="s">
        <v>977</v>
      </c>
      <c r="F210" s="120"/>
      <c r="G210" s="121" t="s">
        <v>1066</v>
      </c>
      <c r="H210" s="121" t="s">
        <v>904</v>
      </c>
      <c r="I210" s="122">
        <v>16</v>
      </c>
      <c r="J210" s="217">
        <f t="shared" si="155"/>
        <v>1</v>
      </c>
      <c r="K210" s="123">
        <v>132970.56225020473</v>
      </c>
      <c r="L210" s="123">
        <v>57088</v>
      </c>
      <c r="M210" s="93">
        <f t="shared" si="156"/>
        <v>7.762978570991641E-2</v>
      </c>
      <c r="N210" s="232">
        <v>204812.76771002292</v>
      </c>
      <c r="O210" s="232"/>
      <c r="P210" s="123">
        <v>204812.76771002292</v>
      </c>
      <c r="Q210" s="123">
        <v>7655.2829685776469</v>
      </c>
      <c r="R210" s="123">
        <f t="shared" si="160"/>
        <v>197157.48474144528</v>
      </c>
      <c r="S210" s="123" t="b">
        <f t="shared" si="161"/>
        <v>0</v>
      </c>
      <c r="T210" s="123">
        <f t="shared" si="162"/>
        <v>197157.48474144528</v>
      </c>
      <c r="U210" s="123">
        <v>19504</v>
      </c>
      <c r="V210" s="123">
        <v>0</v>
      </c>
      <c r="W210" s="123">
        <v>0</v>
      </c>
      <c r="X210" s="123">
        <v>0</v>
      </c>
      <c r="Y210" s="123">
        <v>0</v>
      </c>
      <c r="Z210" s="70">
        <f t="shared" si="151"/>
        <v>19504</v>
      </c>
      <c r="AA210" s="70">
        <v>0</v>
      </c>
      <c r="AB210" s="70">
        <f>R210+Z210+AA210+BY210</f>
        <v>216661.48474144528</v>
      </c>
      <c r="AC210" s="51">
        <f>IF(D210='2. UC Pool Allocations by Type'!B$5,'2. UC Pool Allocations by Type'!J$5,IF(D210='2. UC Pool Allocations by Type'!B$6,'2. UC Pool Allocations by Type'!J$6,IF(D210='2. UC Pool Allocations by Type'!B$7,'2. UC Pool Allocations by Type'!J$7,IF(D210='2. UC Pool Allocations by Type'!B$10,'2. UC Pool Allocations by Type'!J$10,IF(D210='2. UC Pool Allocations by Type'!B$14,'2. UC Pool Allocations by Type'!J$14,IF(D210='2. UC Pool Allocations by Type'!B$15,'2. UC Pool Allocations by Type'!J$15,IF(D210='2. UC Pool Allocations by Type'!B$16,'2. UC Pool Allocations by Type'!J$16,0)))))))</f>
        <v>196885138.65513676</v>
      </c>
      <c r="AD210" s="71">
        <f t="shared" si="163"/>
        <v>0</v>
      </c>
      <c r="AE210" s="71">
        <f t="shared" si="164"/>
        <v>216661.48474144528</v>
      </c>
      <c r="AF210" s="71">
        <f t="shared" si="165"/>
        <v>0</v>
      </c>
      <c r="AG210" s="71">
        <f t="shared" si="166"/>
        <v>0</v>
      </c>
      <c r="AH210" s="71">
        <f t="shared" si="167"/>
        <v>0</v>
      </c>
      <c r="AI210" s="71">
        <f t="shared" si="168"/>
        <v>0</v>
      </c>
      <c r="AJ210" s="71">
        <f t="shared" si="169"/>
        <v>0</v>
      </c>
      <c r="AK210" s="49">
        <f t="shared" si="170"/>
        <v>132815.40037121018</v>
      </c>
      <c r="AL210" s="51">
        <f>IF($E210=$D$352,R210*'1. UC Assumptions'!$H$14,0)</f>
        <v>169252.11767034841</v>
      </c>
      <c r="AM210" s="70">
        <f t="shared" si="154"/>
        <v>36436.717299138225</v>
      </c>
      <c r="AN210" s="70">
        <f t="shared" si="171"/>
        <v>36436.717299138225</v>
      </c>
      <c r="AO210" s="70">
        <f t="shared" si="172"/>
        <v>0</v>
      </c>
      <c r="AP210" s="70">
        <f t="shared" si="188"/>
        <v>0</v>
      </c>
      <c r="AQ210" s="70">
        <f t="shared" si="173"/>
        <v>0</v>
      </c>
      <c r="AR210" s="70">
        <f t="shared" si="174"/>
        <v>0</v>
      </c>
      <c r="AS210" s="70">
        <f t="shared" si="189"/>
        <v>0</v>
      </c>
      <c r="AT210" s="99">
        <f t="shared" si="157"/>
        <v>169252.11767034841</v>
      </c>
      <c r="AU210" s="287">
        <v>171867.5</v>
      </c>
      <c r="AV210" s="287">
        <f>ROUND(AU210*'1. UC Assumptions'!$C$19,2)</f>
        <v>72098.42</v>
      </c>
      <c r="AW210" s="287">
        <f>IF((AB210-AA210-AU210)*'1. UC Assumptions'!$C$19&gt;0,(AB210-AA210-AU210)*'1. UC Assumptions'!$C$19,0)</f>
        <v>18791.076599036296</v>
      </c>
      <c r="AX210" s="287">
        <f t="shared" si="152"/>
        <v>90889.496599036298</v>
      </c>
      <c r="AY210" s="287">
        <f>ROUND(AX210/'1. UC Assumptions'!$C$19,2)</f>
        <v>216661.49</v>
      </c>
      <c r="AZ210" s="290">
        <f t="shared" si="190"/>
        <v>169252.11767034841</v>
      </c>
      <c r="BA210" s="287">
        <f t="shared" si="175"/>
        <v>0</v>
      </c>
      <c r="BB210" s="287">
        <f t="shared" si="176"/>
        <v>0</v>
      </c>
      <c r="BC210" s="287">
        <f t="shared" si="177"/>
        <v>0</v>
      </c>
      <c r="BD210" s="287">
        <f t="shared" si="178"/>
        <v>0</v>
      </c>
      <c r="BE210" s="287">
        <f t="shared" si="179"/>
        <v>0</v>
      </c>
      <c r="BF210" s="287">
        <f t="shared" si="180"/>
        <v>0</v>
      </c>
      <c r="BG210" s="287">
        <f t="shared" si="153"/>
        <v>169252.11767034841</v>
      </c>
      <c r="BH210" s="287">
        <f t="shared" si="181"/>
        <v>0</v>
      </c>
      <c r="BI210" s="287">
        <f t="shared" si="182"/>
        <v>169252.11767034841</v>
      </c>
      <c r="BJ210" s="287">
        <f t="shared" si="183"/>
        <v>0</v>
      </c>
      <c r="BK210" s="287">
        <f t="shared" si="184"/>
        <v>0</v>
      </c>
      <c r="BL210" s="287">
        <f t="shared" si="185"/>
        <v>0</v>
      </c>
      <c r="BM210" s="287">
        <f t="shared" si="186"/>
        <v>0</v>
      </c>
      <c r="BN210" s="287">
        <f t="shared" si="187"/>
        <v>0</v>
      </c>
      <c r="BO210" s="287">
        <f t="shared" si="191"/>
        <v>-2615.3823296515911</v>
      </c>
      <c r="BP210" s="287">
        <f t="shared" si="159"/>
        <v>-1097.1500000000001</v>
      </c>
      <c r="BQ210" s="288">
        <f>IF(BO210&gt;0,BO210/'1. UC Assumptions'!$C$29*'1. UC Assumptions'!$C$28,0)</f>
        <v>0</v>
      </c>
      <c r="BR210" s="289">
        <f>BQ210*'1. UC Assumptions'!$C$19</f>
        <v>0</v>
      </c>
      <c r="BS210" s="289">
        <f t="shared" si="192"/>
        <v>171867.5</v>
      </c>
      <c r="BT210" s="90"/>
      <c r="BU210" s="111"/>
      <c r="BV210" s="111"/>
      <c r="BW210" s="126">
        <v>137345.70225020475</v>
      </c>
      <c r="BX210" s="126">
        <v>204812.76771002292</v>
      </c>
      <c r="BY210" s="7">
        <f t="shared" si="193"/>
        <v>0</v>
      </c>
    </row>
    <row r="211" spans="1:77">
      <c r="A211" s="118" t="s">
        <v>520</v>
      </c>
      <c r="B211" s="118" t="s">
        <v>521</v>
      </c>
      <c r="C211" s="270" t="s">
        <v>521</v>
      </c>
      <c r="D211" s="119" t="s">
        <v>949</v>
      </c>
      <c r="E211" s="119"/>
      <c r="F211" s="120"/>
      <c r="G211" s="130" t="s">
        <v>519</v>
      </c>
      <c r="H211" s="121" t="s">
        <v>833</v>
      </c>
      <c r="I211" s="122">
        <v>13</v>
      </c>
      <c r="J211" s="217">
        <f t="shared" si="155"/>
        <v>1</v>
      </c>
      <c r="K211" s="123">
        <v>10385640.116829999</v>
      </c>
      <c r="L211" s="123">
        <v>16003741</v>
      </c>
      <c r="M211" s="93">
        <f t="shared" si="156"/>
        <v>0.1198984776073484</v>
      </c>
      <c r="N211" s="232">
        <v>29553427.737738021</v>
      </c>
      <c r="O211" s="232"/>
      <c r="P211" s="123">
        <v>29553427.737738021</v>
      </c>
      <c r="Q211" s="123">
        <v>3980769.6497222045</v>
      </c>
      <c r="R211" s="123">
        <f t="shared" si="160"/>
        <v>25572658.088015817</v>
      </c>
      <c r="S211" s="123">
        <f t="shared" si="161"/>
        <v>0</v>
      </c>
      <c r="T211" s="123" t="b">
        <f t="shared" si="162"/>
        <v>0</v>
      </c>
      <c r="U211" s="123">
        <v>3419947</v>
      </c>
      <c r="V211" s="123">
        <v>0</v>
      </c>
      <c r="W211" s="123">
        <v>0</v>
      </c>
      <c r="X211" s="123">
        <v>0</v>
      </c>
      <c r="Y211" s="123">
        <v>0</v>
      </c>
      <c r="Z211" s="70">
        <f t="shared" si="151"/>
        <v>3419947</v>
      </c>
      <c r="AA211" s="70">
        <v>0</v>
      </c>
      <c r="AB211" s="70">
        <f t="shared" si="158"/>
        <v>28992605.088015817</v>
      </c>
      <c r="AC211" s="51">
        <f>IF(D211='2. UC Pool Allocations by Type'!B$5,'2. UC Pool Allocations by Type'!J$5,IF(D211='2. UC Pool Allocations by Type'!B$6,'2. UC Pool Allocations by Type'!J$6,IF(D211='2. UC Pool Allocations by Type'!B$7,'2. UC Pool Allocations by Type'!J$7,IF(D211='2. UC Pool Allocations by Type'!B$10,'2. UC Pool Allocations by Type'!J$10,IF(D211='2. UC Pool Allocations by Type'!B$14,'2. UC Pool Allocations by Type'!J$14,IF(D211='2. UC Pool Allocations by Type'!B$15,'2. UC Pool Allocations by Type'!J$15,IF(D211='2. UC Pool Allocations by Type'!B$16,'2. UC Pool Allocations by Type'!J$16,0)))))))</f>
        <v>2027872799.0126088</v>
      </c>
      <c r="AD211" s="71">
        <f t="shared" si="163"/>
        <v>28992605.088015817</v>
      </c>
      <c r="AE211" s="71">
        <f t="shared" si="164"/>
        <v>0</v>
      </c>
      <c r="AF211" s="71">
        <f t="shared" si="165"/>
        <v>0</v>
      </c>
      <c r="AG211" s="71">
        <f t="shared" si="166"/>
        <v>0</v>
      </c>
      <c r="AH211" s="71">
        <f t="shared" si="167"/>
        <v>0</v>
      </c>
      <c r="AI211" s="71">
        <f t="shared" si="168"/>
        <v>0</v>
      </c>
      <c r="AJ211" s="71">
        <f t="shared" si="169"/>
        <v>0</v>
      </c>
      <c r="AK211" s="49">
        <f t="shared" si="170"/>
        <v>13753265.803997004</v>
      </c>
      <c r="AL211" s="51">
        <f>IF($E211=$D$352,R211*'1. UC Assumptions'!$H$14,0)</f>
        <v>0</v>
      </c>
      <c r="AM211" s="70">
        <f t="shared" si="154"/>
        <v>0</v>
      </c>
      <c r="AN211" s="70">
        <f t="shared" si="171"/>
        <v>0</v>
      </c>
      <c r="AO211" s="70">
        <f t="shared" si="172"/>
        <v>0</v>
      </c>
      <c r="AP211" s="70">
        <f t="shared" si="188"/>
        <v>0</v>
      </c>
      <c r="AQ211" s="70">
        <f t="shared" si="173"/>
        <v>0</v>
      </c>
      <c r="AR211" s="70">
        <f t="shared" si="174"/>
        <v>13753265.803997004</v>
      </c>
      <c r="AS211" s="70">
        <f t="shared" si="189"/>
        <v>-704516.65478013654</v>
      </c>
      <c r="AT211" s="99">
        <f t="shared" si="157"/>
        <v>13048749.149216868</v>
      </c>
      <c r="AU211" s="287">
        <v>13541980.130000001</v>
      </c>
      <c r="AV211" s="287">
        <f>ROUND(AU211*'1. UC Assumptions'!$C$19,2)</f>
        <v>5680860.6600000001</v>
      </c>
      <c r="AW211" s="287">
        <f>IF((AB211-AA211-AU211)*'1. UC Assumptions'!$C$19&gt;0,(AB211-AA211-AU211)*'1. UC Assumptions'!$C$19,0)</f>
        <v>6481537.1698876349</v>
      </c>
      <c r="AX211" s="287">
        <f t="shared" si="152"/>
        <v>12162397.829887636</v>
      </c>
      <c r="AY211" s="287">
        <f>ROUND(AX211/'1. UC Assumptions'!$C$19,2)</f>
        <v>28992605.079999998</v>
      </c>
      <c r="AZ211" s="290">
        <f t="shared" si="190"/>
        <v>13048749.149216868</v>
      </c>
      <c r="BA211" s="287">
        <f t="shared" si="175"/>
        <v>0</v>
      </c>
      <c r="BB211" s="287">
        <f t="shared" si="176"/>
        <v>0</v>
      </c>
      <c r="BC211" s="287">
        <f t="shared" si="177"/>
        <v>15943855.93078313</v>
      </c>
      <c r="BD211" s="287">
        <f t="shared" si="178"/>
        <v>0</v>
      </c>
      <c r="BE211" s="287">
        <f t="shared" si="179"/>
        <v>0</v>
      </c>
      <c r="BF211" s="287">
        <f t="shared" si="180"/>
        <v>0</v>
      </c>
      <c r="BG211" s="287">
        <f t="shared" si="153"/>
        <v>13048749.149216868</v>
      </c>
      <c r="BH211" s="287">
        <f t="shared" si="181"/>
        <v>13048749.149216868</v>
      </c>
      <c r="BI211" s="287">
        <f t="shared" si="182"/>
        <v>0</v>
      </c>
      <c r="BJ211" s="287">
        <f t="shared" si="183"/>
        <v>0</v>
      </c>
      <c r="BK211" s="287">
        <f t="shared" si="184"/>
        <v>0</v>
      </c>
      <c r="BL211" s="287">
        <f t="shared" si="185"/>
        <v>0</v>
      </c>
      <c r="BM211" s="287">
        <f t="shared" si="186"/>
        <v>0</v>
      </c>
      <c r="BN211" s="287">
        <f t="shared" si="187"/>
        <v>0</v>
      </c>
      <c r="BO211" s="287">
        <f t="shared" si="191"/>
        <v>-493230.98078313284</v>
      </c>
      <c r="BP211" s="287">
        <f t="shared" si="159"/>
        <v>-206910.39</v>
      </c>
      <c r="BQ211" s="288">
        <f>IF(BO211&gt;0,BO211/'1. UC Assumptions'!$C$29*'1. UC Assumptions'!$C$28,0)</f>
        <v>0</v>
      </c>
      <c r="BR211" s="289">
        <f>BQ211*'1. UC Assumptions'!$C$19</f>
        <v>0</v>
      </c>
      <c r="BS211" s="289">
        <f t="shared" si="192"/>
        <v>13541980.130000001</v>
      </c>
      <c r="BT211" s="90"/>
      <c r="BU211" s="111"/>
      <c r="BV211" s="111"/>
      <c r="BW211" s="126">
        <v>12052041.036830001</v>
      </c>
      <c r="BX211" s="126">
        <v>29553427.737738021</v>
      </c>
      <c r="BY211" s="7">
        <f t="shared" si="193"/>
        <v>0</v>
      </c>
    </row>
    <row r="212" spans="1:77">
      <c r="A212" s="118" t="s">
        <v>523</v>
      </c>
      <c r="B212" s="118" t="s">
        <v>524</v>
      </c>
      <c r="C212" s="270" t="s">
        <v>524</v>
      </c>
      <c r="D212" s="119" t="s">
        <v>972</v>
      </c>
      <c r="E212" s="119" t="s">
        <v>977</v>
      </c>
      <c r="F212" s="120"/>
      <c r="G212" s="121" t="s">
        <v>522</v>
      </c>
      <c r="H212" s="121" t="s">
        <v>905</v>
      </c>
      <c r="I212" s="122">
        <v>12</v>
      </c>
      <c r="J212" s="217">
        <f t="shared" si="155"/>
        <v>1</v>
      </c>
      <c r="K212" s="123">
        <v>978981.80541984201</v>
      </c>
      <c r="L212" s="123">
        <v>1110620</v>
      </c>
      <c r="M212" s="93">
        <f t="shared" si="156"/>
        <v>0.14471523917407247</v>
      </c>
      <c r="N212" s="232">
        <v>2351871.5346557484</v>
      </c>
      <c r="O212" s="232"/>
      <c r="P212" s="123">
        <v>2391999.0304697482</v>
      </c>
      <c r="Q212" s="123">
        <v>902132.79880789935</v>
      </c>
      <c r="R212" s="123">
        <f t="shared" si="160"/>
        <v>1489866.2316618487</v>
      </c>
      <c r="S212" s="123" t="b">
        <f t="shared" si="161"/>
        <v>0</v>
      </c>
      <c r="T212" s="123">
        <f t="shared" si="162"/>
        <v>1489866.2316618487</v>
      </c>
      <c r="U212" s="123">
        <v>24999</v>
      </c>
      <c r="V212" s="123">
        <v>0</v>
      </c>
      <c r="W212" s="123">
        <v>0</v>
      </c>
      <c r="X212" s="123">
        <v>0</v>
      </c>
      <c r="Y212" s="123">
        <v>0</v>
      </c>
      <c r="Z212" s="70">
        <f t="shared" si="151"/>
        <v>24999</v>
      </c>
      <c r="AA212" s="70">
        <v>0</v>
      </c>
      <c r="AB212" s="70">
        <f t="shared" si="158"/>
        <v>1514865.2316618487</v>
      </c>
      <c r="AC212" s="51">
        <f>IF(D212='2. UC Pool Allocations by Type'!B$5,'2. UC Pool Allocations by Type'!J$5,IF(D212='2. UC Pool Allocations by Type'!B$6,'2. UC Pool Allocations by Type'!J$6,IF(D212='2. UC Pool Allocations by Type'!B$7,'2. UC Pool Allocations by Type'!J$7,IF(D212='2. UC Pool Allocations by Type'!B$10,'2. UC Pool Allocations by Type'!J$10,IF(D212='2. UC Pool Allocations by Type'!B$14,'2. UC Pool Allocations by Type'!J$14,IF(D212='2. UC Pool Allocations by Type'!B$15,'2. UC Pool Allocations by Type'!J$15,IF(D212='2. UC Pool Allocations by Type'!B$16,'2. UC Pool Allocations by Type'!J$16,0)))))))</f>
        <v>196885138.65513676</v>
      </c>
      <c r="AD212" s="71">
        <f t="shared" si="163"/>
        <v>0</v>
      </c>
      <c r="AE212" s="71">
        <f t="shared" si="164"/>
        <v>1514865.2316618487</v>
      </c>
      <c r="AF212" s="71">
        <f t="shared" si="165"/>
        <v>0</v>
      </c>
      <c r="AG212" s="71">
        <f t="shared" si="166"/>
        <v>0</v>
      </c>
      <c r="AH212" s="71">
        <f t="shared" si="167"/>
        <v>0</v>
      </c>
      <c r="AI212" s="71">
        <f t="shared" si="168"/>
        <v>0</v>
      </c>
      <c r="AJ212" s="71">
        <f t="shared" si="169"/>
        <v>0</v>
      </c>
      <c r="AK212" s="49">
        <f t="shared" si="170"/>
        <v>928625.74301886221</v>
      </c>
      <c r="AL212" s="51">
        <f>IF($E212=$D$352,R212*'1. UC Assumptions'!$H$14,0)</f>
        <v>1278992.8573343256</v>
      </c>
      <c r="AM212" s="70">
        <f t="shared" si="154"/>
        <v>350367.11431546335</v>
      </c>
      <c r="AN212" s="70">
        <f t="shared" si="171"/>
        <v>350367.11431546335</v>
      </c>
      <c r="AO212" s="70">
        <f t="shared" si="172"/>
        <v>0</v>
      </c>
      <c r="AP212" s="70">
        <f t="shared" si="188"/>
        <v>0</v>
      </c>
      <c r="AQ212" s="70">
        <f t="shared" si="173"/>
        <v>0</v>
      </c>
      <c r="AR212" s="70">
        <f t="shared" si="174"/>
        <v>0</v>
      </c>
      <c r="AS212" s="70">
        <f t="shared" si="189"/>
        <v>0</v>
      </c>
      <c r="AT212" s="99">
        <f t="shared" si="157"/>
        <v>1278992.8573343256</v>
      </c>
      <c r="AU212" s="287">
        <v>1121776.31</v>
      </c>
      <c r="AV212" s="287">
        <f>ROUND(AU212*'1. UC Assumptions'!$C$19,2)</f>
        <v>470585.16</v>
      </c>
      <c r="AW212" s="287">
        <f>IF((AB212-AA212-AU212)*'1. UC Assumptions'!$C$19&gt;0,(AB212-AA212-AU212)*'1. UC Assumptions'!$C$19,0)</f>
        <v>164900.80263714551</v>
      </c>
      <c r="AX212" s="287">
        <f t="shared" si="152"/>
        <v>635485.96263714554</v>
      </c>
      <c r="AY212" s="287">
        <f>ROUND(AX212/'1. UC Assumptions'!$C$19,2)</f>
        <v>1514865.23</v>
      </c>
      <c r="AZ212" s="290">
        <f t="shared" si="190"/>
        <v>1278992.8573343256</v>
      </c>
      <c r="BA212" s="287">
        <f t="shared" si="175"/>
        <v>0</v>
      </c>
      <c r="BB212" s="287">
        <f t="shared" si="176"/>
        <v>0</v>
      </c>
      <c r="BC212" s="287">
        <f t="shared" si="177"/>
        <v>0</v>
      </c>
      <c r="BD212" s="287">
        <f t="shared" si="178"/>
        <v>0</v>
      </c>
      <c r="BE212" s="287">
        <f t="shared" si="179"/>
        <v>0</v>
      </c>
      <c r="BF212" s="287">
        <f t="shared" si="180"/>
        <v>0</v>
      </c>
      <c r="BG212" s="287">
        <f t="shared" si="153"/>
        <v>1278992.8573343256</v>
      </c>
      <c r="BH212" s="287">
        <f t="shared" si="181"/>
        <v>0</v>
      </c>
      <c r="BI212" s="287">
        <f t="shared" si="182"/>
        <v>1278992.8573343256</v>
      </c>
      <c r="BJ212" s="287">
        <f t="shared" si="183"/>
        <v>0</v>
      </c>
      <c r="BK212" s="287">
        <f t="shared" si="184"/>
        <v>0</v>
      </c>
      <c r="BL212" s="287">
        <f t="shared" si="185"/>
        <v>0</v>
      </c>
      <c r="BM212" s="287">
        <f t="shared" si="186"/>
        <v>0</v>
      </c>
      <c r="BN212" s="287">
        <f t="shared" si="187"/>
        <v>0</v>
      </c>
      <c r="BO212" s="287">
        <f t="shared" si="191"/>
        <v>157216.5473343255</v>
      </c>
      <c r="BP212" s="287">
        <f t="shared" si="159"/>
        <v>65952.34</v>
      </c>
      <c r="BQ212" s="288">
        <f>IF(BO212&gt;0,BO212/'1. UC Assumptions'!$C$29*'1. UC Assumptions'!$C$28,0)</f>
        <v>107442.99258708481</v>
      </c>
      <c r="BR212" s="289">
        <f>BQ212*'1. UC Assumptions'!$C$19</f>
        <v>45072.335390282075</v>
      </c>
      <c r="BS212" s="289">
        <f t="shared" si="192"/>
        <v>1229219.3025870849</v>
      </c>
      <c r="BT212" s="90"/>
      <c r="BU212" s="111"/>
      <c r="BV212" s="111"/>
      <c r="BW212" s="126">
        <v>1122068.3954198421</v>
      </c>
      <c r="BX212" s="126">
        <v>2351871.5346557484</v>
      </c>
      <c r="BY212" s="7">
        <f t="shared" si="193"/>
        <v>-40127.495813999791</v>
      </c>
    </row>
    <row r="213" spans="1:77">
      <c r="A213" s="118" t="s">
        <v>525</v>
      </c>
      <c r="B213" s="118" t="s">
        <v>526</v>
      </c>
      <c r="C213" s="270" t="s">
        <v>526</v>
      </c>
      <c r="D213" s="119" t="s">
        <v>949</v>
      </c>
      <c r="E213" s="119"/>
      <c r="F213" s="120"/>
      <c r="G213" s="121" t="s">
        <v>1249</v>
      </c>
      <c r="H213" s="121" t="s">
        <v>906</v>
      </c>
      <c r="I213" s="122">
        <v>12</v>
      </c>
      <c r="J213" s="217">
        <f t="shared" si="155"/>
        <v>1</v>
      </c>
      <c r="K213" s="123">
        <v>23225503.381070003</v>
      </c>
      <c r="L213" s="123">
        <v>37323648.990000002</v>
      </c>
      <c r="M213" s="93">
        <f t="shared" si="156"/>
        <v>6.9093414765856842E-2</v>
      </c>
      <c r="N213" s="232">
        <v>64555934.236980736</v>
      </c>
      <c r="O213" s="232"/>
      <c r="P213" s="123">
        <v>64732700.069565408</v>
      </c>
      <c r="Q213" s="123">
        <v>13032346.496421846</v>
      </c>
      <c r="R213" s="123">
        <f t="shared" si="160"/>
        <v>51700353.573143564</v>
      </c>
      <c r="S213" s="123">
        <f t="shared" si="161"/>
        <v>0</v>
      </c>
      <c r="T213" s="123" t="b">
        <f t="shared" si="162"/>
        <v>0</v>
      </c>
      <c r="U213" s="123">
        <v>11877680</v>
      </c>
      <c r="V213" s="123">
        <v>0</v>
      </c>
      <c r="W213" s="123">
        <v>2257895.1458944818</v>
      </c>
      <c r="X213" s="123">
        <v>0</v>
      </c>
      <c r="Y213" s="123">
        <v>0</v>
      </c>
      <c r="Z213" s="70">
        <f t="shared" si="151"/>
        <v>14135575.145894483</v>
      </c>
      <c r="AA213" s="70">
        <v>0</v>
      </c>
      <c r="AB213" s="70">
        <f t="shared" si="158"/>
        <v>65835928.719038047</v>
      </c>
      <c r="AC213" s="51">
        <f>IF(D213='2. UC Pool Allocations by Type'!B$5,'2. UC Pool Allocations by Type'!J$5,IF(D213='2. UC Pool Allocations by Type'!B$6,'2. UC Pool Allocations by Type'!J$6,IF(D213='2. UC Pool Allocations by Type'!B$7,'2. UC Pool Allocations by Type'!J$7,IF(D213='2. UC Pool Allocations by Type'!B$10,'2. UC Pool Allocations by Type'!J$10,IF(D213='2. UC Pool Allocations by Type'!B$14,'2. UC Pool Allocations by Type'!J$14,IF(D213='2. UC Pool Allocations by Type'!B$15,'2. UC Pool Allocations by Type'!J$15,IF(D213='2. UC Pool Allocations by Type'!B$16,'2. UC Pool Allocations by Type'!J$16,0)))))))</f>
        <v>2027872799.0126088</v>
      </c>
      <c r="AD213" s="71">
        <f t="shared" si="163"/>
        <v>65835928.719038047</v>
      </c>
      <c r="AE213" s="71">
        <f t="shared" si="164"/>
        <v>0</v>
      </c>
      <c r="AF213" s="71">
        <f t="shared" si="165"/>
        <v>0</v>
      </c>
      <c r="AG213" s="71">
        <f t="shared" si="166"/>
        <v>0</v>
      </c>
      <c r="AH213" s="71">
        <f t="shared" si="167"/>
        <v>0</v>
      </c>
      <c r="AI213" s="71">
        <f t="shared" si="168"/>
        <v>0</v>
      </c>
      <c r="AJ213" s="71">
        <f t="shared" si="169"/>
        <v>0</v>
      </c>
      <c r="AK213" s="49">
        <f t="shared" si="170"/>
        <v>31230688.804166976</v>
      </c>
      <c r="AL213" s="51">
        <f>IF($E213=$D$352,R213*'1. UC Assumptions'!$H$14,0)</f>
        <v>0</v>
      </c>
      <c r="AM213" s="70">
        <f t="shared" si="154"/>
        <v>0</v>
      </c>
      <c r="AN213" s="70">
        <f t="shared" si="171"/>
        <v>0</v>
      </c>
      <c r="AO213" s="70">
        <f t="shared" si="172"/>
        <v>0</v>
      </c>
      <c r="AP213" s="70">
        <f t="shared" si="188"/>
        <v>0</v>
      </c>
      <c r="AQ213" s="70">
        <f t="shared" si="173"/>
        <v>0</v>
      </c>
      <c r="AR213" s="70">
        <f t="shared" si="174"/>
        <v>31230688.804166976</v>
      </c>
      <c r="AS213" s="70">
        <f t="shared" si="189"/>
        <v>-1599804.7821046803</v>
      </c>
      <c r="AT213" s="99">
        <f t="shared" si="157"/>
        <v>29630884.022062294</v>
      </c>
      <c r="AU213" s="287">
        <v>32296015.699999999</v>
      </c>
      <c r="AV213" s="287">
        <f>ROUND(AU213*'1. UC Assumptions'!$C$19,2)</f>
        <v>13548178.59</v>
      </c>
      <c r="AW213" s="287">
        <f>IF((AB213-AA213-AU213)*'1. UC Assumptions'!$C$19&gt;0,(AB213-AA213-AU213)*'1. UC Assumptions'!$C$19,0)</f>
        <v>14069993.51148646</v>
      </c>
      <c r="AX213" s="287">
        <f t="shared" si="152"/>
        <v>27618172.101486459</v>
      </c>
      <c r="AY213" s="287">
        <f>ROUND(AX213/'1. UC Assumptions'!$C$19,2)</f>
        <v>65835928.729999997</v>
      </c>
      <c r="AZ213" s="290">
        <f t="shared" si="190"/>
        <v>29630884.022062294</v>
      </c>
      <c r="BA213" s="287">
        <f t="shared" si="175"/>
        <v>0</v>
      </c>
      <c r="BB213" s="287">
        <f t="shared" si="176"/>
        <v>0</v>
      </c>
      <c r="BC213" s="287">
        <f t="shared" si="177"/>
        <v>36205044.707937703</v>
      </c>
      <c r="BD213" s="287">
        <f t="shared" si="178"/>
        <v>0</v>
      </c>
      <c r="BE213" s="287">
        <f t="shared" si="179"/>
        <v>0</v>
      </c>
      <c r="BF213" s="287">
        <f t="shared" si="180"/>
        <v>0</v>
      </c>
      <c r="BG213" s="287">
        <f t="shared" si="153"/>
        <v>29630884.022062294</v>
      </c>
      <c r="BH213" s="287">
        <f t="shared" si="181"/>
        <v>29630884.022062294</v>
      </c>
      <c r="BI213" s="287">
        <f t="shared" si="182"/>
        <v>0</v>
      </c>
      <c r="BJ213" s="287">
        <f t="shared" si="183"/>
        <v>0</v>
      </c>
      <c r="BK213" s="287">
        <f t="shared" si="184"/>
        <v>0</v>
      </c>
      <c r="BL213" s="287">
        <f t="shared" si="185"/>
        <v>0</v>
      </c>
      <c r="BM213" s="287">
        <f t="shared" si="186"/>
        <v>0</v>
      </c>
      <c r="BN213" s="287">
        <f t="shared" si="187"/>
        <v>0</v>
      </c>
      <c r="BO213" s="287">
        <f t="shared" si="191"/>
        <v>-2665131.6779377051</v>
      </c>
      <c r="BP213" s="287">
        <f t="shared" si="159"/>
        <v>-1118022.73</v>
      </c>
      <c r="BQ213" s="288">
        <f>IF(BO213&gt;0,BO213/'1. UC Assumptions'!$C$29*'1. UC Assumptions'!$C$28,0)</f>
        <v>0</v>
      </c>
      <c r="BR213" s="289">
        <f>BQ213*'1. UC Assumptions'!$C$19</f>
        <v>0</v>
      </c>
      <c r="BS213" s="289">
        <f t="shared" si="192"/>
        <v>32296015.699999999</v>
      </c>
      <c r="BT213" s="90"/>
      <c r="BU213" s="111"/>
      <c r="BV213" s="111"/>
      <c r="BW213" s="126">
        <v>23960857.031070001</v>
      </c>
      <c r="BX213" s="126">
        <v>64555934.236980736</v>
      </c>
      <c r="BY213" s="7">
        <f t="shared" si="193"/>
        <v>-176765.83258467168</v>
      </c>
    </row>
    <row r="214" spans="1:77">
      <c r="A214" s="118" t="s">
        <v>528</v>
      </c>
      <c r="B214" s="118" t="s">
        <v>529</v>
      </c>
      <c r="C214" s="270" t="s">
        <v>529</v>
      </c>
      <c r="D214" s="119" t="s">
        <v>949</v>
      </c>
      <c r="E214" s="119"/>
      <c r="F214" s="120"/>
      <c r="G214" s="121" t="s">
        <v>527</v>
      </c>
      <c r="H214" s="121" t="s">
        <v>795</v>
      </c>
      <c r="I214" s="122">
        <v>8</v>
      </c>
      <c r="J214" s="217">
        <f t="shared" si="155"/>
        <v>1</v>
      </c>
      <c r="K214" s="123">
        <v>43406785.016662009</v>
      </c>
      <c r="L214" s="123">
        <v>41383343.43</v>
      </c>
      <c r="M214" s="93">
        <f t="shared" si="156"/>
        <v>8.7771154344788105E-2</v>
      </c>
      <c r="N214" s="232">
        <v>92171877.826093227</v>
      </c>
      <c r="O214" s="232"/>
      <c r="P214" s="123">
        <v>92232255.897468388</v>
      </c>
      <c r="Q214" s="123">
        <v>14195463.858569343</v>
      </c>
      <c r="R214" s="123">
        <f t="shared" si="160"/>
        <v>78036792.038899049</v>
      </c>
      <c r="S214" s="123">
        <f t="shared" si="161"/>
        <v>0</v>
      </c>
      <c r="T214" s="123" t="b">
        <f t="shared" si="162"/>
        <v>0</v>
      </c>
      <c r="U214" s="123">
        <v>38527196</v>
      </c>
      <c r="V214" s="123">
        <v>0</v>
      </c>
      <c r="W214" s="123">
        <v>0</v>
      </c>
      <c r="X214" s="123">
        <v>0</v>
      </c>
      <c r="Y214" s="123">
        <v>3333233.74</v>
      </c>
      <c r="Z214" s="70">
        <f t="shared" si="151"/>
        <v>41860429.740000002</v>
      </c>
      <c r="AA214" s="70">
        <v>0</v>
      </c>
      <c r="AB214" s="70">
        <f t="shared" si="158"/>
        <v>119897221.77889904</v>
      </c>
      <c r="AC214" s="51">
        <f>IF(D214='2. UC Pool Allocations by Type'!B$5,'2. UC Pool Allocations by Type'!J$5,IF(D214='2. UC Pool Allocations by Type'!B$6,'2. UC Pool Allocations by Type'!J$6,IF(D214='2. UC Pool Allocations by Type'!B$7,'2. UC Pool Allocations by Type'!J$7,IF(D214='2. UC Pool Allocations by Type'!B$10,'2. UC Pool Allocations by Type'!J$10,IF(D214='2. UC Pool Allocations by Type'!B$14,'2. UC Pool Allocations by Type'!J$14,IF(D214='2. UC Pool Allocations by Type'!B$15,'2. UC Pool Allocations by Type'!J$15,IF(D214='2. UC Pool Allocations by Type'!B$16,'2. UC Pool Allocations by Type'!J$16,0)))))))</f>
        <v>2027872799.0126088</v>
      </c>
      <c r="AD214" s="71">
        <f t="shared" si="163"/>
        <v>119897221.77889904</v>
      </c>
      <c r="AE214" s="71">
        <f t="shared" si="164"/>
        <v>0</v>
      </c>
      <c r="AF214" s="71">
        <f t="shared" si="165"/>
        <v>0</v>
      </c>
      <c r="AG214" s="71">
        <f t="shared" si="166"/>
        <v>0</v>
      </c>
      <c r="AH214" s="71">
        <f t="shared" si="167"/>
        <v>0</v>
      </c>
      <c r="AI214" s="71">
        <f t="shared" si="168"/>
        <v>0</v>
      </c>
      <c r="AJ214" s="71">
        <f t="shared" si="169"/>
        <v>0</v>
      </c>
      <c r="AK214" s="49">
        <f t="shared" si="170"/>
        <v>56875825.931474753</v>
      </c>
      <c r="AL214" s="51">
        <f>IF($E214=$D$352,R214*'1. UC Assumptions'!$H$14,0)</f>
        <v>0</v>
      </c>
      <c r="AM214" s="70">
        <f t="shared" si="154"/>
        <v>0</v>
      </c>
      <c r="AN214" s="70">
        <f t="shared" si="171"/>
        <v>0</v>
      </c>
      <c r="AO214" s="70">
        <f t="shared" si="172"/>
        <v>0</v>
      </c>
      <c r="AP214" s="70">
        <f t="shared" si="188"/>
        <v>0</v>
      </c>
      <c r="AQ214" s="70">
        <f t="shared" si="173"/>
        <v>0</v>
      </c>
      <c r="AR214" s="70">
        <f t="shared" si="174"/>
        <v>56875825.931474753</v>
      </c>
      <c r="AS214" s="70">
        <f t="shared" si="189"/>
        <v>-2913487.3995858287</v>
      </c>
      <c r="AT214" s="99">
        <f t="shared" si="157"/>
        <v>53962338.531888925</v>
      </c>
      <c r="AU214" s="287">
        <v>58147799.609999999</v>
      </c>
      <c r="AV214" s="287">
        <f>ROUND(AU214*'1. UC Assumptions'!$C$19,2)</f>
        <v>24393001.940000001</v>
      </c>
      <c r="AW214" s="287">
        <f>IF((AB214-AA214-AU214)*'1. UC Assumptions'!$C$19&gt;0,(AB214-AA214-AU214)*'1. UC Assumptions'!$C$19,0)</f>
        <v>25903882.599853147</v>
      </c>
      <c r="AX214" s="287">
        <f t="shared" si="152"/>
        <v>50296884.539853148</v>
      </c>
      <c r="AY214" s="287">
        <f>ROUND(AX214/'1. UC Assumptions'!$C$19,2)</f>
        <v>119897221.79000001</v>
      </c>
      <c r="AZ214" s="290">
        <f t="shared" si="190"/>
        <v>53962338.531888925</v>
      </c>
      <c r="BA214" s="287">
        <f t="shared" si="175"/>
        <v>0</v>
      </c>
      <c r="BB214" s="287">
        <f t="shared" si="176"/>
        <v>0</v>
      </c>
      <c r="BC214" s="287">
        <f t="shared" si="177"/>
        <v>65934883.258111082</v>
      </c>
      <c r="BD214" s="287">
        <f t="shared" si="178"/>
        <v>0</v>
      </c>
      <c r="BE214" s="287">
        <f t="shared" si="179"/>
        <v>0</v>
      </c>
      <c r="BF214" s="287">
        <f t="shared" si="180"/>
        <v>0</v>
      </c>
      <c r="BG214" s="287">
        <f t="shared" si="153"/>
        <v>53962338.531888925</v>
      </c>
      <c r="BH214" s="287">
        <f t="shared" si="181"/>
        <v>53962338.531888925</v>
      </c>
      <c r="BI214" s="287">
        <f t="shared" si="182"/>
        <v>0</v>
      </c>
      <c r="BJ214" s="287">
        <f t="shared" si="183"/>
        <v>0</v>
      </c>
      <c r="BK214" s="287">
        <f t="shared" si="184"/>
        <v>0</v>
      </c>
      <c r="BL214" s="287">
        <f t="shared" si="185"/>
        <v>0</v>
      </c>
      <c r="BM214" s="287">
        <f t="shared" si="186"/>
        <v>0</v>
      </c>
      <c r="BN214" s="287">
        <f t="shared" si="187"/>
        <v>0</v>
      </c>
      <c r="BO214" s="287">
        <f t="shared" si="191"/>
        <v>-4185461.0781110749</v>
      </c>
      <c r="BP214" s="287">
        <f t="shared" si="159"/>
        <v>-1755800.92</v>
      </c>
      <c r="BQ214" s="288">
        <f>IF(BO214&gt;0,BO214/'1. UC Assumptions'!$C$29*'1. UC Assumptions'!$C$28,0)</f>
        <v>0</v>
      </c>
      <c r="BR214" s="289">
        <f>BQ214*'1. UC Assumptions'!$C$19</f>
        <v>0</v>
      </c>
      <c r="BS214" s="289">
        <f t="shared" si="192"/>
        <v>58147799.609999999</v>
      </c>
      <c r="BT214" s="90"/>
      <c r="BU214" s="111"/>
      <c r="BV214" s="111"/>
      <c r="BW214" s="126">
        <v>46117644.176662005</v>
      </c>
      <c r="BX214" s="126">
        <v>92171877.826093227</v>
      </c>
      <c r="BY214" s="7">
        <f t="shared" si="193"/>
        <v>-60378.071375161409</v>
      </c>
    </row>
    <row r="215" spans="1:77">
      <c r="A215" s="118" t="s">
        <v>531</v>
      </c>
      <c r="B215" s="118" t="s">
        <v>532</v>
      </c>
      <c r="C215" s="270" t="s">
        <v>532</v>
      </c>
      <c r="D215" s="119" t="s">
        <v>950</v>
      </c>
      <c r="E215" s="119"/>
      <c r="F215" s="120"/>
      <c r="G215" s="121" t="s">
        <v>530</v>
      </c>
      <c r="H215" s="121" t="s">
        <v>792</v>
      </c>
      <c r="I215" s="122">
        <v>7</v>
      </c>
      <c r="J215" s="217">
        <f t="shared" si="155"/>
        <v>1</v>
      </c>
      <c r="K215" s="123">
        <v>35404028.000733234</v>
      </c>
      <c r="L215" s="123">
        <v>83211772</v>
      </c>
      <c r="M215" s="93">
        <f t="shared" si="156"/>
        <v>6.3966303878433495E-2</v>
      </c>
      <c r="N215" s="232">
        <v>126203214.30836362</v>
      </c>
      <c r="O215" s="232"/>
      <c r="P215" s="123">
        <v>126203214.30836362</v>
      </c>
      <c r="Q215" s="123">
        <v>36595752.570769444</v>
      </c>
      <c r="R215" s="123">
        <f t="shared" si="160"/>
        <v>89607461.737594172</v>
      </c>
      <c r="S215" s="123" t="b">
        <f t="shared" si="161"/>
        <v>0</v>
      </c>
      <c r="T215" s="123" t="b">
        <f t="shared" si="162"/>
        <v>0</v>
      </c>
      <c r="U215" s="123">
        <v>8783979.3200000003</v>
      </c>
      <c r="V215" s="123">
        <v>0</v>
      </c>
      <c r="W215" s="123">
        <v>0</v>
      </c>
      <c r="X215" s="123">
        <v>0</v>
      </c>
      <c r="Y215" s="123">
        <v>0</v>
      </c>
      <c r="Z215" s="70">
        <f t="shared" si="151"/>
        <v>8783979.3200000003</v>
      </c>
      <c r="AA215" s="70">
        <v>25646792.777502656</v>
      </c>
      <c r="AB215" s="70">
        <f t="shared" si="158"/>
        <v>124038233.83509684</v>
      </c>
      <c r="AC215" s="51">
        <f>IF(D215='2. UC Pool Allocations by Type'!B$5,'2. UC Pool Allocations by Type'!J$5,IF(D215='2. UC Pool Allocations by Type'!B$6,'2. UC Pool Allocations by Type'!J$6,IF(D215='2. UC Pool Allocations by Type'!B$7,'2. UC Pool Allocations by Type'!J$7,IF(D215='2. UC Pool Allocations by Type'!B$10,'2. UC Pool Allocations by Type'!J$10,IF(D215='2. UC Pool Allocations by Type'!B$14,'2. UC Pool Allocations by Type'!J$14,IF(D215='2. UC Pool Allocations by Type'!B$15,'2. UC Pool Allocations by Type'!J$15,IF(D215='2. UC Pool Allocations by Type'!B$16,'2. UC Pool Allocations by Type'!J$16,0)))))))</f>
        <v>859329636.50805175</v>
      </c>
      <c r="AD215" s="71">
        <f t="shared" si="163"/>
        <v>0</v>
      </c>
      <c r="AE215" s="71">
        <f t="shared" si="164"/>
        <v>0</v>
      </c>
      <c r="AF215" s="71">
        <f t="shared" si="165"/>
        <v>0</v>
      </c>
      <c r="AG215" s="71">
        <f t="shared" si="166"/>
        <v>124038233.83509684</v>
      </c>
      <c r="AH215" s="71">
        <f t="shared" si="167"/>
        <v>0</v>
      </c>
      <c r="AI215" s="71">
        <f t="shared" si="168"/>
        <v>0</v>
      </c>
      <c r="AJ215" s="71">
        <f t="shared" si="169"/>
        <v>0</v>
      </c>
      <c r="AK215" s="49">
        <f t="shared" si="170"/>
        <v>49607655.766240351</v>
      </c>
      <c r="AL215" s="51">
        <f>IF($E215=$D$352,R215*'1. UC Assumptions'!$H$14,0)</f>
        <v>0</v>
      </c>
      <c r="AM215" s="70">
        <f t="shared" si="154"/>
        <v>0</v>
      </c>
      <c r="AN215" s="70">
        <f t="shared" si="171"/>
        <v>0</v>
      </c>
      <c r="AO215" s="70">
        <f t="shared" si="172"/>
        <v>0</v>
      </c>
      <c r="AP215" s="70">
        <f t="shared" si="188"/>
        <v>0</v>
      </c>
      <c r="AQ215" s="70">
        <f t="shared" si="173"/>
        <v>0</v>
      </c>
      <c r="AR215" s="70">
        <f t="shared" si="174"/>
        <v>0</v>
      </c>
      <c r="AS215" s="70">
        <f t="shared" si="189"/>
        <v>0</v>
      </c>
      <c r="AT215" s="99">
        <f t="shared" si="157"/>
        <v>49607655.766240351</v>
      </c>
      <c r="AU215" s="287">
        <v>49530973.990000002</v>
      </c>
      <c r="AV215" s="287">
        <f>ROUND(AU215*'1. UC Assumptions'!$C$19,2)</f>
        <v>20778243.59</v>
      </c>
      <c r="AW215" s="287">
        <f>IF((AB215-AA215-AU215)*'1. UC Assumptions'!$C$19&gt;0,(AB215-AA215-AU215)*'1. UC Assumptions'!$C$19,0)</f>
        <v>20496965.934855755</v>
      </c>
      <c r="AX215" s="287">
        <f t="shared" si="152"/>
        <v>41275209.524855755</v>
      </c>
      <c r="AY215" s="287">
        <f>ROUND(AX215/'1. UC Assumptions'!$C$19,2)</f>
        <v>98391441.060000002</v>
      </c>
      <c r="AZ215" s="290">
        <f t="shared" si="190"/>
        <v>49607655.766240351</v>
      </c>
      <c r="BA215" s="287">
        <f t="shared" si="175"/>
        <v>0</v>
      </c>
      <c r="BB215" s="287">
        <f t="shared" si="176"/>
        <v>0</v>
      </c>
      <c r="BC215" s="287">
        <f t="shared" si="177"/>
        <v>0</v>
      </c>
      <c r="BD215" s="287">
        <f t="shared" si="178"/>
        <v>0</v>
      </c>
      <c r="BE215" s="287">
        <f t="shared" si="179"/>
        <v>0</v>
      </c>
      <c r="BF215" s="287">
        <f t="shared" si="180"/>
        <v>0</v>
      </c>
      <c r="BG215" s="287">
        <f t="shared" si="153"/>
        <v>49607655.766240351</v>
      </c>
      <c r="BH215" s="287">
        <f t="shared" si="181"/>
        <v>0</v>
      </c>
      <c r="BI215" s="287">
        <f t="shared" si="182"/>
        <v>0</v>
      </c>
      <c r="BJ215" s="287">
        <f t="shared" si="183"/>
        <v>0</v>
      </c>
      <c r="BK215" s="287">
        <f t="shared" si="184"/>
        <v>49607655.766240351</v>
      </c>
      <c r="BL215" s="287">
        <f t="shared" si="185"/>
        <v>0</v>
      </c>
      <c r="BM215" s="287">
        <f t="shared" si="186"/>
        <v>0</v>
      </c>
      <c r="BN215" s="287">
        <f t="shared" si="187"/>
        <v>0</v>
      </c>
      <c r="BO215" s="287">
        <f t="shared" si="191"/>
        <v>76681.776240348816</v>
      </c>
      <c r="BP215" s="287">
        <f t="shared" si="159"/>
        <v>32168</v>
      </c>
      <c r="BQ215" s="288">
        <f>IF(BO215&gt;0,BO215/'1. UC Assumptions'!$C$29*'1. UC Assumptions'!$C$28,0)</f>
        <v>52404.913196802328</v>
      </c>
      <c r="BR215" s="289">
        <f>BQ215*'1. UC Assumptions'!$C$19</f>
        <v>21983.861086058576</v>
      </c>
      <c r="BS215" s="289">
        <f t="shared" si="192"/>
        <v>49583378.903196804</v>
      </c>
      <c r="BT215" s="90"/>
      <c r="BU215" s="111"/>
      <c r="BV215" s="111"/>
      <c r="BW215" s="126">
        <v>36595984.460733235</v>
      </c>
      <c r="BX215" s="126">
        <v>126203214.30836362</v>
      </c>
      <c r="BY215" s="7">
        <f t="shared" si="193"/>
        <v>0</v>
      </c>
    </row>
    <row r="216" spans="1:77">
      <c r="A216" s="118" t="s">
        <v>533</v>
      </c>
      <c r="B216" s="118" t="s">
        <v>534</v>
      </c>
      <c r="C216" s="270" t="s">
        <v>534</v>
      </c>
      <c r="D216" s="119" t="s">
        <v>949</v>
      </c>
      <c r="E216" s="119" t="s">
        <v>977</v>
      </c>
      <c r="F216" s="120"/>
      <c r="G216" s="121" t="s">
        <v>1250</v>
      </c>
      <c r="H216" s="121" t="s">
        <v>907</v>
      </c>
      <c r="I216" s="122">
        <v>12</v>
      </c>
      <c r="J216" s="217" t="str">
        <f t="shared" si="155"/>
        <v xml:space="preserve"> </v>
      </c>
      <c r="K216" s="123">
        <v>275535.34000000008</v>
      </c>
      <c r="L216" s="123">
        <v>730673</v>
      </c>
      <c r="M216" s="93">
        <f t="shared" si="156"/>
        <v>5.6521445901700496E-2</v>
      </c>
      <c r="N216" s="232">
        <v>1063080.69025515</v>
      </c>
      <c r="O216" s="232"/>
      <c r="P216" s="123">
        <v>1063080.69025515</v>
      </c>
      <c r="Q216" s="123">
        <v>0</v>
      </c>
      <c r="R216" s="123">
        <f t="shared" si="160"/>
        <v>1063080.69025515</v>
      </c>
      <c r="S216" s="123">
        <f t="shared" si="161"/>
        <v>1063080.69025515</v>
      </c>
      <c r="T216" s="123" t="b">
        <f t="shared" si="162"/>
        <v>0</v>
      </c>
      <c r="U216" s="123">
        <v>56015</v>
      </c>
      <c r="V216" s="123">
        <v>0</v>
      </c>
      <c r="W216" s="123">
        <v>0</v>
      </c>
      <c r="X216" s="123">
        <v>0</v>
      </c>
      <c r="Y216" s="123">
        <v>0</v>
      </c>
      <c r="Z216" s="70">
        <f t="shared" si="151"/>
        <v>56015</v>
      </c>
      <c r="AA216" s="70">
        <v>0</v>
      </c>
      <c r="AB216" s="70">
        <f t="shared" si="158"/>
        <v>1119095.69025515</v>
      </c>
      <c r="AC216" s="51">
        <f>IF(D216='2. UC Pool Allocations by Type'!B$5,'2. UC Pool Allocations by Type'!J$5,IF(D216='2. UC Pool Allocations by Type'!B$6,'2. UC Pool Allocations by Type'!J$6,IF(D216='2. UC Pool Allocations by Type'!B$7,'2. UC Pool Allocations by Type'!J$7,IF(D216='2. UC Pool Allocations by Type'!B$10,'2. UC Pool Allocations by Type'!J$10,IF(D216='2. UC Pool Allocations by Type'!B$14,'2. UC Pool Allocations by Type'!J$14,IF(D216='2. UC Pool Allocations by Type'!B$15,'2. UC Pool Allocations by Type'!J$15,IF(D216='2. UC Pool Allocations by Type'!B$16,'2. UC Pool Allocations by Type'!J$16,0)))))))</f>
        <v>2027872799.0126088</v>
      </c>
      <c r="AD216" s="71">
        <f t="shared" si="163"/>
        <v>1119095.69025515</v>
      </c>
      <c r="AE216" s="71">
        <f t="shared" si="164"/>
        <v>0</v>
      </c>
      <c r="AF216" s="71">
        <f t="shared" si="165"/>
        <v>0</v>
      </c>
      <c r="AG216" s="71">
        <f t="shared" si="166"/>
        <v>0</v>
      </c>
      <c r="AH216" s="71">
        <f t="shared" si="167"/>
        <v>0</v>
      </c>
      <c r="AI216" s="71">
        <f t="shared" si="168"/>
        <v>0</v>
      </c>
      <c r="AJ216" s="71">
        <f t="shared" si="169"/>
        <v>0</v>
      </c>
      <c r="AK216" s="49">
        <f t="shared" si="170"/>
        <v>530867.11047392513</v>
      </c>
      <c r="AL216" s="51">
        <f>IF($E216=$D$352,R216*'1. UC Assumptions'!$H$14,0)</f>
        <v>912613.88486519037</v>
      </c>
      <c r="AM216" s="70">
        <f t="shared" si="154"/>
        <v>381746.77439126524</v>
      </c>
      <c r="AN216" s="70">
        <f t="shared" si="171"/>
        <v>0</v>
      </c>
      <c r="AO216" s="70">
        <f t="shared" si="172"/>
        <v>0</v>
      </c>
      <c r="AP216" s="70">
        <f t="shared" si="188"/>
        <v>0</v>
      </c>
      <c r="AQ216" s="70">
        <f t="shared" si="173"/>
        <v>381746.77439126524</v>
      </c>
      <c r="AR216" s="70">
        <f t="shared" si="174"/>
        <v>0</v>
      </c>
      <c r="AS216" s="70">
        <f t="shared" si="189"/>
        <v>0</v>
      </c>
      <c r="AT216" s="99">
        <f t="shared" si="157"/>
        <v>912613.88486519037</v>
      </c>
      <c r="AU216" s="287">
        <v>927858.1</v>
      </c>
      <c r="AV216" s="287">
        <f>ROUND(AU216*'1. UC Assumptions'!$C$19,2)</f>
        <v>389236.47</v>
      </c>
      <c r="AW216" s="287">
        <f>IF((AB216-AA216-AU216)*'1. UC Assumptions'!$C$19&gt;0,(AB216-AA216-AU216)*'1. UC Assumptions'!$C$19,0)</f>
        <v>80224.169112035423</v>
      </c>
      <c r="AX216" s="287">
        <f t="shared" si="152"/>
        <v>469460.63911203539</v>
      </c>
      <c r="AY216" s="287">
        <f>ROUND(AX216/'1. UC Assumptions'!$C$19,2)</f>
        <v>1119095.68</v>
      </c>
      <c r="AZ216" s="290">
        <f t="shared" si="190"/>
        <v>912613.88486519037</v>
      </c>
      <c r="BA216" s="287">
        <f t="shared" si="175"/>
        <v>0</v>
      </c>
      <c r="BB216" s="287">
        <f t="shared" si="176"/>
        <v>0</v>
      </c>
      <c r="BC216" s="287">
        <f t="shared" si="177"/>
        <v>206481.79513480957</v>
      </c>
      <c r="BD216" s="287">
        <f t="shared" si="178"/>
        <v>0</v>
      </c>
      <c r="BE216" s="287">
        <f t="shared" si="179"/>
        <v>0</v>
      </c>
      <c r="BF216" s="287">
        <f t="shared" si="180"/>
        <v>0</v>
      </c>
      <c r="BG216" s="287">
        <f t="shared" si="153"/>
        <v>912613.88486519037</v>
      </c>
      <c r="BH216" s="287">
        <f t="shared" si="181"/>
        <v>912613.88486519037</v>
      </c>
      <c r="BI216" s="287">
        <f t="shared" si="182"/>
        <v>0</v>
      </c>
      <c r="BJ216" s="287">
        <f t="shared" si="183"/>
        <v>0</v>
      </c>
      <c r="BK216" s="287">
        <f t="shared" si="184"/>
        <v>0</v>
      </c>
      <c r="BL216" s="287">
        <f t="shared" si="185"/>
        <v>0</v>
      </c>
      <c r="BM216" s="287">
        <f t="shared" si="186"/>
        <v>0</v>
      </c>
      <c r="BN216" s="287">
        <f t="shared" si="187"/>
        <v>0</v>
      </c>
      <c r="BO216" s="287">
        <f t="shared" si="191"/>
        <v>-15244.215134809609</v>
      </c>
      <c r="BP216" s="287">
        <f t="shared" si="159"/>
        <v>-6394.94</v>
      </c>
      <c r="BQ216" s="288">
        <f>IF(BO216&gt;0,BO216/'1. UC Assumptions'!$C$29*'1. UC Assumptions'!$C$28,0)</f>
        <v>0</v>
      </c>
      <c r="BR216" s="289">
        <f>BQ216*'1. UC Assumptions'!$C$19</f>
        <v>0</v>
      </c>
      <c r="BS216" s="289">
        <f t="shared" si="192"/>
        <v>927858.1</v>
      </c>
      <c r="BT216" s="90"/>
      <c r="BU216" s="111"/>
      <c r="BV216" s="111"/>
      <c r="BW216" s="126">
        <v>278535.15000000002</v>
      </c>
      <c r="BX216" s="126">
        <v>1063080.69025515</v>
      </c>
      <c r="BY216" s="7">
        <f t="shared" si="193"/>
        <v>0</v>
      </c>
    </row>
    <row r="217" spans="1:77">
      <c r="A217" s="118" t="s">
        <v>535</v>
      </c>
      <c r="B217" s="118" t="s">
        <v>536</v>
      </c>
      <c r="C217" s="270" t="s">
        <v>536</v>
      </c>
      <c r="D217" s="119" t="s">
        <v>949</v>
      </c>
      <c r="E217" s="119"/>
      <c r="F217" s="120"/>
      <c r="G217" s="121" t="s">
        <v>1251</v>
      </c>
      <c r="H217" s="121" t="s">
        <v>771</v>
      </c>
      <c r="I217" s="122">
        <v>3</v>
      </c>
      <c r="J217" s="217">
        <f t="shared" si="155"/>
        <v>1</v>
      </c>
      <c r="K217" s="123">
        <v>83891970.256439984</v>
      </c>
      <c r="L217" s="123">
        <v>71596686</v>
      </c>
      <c r="M217" s="93">
        <f t="shared" si="156"/>
        <v>0.15312498696523624</v>
      </c>
      <c r="N217" s="232">
        <v>179297854.71894947</v>
      </c>
      <c r="O217" s="232"/>
      <c r="P217" s="123">
        <v>179297854.71894947</v>
      </c>
      <c r="Q217" s="123">
        <v>28226016.258125726</v>
      </c>
      <c r="R217" s="123">
        <f t="shared" si="160"/>
        <v>151071838.46082374</v>
      </c>
      <c r="S217" s="123">
        <f t="shared" si="161"/>
        <v>0</v>
      </c>
      <c r="T217" s="123" t="b">
        <f t="shared" si="162"/>
        <v>0</v>
      </c>
      <c r="U217" s="123">
        <v>3405990</v>
      </c>
      <c r="V217" s="123">
        <v>0</v>
      </c>
      <c r="W217" s="123">
        <v>593982</v>
      </c>
      <c r="X217" s="123">
        <v>0</v>
      </c>
      <c r="Y217" s="123">
        <v>6710481</v>
      </c>
      <c r="Z217" s="70">
        <f t="shared" si="151"/>
        <v>10710453</v>
      </c>
      <c r="AA217" s="70">
        <v>0</v>
      </c>
      <c r="AB217" s="70">
        <f t="shared" si="158"/>
        <v>161782291.46082374</v>
      </c>
      <c r="AC217" s="51">
        <f>IF(D217='2. UC Pool Allocations by Type'!B$5,'2. UC Pool Allocations by Type'!J$5,IF(D217='2. UC Pool Allocations by Type'!B$6,'2. UC Pool Allocations by Type'!J$6,IF(D217='2. UC Pool Allocations by Type'!B$7,'2. UC Pool Allocations by Type'!J$7,IF(D217='2. UC Pool Allocations by Type'!B$10,'2. UC Pool Allocations by Type'!J$10,IF(D217='2. UC Pool Allocations by Type'!B$14,'2. UC Pool Allocations by Type'!J$14,IF(D217='2. UC Pool Allocations by Type'!B$15,'2. UC Pool Allocations by Type'!J$15,IF(D217='2. UC Pool Allocations by Type'!B$16,'2. UC Pool Allocations by Type'!J$16,0)))))))</f>
        <v>2027872799.0126088</v>
      </c>
      <c r="AD217" s="71">
        <f t="shared" si="163"/>
        <v>161782291.46082374</v>
      </c>
      <c r="AE217" s="71">
        <f t="shared" si="164"/>
        <v>0</v>
      </c>
      <c r="AF217" s="71">
        <f t="shared" si="165"/>
        <v>0</v>
      </c>
      <c r="AG217" s="71">
        <f t="shared" si="166"/>
        <v>0</v>
      </c>
      <c r="AH217" s="71">
        <f t="shared" si="167"/>
        <v>0</v>
      </c>
      <c r="AI217" s="71">
        <f t="shared" si="168"/>
        <v>0</v>
      </c>
      <c r="AJ217" s="71">
        <f t="shared" si="169"/>
        <v>0</v>
      </c>
      <c r="AK217" s="49">
        <f t="shared" si="170"/>
        <v>76744909.610076696</v>
      </c>
      <c r="AL217" s="51">
        <f>IF($E217=$D$352,R217*'1. UC Assumptions'!$H$14,0)</f>
        <v>0</v>
      </c>
      <c r="AM217" s="70">
        <f t="shared" si="154"/>
        <v>0</v>
      </c>
      <c r="AN217" s="70">
        <f t="shared" si="171"/>
        <v>0</v>
      </c>
      <c r="AO217" s="70">
        <f t="shared" si="172"/>
        <v>0</v>
      </c>
      <c r="AP217" s="70">
        <f t="shared" si="188"/>
        <v>0</v>
      </c>
      <c r="AQ217" s="70">
        <f t="shared" si="173"/>
        <v>0</v>
      </c>
      <c r="AR217" s="70">
        <f t="shared" si="174"/>
        <v>76744909.610076696</v>
      </c>
      <c r="AS217" s="70">
        <f t="shared" si="189"/>
        <v>-3931289.3214193392</v>
      </c>
      <c r="AT217" s="99">
        <f t="shared" si="157"/>
        <v>72813620.288657352</v>
      </c>
      <c r="AU217" s="287">
        <v>72801337.980000004</v>
      </c>
      <c r="AV217" s="287">
        <f>ROUND(AU217*'1. UC Assumptions'!$C$19,2)</f>
        <v>30540161.280000001</v>
      </c>
      <c r="AW217" s="287">
        <f>IF((AB217-AA217-AU217)*'1. UC Assumptions'!$C$19&gt;0,(AB217-AA217-AU217)*'1. UC Assumptions'!$C$19,0)</f>
        <v>37327509.985205561</v>
      </c>
      <c r="AX217" s="287">
        <f t="shared" si="152"/>
        <v>67867671.265205562</v>
      </c>
      <c r="AY217" s="287">
        <f>ROUND(AX217/'1. UC Assumptions'!$C$19,2)</f>
        <v>161782291.44999999</v>
      </c>
      <c r="AZ217" s="290">
        <f t="shared" si="190"/>
        <v>72813620.288657352</v>
      </c>
      <c r="BA217" s="287">
        <f t="shared" si="175"/>
        <v>0</v>
      </c>
      <c r="BB217" s="287">
        <f t="shared" si="176"/>
        <v>0</v>
      </c>
      <c r="BC217" s="287">
        <f t="shared" si="177"/>
        <v>88968671.161342636</v>
      </c>
      <c r="BD217" s="287">
        <f t="shared" si="178"/>
        <v>0</v>
      </c>
      <c r="BE217" s="287">
        <f t="shared" si="179"/>
        <v>0</v>
      </c>
      <c r="BF217" s="287">
        <f t="shared" si="180"/>
        <v>0</v>
      </c>
      <c r="BG217" s="287">
        <f t="shared" si="153"/>
        <v>72813620.288657352</v>
      </c>
      <c r="BH217" s="287">
        <f t="shared" si="181"/>
        <v>72813620.288657352</v>
      </c>
      <c r="BI217" s="287">
        <f t="shared" si="182"/>
        <v>0</v>
      </c>
      <c r="BJ217" s="287">
        <f t="shared" si="183"/>
        <v>0</v>
      </c>
      <c r="BK217" s="287">
        <f t="shared" si="184"/>
        <v>0</v>
      </c>
      <c r="BL217" s="287">
        <f t="shared" si="185"/>
        <v>0</v>
      </c>
      <c r="BM217" s="287">
        <f t="shared" si="186"/>
        <v>0</v>
      </c>
      <c r="BN217" s="287">
        <f t="shared" si="187"/>
        <v>0</v>
      </c>
      <c r="BO217" s="287">
        <f t="shared" si="191"/>
        <v>12282.308657348156</v>
      </c>
      <c r="BP217" s="287">
        <f t="shared" si="159"/>
        <v>5152.42</v>
      </c>
      <c r="BQ217" s="288">
        <f>IF(BO217&gt;0,BO217/'1. UC Assumptions'!$C$29*'1. UC Assumptions'!$C$28,0)</f>
        <v>8393.8238079829862</v>
      </c>
      <c r="BR217" s="289">
        <f>BQ217*'1. UC Assumptions'!$C$19</f>
        <v>3521.2090874488626</v>
      </c>
      <c r="BS217" s="289">
        <f t="shared" si="192"/>
        <v>72809731.803807989</v>
      </c>
      <c r="BT217" s="90"/>
      <c r="BU217" s="111"/>
      <c r="BV217" s="111"/>
      <c r="BW217" s="126">
        <v>98615093.706440002</v>
      </c>
      <c r="BX217" s="126">
        <v>179297854.71894947</v>
      </c>
      <c r="BY217" s="7">
        <f t="shared" si="193"/>
        <v>0</v>
      </c>
    </row>
    <row r="218" spans="1:77">
      <c r="A218" s="118" t="s">
        <v>538</v>
      </c>
      <c r="B218" s="118" t="s">
        <v>539</v>
      </c>
      <c r="C218" s="270" t="s">
        <v>539</v>
      </c>
      <c r="D218" s="119" t="s">
        <v>972</v>
      </c>
      <c r="E218" s="119"/>
      <c r="F218" s="120"/>
      <c r="G218" s="121" t="s">
        <v>537</v>
      </c>
      <c r="H218" s="121" t="s">
        <v>804</v>
      </c>
      <c r="I218" s="122">
        <v>4</v>
      </c>
      <c r="J218" s="217" t="str">
        <f t="shared" si="155"/>
        <v xml:space="preserve"> </v>
      </c>
      <c r="K218" s="123">
        <v>5858369.1030799979</v>
      </c>
      <c r="L218" s="123">
        <v>10265233.470000001</v>
      </c>
      <c r="M218" s="93">
        <f t="shared" si="156"/>
        <v>6.5111844879720548E-2</v>
      </c>
      <c r="N218" s="232">
        <v>17173440.082720648</v>
      </c>
      <c r="O218" s="232"/>
      <c r="P218" s="123">
        <v>17173440.082720648</v>
      </c>
      <c r="Q218" s="123">
        <v>0</v>
      </c>
      <c r="R218" s="123">
        <f t="shared" si="160"/>
        <v>17173440.082720648</v>
      </c>
      <c r="S218" s="123" t="b">
        <f t="shared" si="161"/>
        <v>0</v>
      </c>
      <c r="T218" s="123">
        <f t="shared" si="162"/>
        <v>0</v>
      </c>
      <c r="U218" s="123">
        <v>629621</v>
      </c>
      <c r="V218" s="123">
        <v>0</v>
      </c>
      <c r="W218" s="123">
        <v>0</v>
      </c>
      <c r="X218" s="123">
        <v>0</v>
      </c>
      <c r="Y218" s="123">
        <v>0</v>
      </c>
      <c r="Z218" s="70">
        <f t="shared" si="151"/>
        <v>629621</v>
      </c>
      <c r="AA218" s="70">
        <v>0</v>
      </c>
      <c r="AB218" s="70">
        <f t="shared" si="158"/>
        <v>17803061.082720648</v>
      </c>
      <c r="AC218" s="51">
        <f>IF(D218='2. UC Pool Allocations by Type'!B$5,'2. UC Pool Allocations by Type'!J$5,IF(D218='2. UC Pool Allocations by Type'!B$6,'2. UC Pool Allocations by Type'!J$6,IF(D218='2. UC Pool Allocations by Type'!B$7,'2. UC Pool Allocations by Type'!J$7,IF(D218='2. UC Pool Allocations by Type'!B$10,'2. UC Pool Allocations by Type'!J$10,IF(D218='2. UC Pool Allocations by Type'!B$14,'2. UC Pool Allocations by Type'!J$14,IF(D218='2. UC Pool Allocations by Type'!B$15,'2. UC Pool Allocations by Type'!J$15,IF(D218='2. UC Pool Allocations by Type'!B$16,'2. UC Pool Allocations by Type'!J$16,0)))))))</f>
        <v>196885138.65513676</v>
      </c>
      <c r="AD218" s="71">
        <f t="shared" si="163"/>
        <v>0</v>
      </c>
      <c r="AE218" s="71">
        <f t="shared" si="164"/>
        <v>17803061.082720648</v>
      </c>
      <c r="AF218" s="71">
        <f t="shared" si="165"/>
        <v>0</v>
      </c>
      <c r="AG218" s="71">
        <f t="shared" si="166"/>
        <v>0</v>
      </c>
      <c r="AH218" s="71">
        <f t="shared" si="167"/>
        <v>0</v>
      </c>
      <c r="AI218" s="71">
        <f t="shared" si="168"/>
        <v>0</v>
      </c>
      <c r="AJ218" s="71">
        <f t="shared" si="169"/>
        <v>0</v>
      </c>
      <c r="AK218" s="49">
        <f t="shared" si="170"/>
        <v>10913433.406756043</v>
      </c>
      <c r="AL218" s="51">
        <f>IF($E218=$D$352,R218*'1. UC Assumptions'!$H$14,0)</f>
        <v>0</v>
      </c>
      <c r="AM218" s="70">
        <f t="shared" si="154"/>
        <v>0</v>
      </c>
      <c r="AN218" s="70">
        <f t="shared" si="171"/>
        <v>0</v>
      </c>
      <c r="AO218" s="70">
        <f t="shared" si="172"/>
        <v>10913433.406756043</v>
      </c>
      <c r="AP218" s="70">
        <f t="shared" si="188"/>
        <v>-2680004.8177904589</v>
      </c>
      <c r="AQ218" s="70">
        <f t="shared" si="173"/>
        <v>0</v>
      </c>
      <c r="AR218" s="70">
        <f t="shared" si="174"/>
        <v>0</v>
      </c>
      <c r="AS218" s="70">
        <f t="shared" si="189"/>
        <v>0</v>
      </c>
      <c r="AT218" s="99">
        <f t="shared" si="157"/>
        <v>8233428.5889655845</v>
      </c>
      <c r="AU218" s="287">
        <v>8130256.2800000003</v>
      </c>
      <c r="AV218" s="287">
        <f>ROUND(AU218*'1. UC Assumptions'!$C$19,2)</f>
        <v>3410642.51</v>
      </c>
      <c r="AW218" s="287">
        <f>IF((AB218-AA218-AU218)*'1. UC Assumptions'!$C$19&gt;0,(AB218-AA218-AU218)*'1. UC Assumptions'!$C$19,0)</f>
        <v>4057741.6147413114</v>
      </c>
      <c r="AX218" s="287">
        <f t="shared" si="152"/>
        <v>7468384.1247413112</v>
      </c>
      <c r="AY218" s="287">
        <f>ROUND(AX218/'1. UC Assumptions'!$C$19,2)</f>
        <v>17803061.079999998</v>
      </c>
      <c r="AZ218" s="290">
        <f t="shared" si="190"/>
        <v>8233428.5889655845</v>
      </c>
      <c r="BA218" s="287">
        <f t="shared" si="175"/>
        <v>0</v>
      </c>
      <c r="BB218" s="287">
        <f t="shared" si="176"/>
        <v>0</v>
      </c>
      <c r="BC218" s="287">
        <f t="shared" si="177"/>
        <v>0</v>
      </c>
      <c r="BD218" s="287">
        <f t="shared" si="178"/>
        <v>0</v>
      </c>
      <c r="BE218" s="287">
        <f t="shared" si="179"/>
        <v>0</v>
      </c>
      <c r="BF218" s="287">
        <f t="shared" si="180"/>
        <v>0</v>
      </c>
      <c r="BG218" s="287">
        <f t="shared" si="153"/>
        <v>8233428.5889655845</v>
      </c>
      <c r="BH218" s="287">
        <f t="shared" si="181"/>
        <v>0</v>
      </c>
      <c r="BI218" s="287">
        <f t="shared" si="182"/>
        <v>8233428.5889655845</v>
      </c>
      <c r="BJ218" s="287">
        <f t="shared" si="183"/>
        <v>0</v>
      </c>
      <c r="BK218" s="287">
        <f t="shared" si="184"/>
        <v>0</v>
      </c>
      <c r="BL218" s="287">
        <f t="shared" si="185"/>
        <v>0</v>
      </c>
      <c r="BM218" s="287">
        <f t="shared" si="186"/>
        <v>0</v>
      </c>
      <c r="BN218" s="287">
        <f t="shared" si="187"/>
        <v>0</v>
      </c>
      <c r="BO218" s="287">
        <f t="shared" si="191"/>
        <v>103172.30896558426</v>
      </c>
      <c r="BP218" s="287">
        <f t="shared" si="159"/>
        <v>43280.78</v>
      </c>
      <c r="BQ218" s="288">
        <f>IF(BO218&gt;0,BO218/'1. UC Assumptions'!$C$29*'1. UC Assumptions'!$C$28,0)</f>
        <v>70508.74615512845</v>
      </c>
      <c r="BR218" s="289">
        <f>BQ218*'1. UC Assumptions'!$C$19</f>
        <v>29578.419012076385</v>
      </c>
      <c r="BS218" s="289">
        <f t="shared" si="192"/>
        <v>8200765.0261551291</v>
      </c>
      <c r="BT218" s="90"/>
      <c r="BU218" s="111"/>
      <c r="BV218" s="111"/>
      <c r="BW218" s="126">
        <v>6037927.5730799986</v>
      </c>
      <c r="BX218" s="126">
        <v>17173440.082720648</v>
      </c>
      <c r="BY218" s="7">
        <f t="shared" si="193"/>
        <v>0</v>
      </c>
    </row>
    <row r="219" spans="1:77">
      <c r="A219" s="118" t="s">
        <v>541</v>
      </c>
      <c r="B219" s="118" t="s">
        <v>542</v>
      </c>
      <c r="C219" s="270" t="s">
        <v>542</v>
      </c>
      <c r="D219" s="119" t="s">
        <v>972</v>
      </c>
      <c r="E219" s="119" t="s">
        <v>977</v>
      </c>
      <c r="F219" s="120"/>
      <c r="G219" s="121" t="s">
        <v>540</v>
      </c>
      <c r="H219" s="121" t="s">
        <v>908</v>
      </c>
      <c r="I219" s="122">
        <v>3</v>
      </c>
      <c r="J219" s="217">
        <f t="shared" si="155"/>
        <v>1</v>
      </c>
      <c r="K219" s="123">
        <v>621776.58063336252</v>
      </c>
      <c r="L219" s="123">
        <v>1578089</v>
      </c>
      <c r="M219" s="93">
        <f t="shared" si="156"/>
        <v>9.3179098087048828E-2</v>
      </c>
      <c r="N219" s="232">
        <v>2404847.0713495216</v>
      </c>
      <c r="O219" s="232"/>
      <c r="P219" s="123">
        <v>2404847.0713495216</v>
      </c>
      <c r="Q219" s="123">
        <v>1113863.3095684303</v>
      </c>
      <c r="R219" s="123">
        <f t="shared" si="160"/>
        <v>1290983.7617810913</v>
      </c>
      <c r="S219" s="123" t="b">
        <f t="shared" si="161"/>
        <v>0</v>
      </c>
      <c r="T219" s="123">
        <f t="shared" si="162"/>
        <v>1290983.7617810913</v>
      </c>
      <c r="U219" s="123">
        <v>598714</v>
      </c>
      <c r="V219" s="123">
        <v>0</v>
      </c>
      <c r="W219" s="123">
        <v>0</v>
      </c>
      <c r="X219" s="123">
        <v>0</v>
      </c>
      <c r="Y219" s="123">
        <v>0</v>
      </c>
      <c r="Z219" s="70">
        <f t="shared" si="151"/>
        <v>598714</v>
      </c>
      <c r="AA219" s="70">
        <v>0</v>
      </c>
      <c r="AB219" s="70">
        <f t="shared" si="158"/>
        <v>1889697.7617810913</v>
      </c>
      <c r="AC219" s="51">
        <f>IF(D219='2. UC Pool Allocations by Type'!B$5,'2. UC Pool Allocations by Type'!J$5,IF(D219='2. UC Pool Allocations by Type'!B$6,'2. UC Pool Allocations by Type'!J$6,IF(D219='2. UC Pool Allocations by Type'!B$7,'2. UC Pool Allocations by Type'!J$7,IF(D219='2. UC Pool Allocations by Type'!B$10,'2. UC Pool Allocations by Type'!J$10,IF(D219='2. UC Pool Allocations by Type'!B$14,'2. UC Pool Allocations by Type'!J$14,IF(D219='2. UC Pool Allocations by Type'!B$15,'2. UC Pool Allocations by Type'!J$15,IF(D219='2. UC Pool Allocations by Type'!B$16,'2. UC Pool Allocations by Type'!J$16,0)))))))</f>
        <v>196885138.65513676</v>
      </c>
      <c r="AD219" s="71">
        <f t="shared" si="163"/>
        <v>0</v>
      </c>
      <c r="AE219" s="71">
        <f t="shared" si="164"/>
        <v>1889697.7617810913</v>
      </c>
      <c r="AF219" s="71">
        <f t="shared" si="165"/>
        <v>0</v>
      </c>
      <c r="AG219" s="71">
        <f t="shared" si="166"/>
        <v>0</v>
      </c>
      <c r="AH219" s="71">
        <f t="shared" si="167"/>
        <v>0</v>
      </c>
      <c r="AI219" s="71">
        <f t="shared" si="168"/>
        <v>0</v>
      </c>
      <c r="AJ219" s="71">
        <f t="shared" si="169"/>
        <v>0</v>
      </c>
      <c r="AK219" s="49">
        <f t="shared" si="170"/>
        <v>1158401.3887426534</v>
      </c>
      <c r="AL219" s="51">
        <f>IF($E219=$D$352,R219*'1. UC Assumptions'!$H$14,0)</f>
        <v>1108259.90626746</v>
      </c>
      <c r="AM219" s="70">
        <f t="shared" si="154"/>
        <v>0</v>
      </c>
      <c r="AN219" s="70">
        <f t="shared" si="171"/>
        <v>0</v>
      </c>
      <c r="AO219" s="70">
        <f t="shared" si="172"/>
        <v>0</v>
      </c>
      <c r="AP219" s="70">
        <f t="shared" si="188"/>
        <v>0</v>
      </c>
      <c r="AQ219" s="70">
        <f t="shared" si="173"/>
        <v>0</v>
      </c>
      <c r="AR219" s="70">
        <f t="shared" si="174"/>
        <v>0</v>
      </c>
      <c r="AS219" s="70">
        <f t="shared" si="189"/>
        <v>0</v>
      </c>
      <c r="AT219" s="99">
        <f t="shared" si="157"/>
        <v>1158401.3887426534</v>
      </c>
      <c r="AU219" s="287">
        <v>1109438.71</v>
      </c>
      <c r="AV219" s="287">
        <f>ROUND(AU219*'1. UC Assumptions'!$C$19,2)</f>
        <v>465409.54</v>
      </c>
      <c r="AW219" s="287">
        <f>IF((AB219-AA219-AU219)*'1. UC Assumptions'!$C$19&gt;0,(AB219-AA219-AU219)*'1. UC Assumptions'!$C$19,0)</f>
        <v>327318.67222216784</v>
      </c>
      <c r="AX219" s="287">
        <f t="shared" si="152"/>
        <v>792728.21222216776</v>
      </c>
      <c r="AY219" s="287">
        <f>ROUND(AX219/'1. UC Assumptions'!$C$19,2)</f>
        <v>1889697.76</v>
      </c>
      <c r="AZ219" s="290">
        <f t="shared" si="190"/>
        <v>1158401.3887426534</v>
      </c>
      <c r="BA219" s="287">
        <f t="shared" si="175"/>
        <v>0</v>
      </c>
      <c r="BB219" s="287">
        <f t="shared" si="176"/>
        <v>0</v>
      </c>
      <c r="BC219" s="287">
        <f t="shared" si="177"/>
        <v>0</v>
      </c>
      <c r="BD219" s="287">
        <f t="shared" si="178"/>
        <v>0</v>
      </c>
      <c r="BE219" s="287">
        <f t="shared" si="179"/>
        <v>0</v>
      </c>
      <c r="BF219" s="287">
        <f t="shared" si="180"/>
        <v>0</v>
      </c>
      <c r="BG219" s="287">
        <f t="shared" si="153"/>
        <v>1158401.3887426534</v>
      </c>
      <c r="BH219" s="287">
        <f t="shared" si="181"/>
        <v>0</v>
      </c>
      <c r="BI219" s="287">
        <f t="shared" si="182"/>
        <v>1158401.3887426534</v>
      </c>
      <c r="BJ219" s="287">
        <f t="shared" si="183"/>
        <v>0</v>
      </c>
      <c r="BK219" s="287">
        <f t="shared" si="184"/>
        <v>0</v>
      </c>
      <c r="BL219" s="287">
        <f t="shared" si="185"/>
        <v>0</v>
      </c>
      <c r="BM219" s="287">
        <f t="shared" si="186"/>
        <v>0</v>
      </c>
      <c r="BN219" s="287">
        <f t="shared" si="187"/>
        <v>0</v>
      </c>
      <c r="BO219" s="287">
        <f t="shared" si="191"/>
        <v>48962.678742653457</v>
      </c>
      <c r="BP219" s="287">
        <f t="shared" si="159"/>
        <v>20539.84</v>
      </c>
      <c r="BQ219" s="288">
        <f>IF(BO219&gt;0,BO219/'1. UC Assumptions'!$C$29*'1. UC Assumptions'!$C$28,0)</f>
        <v>33461.469663264565</v>
      </c>
      <c r="BR219" s="289">
        <f>BQ219*'1. UC Assumptions'!$C$19</f>
        <v>14037.086523739485</v>
      </c>
      <c r="BS219" s="289">
        <f t="shared" si="192"/>
        <v>1142900.1796632644</v>
      </c>
      <c r="BT219" s="90"/>
      <c r="BU219" s="111"/>
      <c r="BV219" s="111"/>
      <c r="BW219" s="126">
        <v>704890.35063336254</v>
      </c>
      <c r="BX219" s="126">
        <v>2404847.0713495216</v>
      </c>
      <c r="BY219" s="7">
        <f t="shared" si="193"/>
        <v>0</v>
      </c>
    </row>
    <row r="220" spans="1:77">
      <c r="A220" s="118" t="s">
        <v>546</v>
      </c>
      <c r="B220" s="118" t="s">
        <v>547</v>
      </c>
      <c r="C220" s="270" t="s">
        <v>547</v>
      </c>
      <c r="D220" s="119" t="s">
        <v>949</v>
      </c>
      <c r="E220" s="119"/>
      <c r="F220" s="120"/>
      <c r="G220" s="121" t="s">
        <v>545</v>
      </c>
      <c r="H220" s="121" t="s">
        <v>771</v>
      </c>
      <c r="I220" s="122">
        <v>3</v>
      </c>
      <c r="J220" s="217" t="str">
        <f t="shared" si="155"/>
        <v xml:space="preserve"> </v>
      </c>
      <c r="K220" s="123">
        <v>23596488.64509201</v>
      </c>
      <c r="L220" s="123">
        <v>31409848</v>
      </c>
      <c r="M220" s="93">
        <f t="shared" si="156"/>
        <v>7.4621174515729471E-2</v>
      </c>
      <c r="N220" s="232">
        <v>59110974.091356389</v>
      </c>
      <c r="O220" s="232"/>
      <c r="P220" s="123">
        <v>59110974.091356389</v>
      </c>
      <c r="Q220" s="123">
        <v>0</v>
      </c>
      <c r="R220" s="123">
        <f t="shared" si="160"/>
        <v>59110974.091356389</v>
      </c>
      <c r="S220" s="123">
        <f t="shared" si="161"/>
        <v>0</v>
      </c>
      <c r="T220" s="123" t="b">
        <f t="shared" si="162"/>
        <v>0</v>
      </c>
      <c r="U220" s="123">
        <v>0</v>
      </c>
      <c r="V220" s="123">
        <v>0</v>
      </c>
      <c r="W220" s="123">
        <v>0</v>
      </c>
      <c r="X220" s="123">
        <v>0</v>
      </c>
      <c r="Y220" s="123">
        <v>0</v>
      </c>
      <c r="Z220" s="70">
        <f t="shared" si="151"/>
        <v>0</v>
      </c>
      <c r="AA220" s="70">
        <v>0</v>
      </c>
      <c r="AB220" s="70">
        <f t="shared" si="158"/>
        <v>59110974.091356389</v>
      </c>
      <c r="AC220" s="51">
        <f>IF(D220='2. UC Pool Allocations by Type'!B$5,'2. UC Pool Allocations by Type'!J$5,IF(D220='2. UC Pool Allocations by Type'!B$6,'2. UC Pool Allocations by Type'!J$6,IF(D220='2. UC Pool Allocations by Type'!B$7,'2. UC Pool Allocations by Type'!J$7,IF(D220='2. UC Pool Allocations by Type'!B$10,'2. UC Pool Allocations by Type'!J$10,IF(D220='2. UC Pool Allocations by Type'!B$14,'2. UC Pool Allocations by Type'!J$14,IF(D220='2. UC Pool Allocations by Type'!B$15,'2. UC Pool Allocations by Type'!J$15,IF(D220='2. UC Pool Allocations by Type'!B$16,'2. UC Pool Allocations by Type'!J$16,0)))))))</f>
        <v>2027872799.0126088</v>
      </c>
      <c r="AD220" s="71">
        <f t="shared" si="163"/>
        <v>59110974.091356389</v>
      </c>
      <c r="AE220" s="71">
        <f t="shared" si="164"/>
        <v>0</v>
      </c>
      <c r="AF220" s="71">
        <f t="shared" si="165"/>
        <v>0</v>
      </c>
      <c r="AG220" s="71">
        <f t="shared" si="166"/>
        <v>0</v>
      </c>
      <c r="AH220" s="71">
        <f t="shared" si="167"/>
        <v>0</v>
      </c>
      <c r="AI220" s="71">
        <f t="shared" si="168"/>
        <v>0</v>
      </c>
      <c r="AJ220" s="71">
        <f t="shared" si="169"/>
        <v>0</v>
      </c>
      <c r="AK220" s="49">
        <f t="shared" si="170"/>
        <v>28040561.934451617</v>
      </c>
      <c r="AL220" s="51">
        <f>IF($E220=$D$352,R220*'1. UC Assumptions'!$H$14,0)</f>
        <v>0</v>
      </c>
      <c r="AM220" s="70">
        <f t="shared" si="154"/>
        <v>0</v>
      </c>
      <c r="AN220" s="70">
        <f t="shared" si="171"/>
        <v>0</v>
      </c>
      <c r="AO220" s="70">
        <f t="shared" si="172"/>
        <v>0</v>
      </c>
      <c r="AP220" s="70">
        <f t="shared" si="188"/>
        <v>0</v>
      </c>
      <c r="AQ220" s="70">
        <f t="shared" si="173"/>
        <v>0</v>
      </c>
      <c r="AR220" s="70">
        <f t="shared" si="174"/>
        <v>28040561.934451617</v>
      </c>
      <c r="AS220" s="70">
        <f t="shared" si="189"/>
        <v>-1436389.2310198667</v>
      </c>
      <c r="AT220" s="99">
        <f t="shared" si="157"/>
        <v>26604172.703431752</v>
      </c>
      <c r="AU220" s="287">
        <v>28733132.989999998</v>
      </c>
      <c r="AV220" s="287">
        <f>ROUND(AU220*'1. UC Assumptions'!$C$19,2)</f>
        <v>12053549.289999999</v>
      </c>
      <c r="AW220" s="287">
        <f>IF((AB220-AA220-AU220)*'1. UC Assumptions'!$C$19&gt;0,(AB220-AA220-AU220)*'1. UC Assumptions'!$C$19,0)</f>
        <v>12743504.342019005</v>
      </c>
      <c r="AX220" s="287">
        <f t="shared" si="152"/>
        <v>24797053.632019006</v>
      </c>
      <c r="AY220" s="287">
        <f>ROUND(AX220/'1. UC Assumptions'!$C$19,2)</f>
        <v>59110974.090000004</v>
      </c>
      <c r="AZ220" s="290">
        <f t="shared" si="190"/>
        <v>26604172.703431752</v>
      </c>
      <c r="BA220" s="287">
        <f t="shared" si="175"/>
        <v>0</v>
      </c>
      <c r="BB220" s="287">
        <f t="shared" si="176"/>
        <v>0</v>
      </c>
      <c r="BC220" s="287">
        <f t="shared" si="177"/>
        <v>32506801.386568252</v>
      </c>
      <c r="BD220" s="287">
        <f t="shared" si="178"/>
        <v>0</v>
      </c>
      <c r="BE220" s="287">
        <f t="shared" si="179"/>
        <v>0</v>
      </c>
      <c r="BF220" s="287">
        <f t="shared" si="180"/>
        <v>0</v>
      </c>
      <c r="BG220" s="287">
        <f t="shared" si="153"/>
        <v>26604172.703431752</v>
      </c>
      <c r="BH220" s="287">
        <f t="shared" si="181"/>
        <v>26604172.703431752</v>
      </c>
      <c r="BI220" s="287">
        <f t="shared" si="182"/>
        <v>0</v>
      </c>
      <c r="BJ220" s="287">
        <f t="shared" si="183"/>
        <v>0</v>
      </c>
      <c r="BK220" s="287">
        <f t="shared" si="184"/>
        <v>0</v>
      </c>
      <c r="BL220" s="287">
        <f t="shared" si="185"/>
        <v>0</v>
      </c>
      <c r="BM220" s="287">
        <f t="shared" si="186"/>
        <v>0</v>
      </c>
      <c r="BN220" s="287">
        <f t="shared" si="187"/>
        <v>0</v>
      </c>
      <c r="BO220" s="287">
        <f t="shared" si="191"/>
        <v>-2128960.2865682468</v>
      </c>
      <c r="BP220" s="287">
        <f t="shared" si="159"/>
        <v>-893098.84</v>
      </c>
      <c r="BQ220" s="288">
        <f>IF(BO220&gt;0,BO220/'1. UC Assumptions'!$C$29*'1. UC Assumptions'!$C$28,0)</f>
        <v>0</v>
      </c>
      <c r="BR220" s="289">
        <f>BQ220*'1. UC Assumptions'!$C$19</f>
        <v>0</v>
      </c>
      <c r="BS220" s="289">
        <f t="shared" si="192"/>
        <v>28733132.989999998</v>
      </c>
      <c r="BT220" s="90"/>
      <c r="BU220" s="111"/>
      <c r="BV220" s="111"/>
      <c r="BW220" s="126">
        <v>24705625.975092009</v>
      </c>
      <c r="BX220" s="126">
        <v>59110974.091356389</v>
      </c>
      <c r="BY220" s="7">
        <f t="shared" si="193"/>
        <v>0</v>
      </c>
    </row>
    <row r="221" spans="1:77">
      <c r="A221" s="118" t="s">
        <v>549</v>
      </c>
      <c r="B221" s="118" t="s">
        <v>550</v>
      </c>
      <c r="C221" s="270" t="s">
        <v>550</v>
      </c>
      <c r="D221" s="119" t="s">
        <v>949</v>
      </c>
      <c r="E221" s="119" t="s">
        <v>977</v>
      </c>
      <c r="F221" s="120"/>
      <c r="G221" s="121" t="s">
        <v>548</v>
      </c>
      <c r="H221" s="121" t="s">
        <v>909</v>
      </c>
      <c r="I221" s="122">
        <v>3</v>
      </c>
      <c r="J221" s="217" t="str">
        <f t="shared" si="155"/>
        <v xml:space="preserve"> </v>
      </c>
      <c r="K221" s="123">
        <v>10422012.542659998</v>
      </c>
      <c r="L221" s="123">
        <v>19693961</v>
      </c>
      <c r="M221" s="93">
        <f t="shared" si="156"/>
        <v>7.5313389307754885E-2</v>
      </c>
      <c r="N221" s="232">
        <v>32384109.5824604</v>
      </c>
      <c r="O221" s="232"/>
      <c r="P221" s="123">
        <v>32384109.5824604</v>
      </c>
      <c r="Q221" s="123">
        <v>0</v>
      </c>
      <c r="R221" s="123">
        <f t="shared" si="160"/>
        <v>32384109.5824604</v>
      </c>
      <c r="S221" s="123">
        <f t="shared" si="161"/>
        <v>32384109.5824604</v>
      </c>
      <c r="T221" s="123" t="b">
        <f t="shared" si="162"/>
        <v>0</v>
      </c>
      <c r="U221" s="123">
        <v>0</v>
      </c>
      <c r="V221" s="123">
        <v>0</v>
      </c>
      <c r="W221" s="123">
        <v>0</v>
      </c>
      <c r="X221" s="123">
        <v>0</v>
      </c>
      <c r="Y221" s="123">
        <v>0</v>
      </c>
      <c r="Z221" s="70">
        <f t="shared" si="151"/>
        <v>0</v>
      </c>
      <c r="AA221" s="70">
        <v>0</v>
      </c>
      <c r="AB221" s="70">
        <f t="shared" si="158"/>
        <v>32384109.5824604</v>
      </c>
      <c r="AC221" s="51">
        <f>IF(D221='2. UC Pool Allocations by Type'!B$5,'2. UC Pool Allocations by Type'!J$5,IF(D221='2. UC Pool Allocations by Type'!B$6,'2. UC Pool Allocations by Type'!J$6,IF(D221='2. UC Pool Allocations by Type'!B$7,'2. UC Pool Allocations by Type'!J$7,IF(D221='2. UC Pool Allocations by Type'!B$10,'2. UC Pool Allocations by Type'!J$10,IF(D221='2. UC Pool Allocations by Type'!B$14,'2. UC Pool Allocations by Type'!J$14,IF(D221='2. UC Pool Allocations by Type'!B$15,'2. UC Pool Allocations by Type'!J$15,IF(D221='2. UC Pool Allocations by Type'!B$16,'2. UC Pool Allocations by Type'!J$16,0)))))))</f>
        <v>2027872799.0126088</v>
      </c>
      <c r="AD221" s="71">
        <f t="shared" si="163"/>
        <v>32384109.5824604</v>
      </c>
      <c r="AE221" s="71">
        <f t="shared" si="164"/>
        <v>0</v>
      </c>
      <c r="AF221" s="71">
        <f t="shared" si="165"/>
        <v>0</v>
      </c>
      <c r="AG221" s="71">
        <f t="shared" si="166"/>
        <v>0</v>
      </c>
      <c r="AH221" s="71">
        <f t="shared" si="167"/>
        <v>0</v>
      </c>
      <c r="AI221" s="71">
        <f t="shared" si="168"/>
        <v>0</v>
      </c>
      <c r="AJ221" s="71">
        <f t="shared" si="169"/>
        <v>0</v>
      </c>
      <c r="AK221" s="49">
        <f t="shared" si="170"/>
        <v>15362098.906298229</v>
      </c>
      <c r="AL221" s="51">
        <f>IF($E221=$D$352,R221*'1. UC Assumptions'!$H$14,0)</f>
        <v>27800512.533866007</v>
      </c>
      <c r="AM221" s="70">
        <f t="shared" si="154"/>
        <v>12438413.627567777</v>
      </c>
      <c r="AN221" s="70">
        <f t="shared" si="171"/>
        <v>0</v>
      </c>
      <c r="AO221" s="70">
        <f t="shared" si="172"/>
        <v>0</v>
      </c>
      <c r="AP221" s="70">
        <f t="shared" si="188"/>
        <v>0</v>
      </c>
      <c r="AQ221" s="70">
        <f t="shared" si="173"/>
        <v>12438413.627567777</v>
      </c>
      <c r="AR221" s="70">
        <f t="shared" si="174"/>
        <v>0</v>
      </c>
      <c r="AS221" s="70">
        <f t="shared" si="189"/>
        <v>0</v>
      </c>
      <c r="AT221" s="99">
        <f t="shared" si="157"/>
        <v>27800512.533866007</v>
      </c>
      <c r="AU221" s="287">
        <v>27624820.479999997</v>
      </c>
      <c r="AV221" s="287">
        <f>ROUND(AU221*'1. UC Assumptions'!$C$19,2)</f>
        <v>11588612.189999999</v>
      </c>
      <c r="AW221" s="287">
        <f>IF((AB221-AA221-AU221)*'1. UC Assumptions'!$C$19&gt;0,(AB221-AA221-AU221)*'1. UC Assumptions'!$C$19,0)</f>
        <v>1996521.7784821389</v>
      </c>
      <c r="AX221" s="287">
        <f t="shared" si="152"/>
        <v>13585133.968482139</v>
      </c>
      <c r="AY221" s="287">
        <f>ROUND(AX221/'1. UC Assumptions'!$C$19,2)</f>
        <v>32384109.579999998</v>
      </c>
      <c r="AZ221" s="290">
        <f t="shared" si="190"/>
        <v>27800512.533866007</v>
      </c>
      <c r="BA221" s="287">
        <f t="shared" si="175"/>
        <v>0</v>
      </c>
      <c r="BB221" s="287">
        <f t="shared" si="176"/>
        <v>0</v>
      </c>
      <c r="BC221" s="287">
        <f t="shared" si="177"/>
        <v>4583597.0461339913</v>
      </c>
      <c r="BD221" s="287">
        <f t="shared" si="178"/>
        <v>0</v>
      </c>
      <c r="BE221" s="287">
        <f t="shared" si="179"/>
        <v>0</v>
      </c>
      <c r="BF221" s="287">
        <f t="shared" si="180"/>
        <v>0</v>
      </c>
      <c r="BG221" s="287">
        <f t="shared" si="153"/>
        <v>27800512.533866007</v>
      </c>
      <c r="BH221" s="287">
        <f t="shared" si="181"/>
        <v>27800512.533866007</v>
      </c>
      <c r="BI221" s="287">
        <f t="shared" si="182"/>
        <v>0</v>
      </c>
      <c r="BJ221" s="287">
        <f t="shared" si="183"/>
        <v>0</v>
      </c>
      <c r="BK221" s="287">
        <f t="shared" si="184"/>
        <v>0</v>
      </c>
      <c r="BL221" s="287">
        <f t="shared" si="185"/>
        <v>0</v>
      </c>
      <c r="BM221" s="287">
        <f t="shared" si="186"/>
        <v>0</v>
      </c>
      <c r="BN221" s="287">
        <f t="shared" si="187"/>
        <v>0</v>
      </c>
      <c r="BO221" s="287">
        <f t="shared" si="191"/>
        <v>175692.05386601016</v>
      </c>
      <c r="BP221" s="287">
        <f t="shared" si="159"/>
        <v>73702.81</v>
      </c>
      <c r="BQ221" s="288">
        <f>IF(BO221&gt;0,BO221/'1. UC Assumptions'!$C$29*'1. UC Assumptions'!$C$28,0)</f>
        <v>120069.29525677221</v>
      </c>
      <c r="BR221" s="289">
        <f>BQ221*'1. UC Assumptions'!$C$19</f>
        <v>50369.069360215937</v>
      </c>
      <c r="BS221" s="289">
        <f t="shared" si="192"/>
        <v>27744889.775256768</v>
      </c>
      <c r="BT221" s="90"/>
      <c r="BU221" s="111"/>
      <c r="BV221" s="111"/>
      <c r="BW221" s="126">
        <v>11049055.612659998</v>
      </c>
      <c r="BX221" s="126">
        <v>32384109.5824604</v>
      </c>
      <c r="BY221" s="7">
        <f t="shared" si="193"/>
        <v>0</v>
      </c>
    </row>
    <row r="222" spans="1:77">
      <c r="A222" s="118" t="s">
        <v>551</v>
      </c>
      <c r="B222" s="118" t="s">
        <v>552</v>
      </c>
      <c r="C222" s="270" t="s">
        <v>552</v>
      </c>
      <c r="D222" s="119" t="s">
        <v>972</v>
      </c>
      <c r="E222" s="119"/>
      <c r="F222" s="120"/>
      <c r="G222" s="121" t="s">
        <v>1078</v>
      </c>
      <c r="H222" s="121" t="s">
        <v>868</v>
      </c>
      <c r="I222" s="122">
        <v>12</v>
      </c>
      <c r="J222" s="217">
        <f t="shared" si="155"/>
        <v>1</v>
      </c>
      <c r="K222" s="123">
        <v>27926777.677141629</v>
      </c>
      <c r="L222" s="123">
        <v>44304878.700000003</v>
      </c>
      <c r="M222" s="93">
        <f t="shared" si="156"/>
        <v>8.7176612246234297E-2</v>
      </c>
      <c r="N222" s="232">
        <v>78528567.477034941</v>
      </c>
      <c r="O222" s="232"/>
      <c r="P222" s="123">
        <v>78528567.477034941</v>
      </c>
      <c r="Q222" s="123">
        <v>35713631.123661026</v>
      </c>
      <c r="R222" s="123">
        <f t="shared" si="160"/>
        <v>42814936.353373915</v>
      </c>
      <c r="S222" s="123" t="b">
        <f t="shared" si="161"/>
        <v>0</v>
      </c>
      <c r="T222" s="123">
        <f t="shared" si="162"/>
        <v>0</v>
      </c>
      <c r="U222" s="123">
        <v>12079149.460000001</v>
      </c>
      <c r="V222" s="123">
        <v>1087736.28</v>
      </c>
      <c r="W222" s="123">
        <v>0</v>
      </c>
      <c r="X222" s="123">
        <v>0</v>
      </c>
      <c r="Y222" s="123">
        <v>0</v>
      </c>
      <c r="Z222" s="70">
        <f t="shared" si="151"/>
        <v>13166885.74</v>
      </c>
      <c r="AA222" s="70">
        <v>0</v>
      </c>
      <c r="AB222" s="70">
        <f t="shared" si="158"/>
        <v>55981822.093373917</v>
      </c>
      <c r="AC222" s="51">
        <f>IF(D222='2. UC Pool Allocations by Type'!B$5,'2. UC Pool Allocations by Type'!J$5,IF(D222='2. UC Pool Allocations by Type'!B$6,'2. UC Pool Allocations by Type'!J$6,IF(D222='2. UC Pool Allocations by Type'!B$7,'2. UC Pool Allocations by Type'!J$7,IF(D222='2. UC Pool Allocations by Type'!B$10,'2. UC Pool Allocations by Type'!J$10,IF(D222='2. UC Pool Allocations by Type'!B$14,'2. UC Pool Allocations by Type'!J$14,IF(D222='2. UC Pool Allocations by Type'!B$15,'2. UC Pool Allocations by Type'!J$15,IF(D222='2. UC Pool Allocations by Type'!B$16,'2. UC Pool Allocations by Type'!J$16,0)))))))</f>
        <v>196885138.65513676</v>
      </c>
      <c r="AD222" s="71">
        <f t="shared" si="163"/>
        <v>0</v>
      </c>
      <c r="AE222" s="71">
        <f t="shared" si="164"/>
        <v>55981822.093373917</v>
      </c>
      <c r="AF222" s="71">
        <f t="shared" si="165"/>
        <v>0</v>
      </c>
      <c r="AG222" s="71">
        <f t="shared" si="166"/>
        <v>0</v>
      </c>
      <c r="AH222" s="71">
        <f t="shared" si="167"/>
        <v>0</v>
      </c>
      <c r="AI222" s="71">
        <f t="shared" si="168"/>
        <v>0</v>
      </c>
      <c r="AJ222" s="71">
        <f t="shared" si="169"/>
        <v>0</v>
      </c>
      <c r="AK222" s="49">
        <f t="shared" si="170"/>
        <v>34317350.514394522</v>
      </c>
      <c r="AL222" s="51">
        <f>IF($E222=$D$352,R222*'1. UC Assumptions'!$H$14,0)</f>
        <v>0</v>
      </c>
      <c r="AM222" s="70">
        <f t="shared" si="154"/>
        <v>0</v>
      </c>
      <c r="AN222" s="70">
        <f t="shared" si="171"/>
        <v>0</v>
      </c>
      <c r="AO222" s="70">
        <f t="shared" si="172"/>
        <v>34317350.514394522</v>
      </c>
      <c r="AP222" s="70">
        <f t="shared" si="188"/>
        <v>-8427289.6791074071</v>
      </c>
      <c r="AQ222" s="70">
        <f t="shared" si="173"/>
        <v>0</v>
      </c>
      <c r="AR222" s="70">
        <f t="shared" si="174"/>
        <v>0</v>
      </c>
      <c r="AS222" s="70">
        <f t="shared" si="189"/>
        <v>0</v>
      </c>
      <c r="AT222" s="99">
        <f t="shared" si="157"/>
        <v>25890060.835287116</v>
      </c>
      <c r="AU222" s="287">
        <v>24072454.329999998</v>
      </c>
      <c r="AV222" s="287">
        <f>ROUND(AU222*'1. UC Assumptions'!$C$19,2)</f>
        <v>10098394.59</v>
      </c>
      <c r="AW222" s="287">
        <f>IF((AB222-AA222-AU222)*'1. UC Assumptions'!$C$19&gt;0,(AB222-AA222-AU222)*'1. UC Assumptions'!$C$19,0)</f>
        <v>13385979.776735358</v>
      </c>
      <c r="AX222" s="287">
        <f t="shared" si="152"/>
        <v>23484374.366735358</v>
      </c>
      <c r="AY222" s="287">
        <f>ROUND(AX222/'1. UC Assumptions'!$C$19,2)</f>
        <v>55981822.090000004</v>
      </c>
      <c r="AZ222" s="290">
        <f t="shared" si="190"/>
        <v>25890060.835287116</v>
      </c>
      <c r="BA222" s="287">
        <f t="shared" si="175"/>
        <v>0</v>
      </c>
      <c r="BB222" s="287">
        <f t="shared" si="176"/>
        <v>0</v>
      </c>
      <c r="BC222" s="287">
        <f t="shared" si="177"/>
        <v>0</v>
      </c>
      <c r="BD222" s="287">
        <f t="shared" si="178"/>
        <v>0</v>
      </c>
      <c r="BE222" s="287">
        <f t="shared" si="179"/>
        <v>0</v>
      </c>
      <c r="BF222" s="287">
        <f t="shared" si="180"/>
        <v>0</v>
      </c>
      <c r="BG222" s="287">
        <f t="shared" si="153"/>
        <v>25890060.835287116</v>
      </c>
      <c r="BH222" s="287">
        <f t="shared" si="181"/>
        <v>0</v>
      </c>
      <c r="BI222" s="287">
        <f t="shared" si="182"/>
        <v>25890060.835287116</v>
      </c>
      <c r="BJ222" s="287">
        <f t="shared" si="183"/>
        <v>0</v>
      </c>
      <c r="BK222" s="287">
        <f t="shared" si="184"/>
        <v>0</v>
      </c>
      <c r="BL222" s="287">
        <f t="shared" si="185"/>
        <v>0</v>
      </c>
      <c r="BM222" s="287">
        <f t="shared" si="186"/>
        <v>0</v>
      </c>
      <c r="BN222" s="287">
        <f t="shared" si="187"/>
        <v>0</v>
      </c>
      <c r="BO222" s="287">
        <f t="shared" si="191"/>
        <v>1817606.5052871183</v>
      </c>
      <c r="BP222" s="287">
        <f t="shared" si="159"/>
        <v>762485.92</v>
      </c>
      <c r="BQ222" s="288">
        <f>IF(BO222&gt;0,BO222/'1. UC Assumptions'!$C$29*'1. UC Assumptions'!$C$28,0)</f>
        <v>1242166.2069611102</v>
      </c>
      <c r="BR222" s="289">
        <f>BQ222*'1. UC Assumptions'!$C$19</f>
        <v>521088.7238201857</v>
      </c>
      <c r="BS222" s="289">
        <f t="shared" si="192"/>
        <v>25314620.536961108</v>
      </c>
      <c r="BT222" s="90"/>
      <c r="BU222" s="111"/>
      <c r="BV222" s="111"/>
      <c r="BW222" s="126">
        <v>30244185.197141625</v>
      </c>
      <c r="BX222" s="126">
        <v>78528567.477034941</v>
      </c>
      <c r="BY222" s="7">
        <f t="shared" si="193"/>
        <v>0</v>
      </c>
    </row>
    <row r="223" spans="1:77">
      <c r="A223" s="118" t="s">
        <v>553</v>
      </c>
      <c r="B223" s="118" t="s">
        <v>554</v>
      </c>
      <c r="C223" s="270" t="s">
        <v>554</v>
      </c>
      <c r="D223" s="119" t="s">
        <v>949</v>
      </c>
      <c r="E223" s="119"/>
      <c r="F223" s="120"/>
      <c r="G223" s="121" t="s">
        <v>1253</v>
      </c>
      <c r="H223" s="121" t="s">
        <v>810</v>
      </c>
      <c r="I223" s="122">
        <v>2</v>
      </c>
      <c r="J223" s="217">
        <f t="shared" si="155"/>
        <v>1</v>
      </c>
      <c r="K223" s="123">
        <v>18599100.102150001</v>
      </c>
      <c r="L223" s="123">
        <v>26695544.109999999</v>
      </c>
      <c r="M223" s="93">
        <f t="shared" si="156"/>
        <v>0.11150871413539165</v>
      </c>
      <c r="N223" s="232">
        <v>50292389.795469478</v>
      </c>
      <c r="O223" s="232"/>
      <c r="P223" s="123">
        <v>50345391.74546691</v>
      </c>
      <c r="Q223" s="123">
        <v>8081587.1581496922</v>
      </c>
      <c r="R223" s="123">
        <f t="shared" si="160"/>
        <v>42263804.587317221</v>
      </c>
      <c r="S223" s="123">
        <f t="shared" si="161"/>
        <v>0</v>
      </c>
      <c r="T223" s="123" t="b">
        <f t="shared" si="162"/>
        <v>0</v>
      </c>
      <c r="U223" s="123">
        <v>0</v>
      </c>
      <c r="V223" s="123">
        <v>0</v>
      </c>
      <c r="W223" s="123">
        <v>0</v>
      </c>
      <c r="X223" s="123">
        <v>0</v>
      </c>
      <c r="Y223" s="123">
        <v>0</v>
      </c>
      <c r="Z223" s="70">
        <f t="shared" si="151"/>
        <v>0</v>
      </c>
      <c r="AA223" s="70">
        <v>0</v>
      </c>
      <c r="AB223" s="70">
        <f t="shared" si="158"/>
        <v>42263804.587317221</v>
      </c>
      <c r="AC223" s="51">
        <f>IF(D223='2. UC Pool Allocations by Type'!B$5,'2. UC Pool Allocations by Type'!J$5,IF(D223='2. UC Pool Allocations by Type'!B$6,'2. UC Pool Allocations by Type'!J$6,IF(D223='2. UC Pool Allocations by Type'!B$7,'2. UC Pool Allocations by Type'!J$7,IF(D223='2. UC Pool Allocations by Type'!B$10,'2. UC Pool Allocations by Type'!J$10,IF(D223='2. UC Pool Allocations by Type'!B$14,'2. UC Pool Allocations by Type'!J$14,IF(D223='2. UC Pool Allocations by Type'!B$15,'2. UC Pool Allocations by Type'!J$15,IF(D223='2. UC Pool Allocations by Type'!B$16,'2. UC Pool Allocations by Type'!J$16,0)))))))</f>
        <v>2027872799.0126088</v>
      </c>
      <c r="AD223" s="71">
        <f t="shared" si="163"/>
        <v>42263804.587317221</v>
      </c>
      <c r="AE223" s="71">
        <f t="shared" si="164"/>
        <v>0</v>
      </c>
      <c r="AF223" s="71">
        <f t="shared" si="165"/>
        <v>0</v>
      </c>
      <c r="AG223" s="71">
        <f t="shared" si="166"/>
        <v>0</v>
      </c>
      <c r="AH223" s="71">
        <f t="shared" si="167"/>
        <v>0</v>
      </c>
      <c r="AI223" s="71">
        <f t="shared" si="168"/>
        <v>0</v>
      </c>
      <c r="AJ223" s="71">
        <f t="shared" si="169"/>
        <v>0</v>
      </c>
      <c r="AK223" s="49">
        <f t="shared" si="170"/>
        <v>20048744.726903807</v>
      </c>
      <c r="AL223" s="51">
        <f>IF($E223=$D$352,R223*'1. UC Assumptions'!$H$14,0)</f>
        <v>0</v>
      </c>
      <c r="AM223" s="70">
        <f t="shared" si="154"/>
        <v>0</v>
      </c>
      <c r="AN223" s="70">
        <f t="shared" si="171"/>
        <v>0</v>
      </c>
      <c r="AO223" s="70">
        <f t="shared" si="172"/>
        <v>0</v>
      </c>
      <c r="AP223" s="70">
        <f t="shared" si="188"/>
        <v>0</v>
      </c>
      <c r="AQ223" s="70">
        <f t="shared" si="173"/>
        <v>0</v>
      </c>
      <c r="AR223" s="70">
        <f t="shared" si="174"/>
        <v>20048744.726903807</v>
      </c>
      <c r="AS223" s="70">
        <f t="shared" si="189"/>
        <v>-1027005.132368941</v>
      </c>
      <c r="AT223" s="99">
        <f t="shared" si="157"/>
        <v>19021739.594534867</v>
      </c>
      <c r="AU223" s="287">
        <v>19727157.800000001</v>
      </c>
      <c r="AV223" s="287">
        <f>ROUND(AU223*'1. UC Assumptions'!$C$19,2)</f>
        <v>8275542.7000000002</v>
      </c>
      <c r="AW223" s="287">
        <f>IF((AB223-AA223-AU223)*'1. UC Assumptions'!$C$19&gt;0,(AB223-AA223-AU223)*'1. UC Assumptions'!$C$19,0)</f>
        <v>9454123.3272795733</v>
      </c>
      <c r="AX223" s="287">
        <f t="shared" si="152"/>
        <v>17729666.027279574</v>
      </c>
      <c r="AY223" s="287">
        <f>ROUND(AX223/'1. UC Assumptions'!$C$19,2)</f>
        <v>42263804.590000004</v>
      </c>
      <c r="AZ223" s="290">
        <f t="shared" si="190"/>
        <v>19021739.594534867</v>
      </c>
      <c r="BA223" s="287">
        <f t="shared" si="175"/>
        <v>0</v>
      </c>
      <c r="BB223" s="287">
        <f t="shared" si="176"/>
        <v>0</v>
      </c>
      <c r="BC223" s="287">
        <f t="shared" si="177"/>
        <v>23242064.995465137</v>
      </c>
      <c r="BD223" s="287">
        <f t="shared" si="178"/>
        <v>0</v>
      </c>
      <c r="BE223" s="287">
        <f t="shared" si="179"/>
        <v>0</v>
      </c>
      <c r="BF223" s="287">
        <f t="shared" si="180"/>
        <v>0</v>
      </c>
      <c r="BG223" s="287">
        <f t="shared" si="153"/>
        <v>19021739.594534867</v>
      </c>
      <c r="BH223" s="287">
        <f t="shared" si="181"/>
        <v>19021739.594534867</v>
      </c>
      <c r="BI223" s="287">
        <f t="shared" si="182"/>
        <v>0</v>
      </c>
      <c r="BJ223" s="287">
        <f t="shared" si="183"/>
        <v>0</v>
      </c>
      <c r="BK223" s="287">
        <f t="shared" si="184"/>
        <v>0</v>
      </c>
      <c r="BL223" s="287">
        <f t="shared" si="185"/>
        <v>0</v>
      </c>
      <c r="BM223" s="287">
        <f t="shared" si="186"/>
        <v>0</v>
      </c>
      <c r="BN223" s="287">
        <f t="shared" si="187"/>
        <v>0</v>
      </c>
      <c r="BO223" s="287">
        <f t="shared" si="191"/>
        <v>-705418.20546513423</v>
      </c>
      <c r="BP223" s="287">
        <f t="shared" si="159"/>
        <v>-295922.93</v>
      </c>
      <c r="BQ223" s="288">
        <f>IF(BO223&gt;0,BO223/'1. UC Assumptions'!$C$29*'1. UC Assumptions'!$C$28,0)</f>
        <v>0</v>
      </c>
      <c r="BR223" s="289">
        <f>BQ223*'1. UC Assumptions'!$C$19</f>
        <v>0</v>
      </c>
      <c r="BS223" s="289">
        <f t="shared" si="192"/>
        <v>19727157.800000001</v>
      </c>
      <c r="BT223" s="90"/>
      <c r="BU223" s="111"/>
      <c r="BV223" s="111"/>
      <c r="BW223" s="126">
        <v>21048235.012149997</v>
      </c>
      <c r="BX223" s="126">
        <v>50292389.795469478</v>
      </c>
      <c r="BY223" s="7">
        <f t="shared" si="193"/>
        <v>-53001.94999743253</v>
      </c>
    </row>
    <row r="224" spans="1:77">
      <c r="A224" s="118" t="s">
        <v>555</v>
      </c>
      <c r="B224" s="118" t="s">
        <v>556</v>
      </c>
      <c r="C224" s="270" t="s">
        <v>556</v>
      </c>
      <c r="D224" s="119" t="s">
        <v>972</v>
      </c>
      <c r="E224" s="119" t="s">
        <v>977</v>
      </c>
      <c r="F224" s="120"/>
      <c r="G224" s="121" t="s">
        <v>1254</v>
      </c>
      <c r="H224" s="121" t="s">
        <v>910</v>
      </c>
      <c r="I224" s="122">
        <v>19</v>
      </c>
      <c r="J224" s="217">
        <f t="shared" si="155"/>
        <v>1</v>
      </c>
      <c r="K224" s="123">
        <v>350904.14819367952</v>
      </c>
      <c r="L224" s="123">
        <v>44669.859999999986</v>
      </c>
      <c r="M224" s="93">
        <f t="shared" si="156"/>
        <v>6.6105831777788282E-2</v>
      </c>
      <c r="N224" s="232">
        <v>421723.75703499629</v>
      </c>
      <c r="O224" s="232"/>
      <c r="P224" s="123">
        <v>421723.75703499629</v>
      </c>
      <c r="Q224" s="123">
        <v>254513.15975931362</v>
      </c>
      <c r="R224" s="123">
        <f t="shared" si="160"/>
        <v>167210.59727568267</v>
      </c>
      <c r="S224" s="123" t="b">
        <f t="shared" si="161"/>
        <v>0</v>
      </c>
      <c r="T224" s="123">
        <f t="shared" si="162"/>
        <v>167210.59727568267</v>
      </c>
      <c r="U224" s="123">
        <v>0</v>
      </c>
      <c r="V224" s="123">
        <v>0</v>
      </c>
      <c r="W224" s="123">
        <v>0</v>
      </c>
      <c r="X224" s="123">
        <v>0</v>
      </c>
      <c r="Y224" s="123">
        <v>0</v>
      </c>
      <c r="Z224" s="70">
        <f t="shared" si="151"/>
        <v>0</v>
      </c>
      <c r="AA224" s="70">
        <v>0</v>
      </c>
      <c r="AB224" s="70">
        <f t="shared" si="158"/>
        <v>167210.59727568267</v>
      </c>
      <c r="AC224" s="51">
        <f>IF(D224='2. UC Pool Allocations by Type'!B$5,'2. UC Pool Allocations by Type'!J$5,IF(D224='2. UC Pool Allocations by Type'!B$6,'2. UC Pool Allocations by Type'!J$6,IF(D224='2. UC Pool Allocations by Type'!B$7,'2. UC Pool Allocations by Type'!J$7,IF(D224='2. UC Pool Allocations by Type'!B$10,'2. UC Pool Allocations by Type'!J$10,IF(D224='2. UC Pool Allocations by Type'!B$14,'2. UC Pool Allocations by Type'!J$14,IF(D224='2. UC Pool Allocations by Type'!B$15,'2. UC Pool Allocations by Type'!J$15,IF(D224='2. UC Pool Allocations by Type'!B$16,'2. UC Pool Allocations by Type'!J$16,0)))))))</f>
        <v>196885138.65513676</v>
      </c>
      <c r="AD224" s="71">
        <f t="shared" si="163"/>
        <v>0</v>
      </c>
      <c r="AE224" s="71">
        <f t="shared" si="164"/>
        <v>167210.59727568267</v>
      </c>
      <c r="AF224" s="71">
        <f t="shared" si="165"/>
        <v>0</v>
      </c>
      <c r="AG224" s="71">
        <f t="shared" si="166"/>
        <v>0</v>
      </c>
      <c r="AH224" s="71">
        <f t="shared" si="167"/>
        <v>0</v>
      </c>
      <c r="AI224" s="71">
        <f t="shared" si="168"/>
        <v>0</v>
      </c>
      <c r="AJ224" s="71">
        <f t="shared" si="169"/>
        <v>0</v>
      </c>
      <c r="AK224" s="49">
        <f t="shared" si="170"/>
        <v>102501.57036439239</v>
      </c>
      <c r="AL224" s="51">
        <f>IF($E224=$D$352,R224*'1. UC Assumptions'!$H$14,0)</f>
        <v>143543.86658435527</v>
      </c>
      <c r="AM224" s="70">
        <f t="shared" si="154"/>
        <v>41042.296219962882</v>
      </c>
      <c r="AN224" s="70">
        <f t="shared" si="171"/>
        <v>41042.296219962882</v>
      </c>
      <c r="AO224" s="70">
        <f t="shared" si="172"/>
        <v>0</v>
      </c>
      <c r="AP224" s="70">
        <f t="shared" si="188"/>
        <v>0</v>
      </c>
      <c r="AQ224" s="70">
        <f t="shared" si="173"/>
        <v>0</v>
      </c>
      <c r="AR224" s="70">
        <f t="shared" si="174"/>
        <v>0</v>
      </c>
      <c r="AS224" s="70">
        <f t="shared" si="189"/>
        <v>0</v>
      </c>
      <c r="AT224" s="99">
        <f t="shared" si="157"/>
        <v>143543.86658435527</v>
      </c>
      <c r="AU224" s="287">
        <v>143133.64000000001</v>
      </c>
      <c r="AV224" s="287">
        <f>ROUND(AU224*'1. UC Assumptions'!$C$19,2)</f>
        <v>60044.56</v>
      </c>
      <c r="AW224" s="287">
        <f>IF((AB224-AA224-AU224)*'1. UC Assumptions'!$C$19&gt;0,(AB224-AA224-AU224)*'1. UC Assumptions'!$C$19,0)</f>
        <v>10100.283577148872</v>
      </c>
      <c r="AX224" s="287">
        <f t="shared" si="152"/>
        <v>70144.843577148873</v>
      </c>
      <c r="AY224" s="287">
        <f>ROUND(AX224/'1. UC Assumptions'!$C$19,2)</f>
        <v>167210.59</v>
      </c>
      <c r="AZ224" s="290">
        <f t="shared" si="190"/>
        <v>143543.86658435527</v>
      </c>
      <c r="BA224" s="287">
        <f t="shared" si="175"/>
        <v>0</v>
      </c>
      <c r="BB224" s="287">
        <f t="shared" si="176"/>
        <v>0</v>
      </c>
      <c r="BC224" s="287">
        <f t="shared" si="177"/>
        <v>0</v>
      </c>
      <c r="BD224" s="287">
        <f t="shared" si="178"/>
        <v>0</v>
      </c>
      <c r="BE224" s="287">
        <f t="shared" si="179"/>
        <v>0</v>
      </c>
      <c r="BF224" s="287">
        <f t="shared" si="180"/>
        <v>0</v>
      </c>
      <c r="BG224" s="287">
        <f t="shared" si="153"/>
        <v>143543.86658435527</v>
      </c>
      <c r="BH224" s="287">
        <f t="shared" si="181"/>
        <v>0</v>
      </c>
      <c r="BI224" s="287">
        <f t="shared" si="182"/>
        <v>143543.86658435527</v>
      </c>
      <c r="BJ224" s="287">
        <f t="shared" si="183"/>
        <v>0</v>
      </c>
      <c r="BK224" s="287">
        <f t="shared" si="184"/>
        <v>0</v>
      </c>
      <c r="BL224" s="287">
        <f t="shared" si="185"/>
        <v>0</v>
      </c>
      <c r="BM224" s="287">
        <f t="shared" si="186"/>
        <v>0</v>
      </c>
      <c r="BN224" s="287">
        <f t="shared" si="187"/>
        <v>0</v>
      </c>
      <c r="BO224" s="287">
        <f t="shared" si="191"/>
        <v>410.22658435525955</v>
      </c>
      <c r="BP224" s="287">
        <f t="shared" si="159"/>
        <v>172.09</v>
      </c>
      <c r="BQ224" s="288">
        <f>IF(BO224&gt;0,BO224/'1. UC Assumptions'!$C$29*'1. UC Assumptions'!$C$28,0)</f>
        <v>280.35198971885859</v>
      </c>
      <c r="BR224" s="289">
        <f>BQ224*'1. UC Assumptions'!$C$19</f>
        <v>117.60765968706117</v>
      </c>
      <c r="BS224" s="289">
        <f t="shared" si="192"/>
        <v>143413.99198971887</v>
      </c>
      <c r="BT224" s="90"/>
      <c r="BU224" s="111"/>
      <c r="BV224" s="111"/>
      <c r="BW224" s="126">
        <v>355682.67819367955</v>
      </c>
      <c r="BX224" s="126">
        <v>421723.75703499629</v>
      </c>
      <c r="BY224" s="7">
        <f t="shared" si="193"/>
        <v>0</v>
      </c>
    </row>
    <row r="225" spans="1:77">
      <c r="A225" s="118" t="s">
        <v>557</v>
      </c>
      <c r="B225" s="118" t="s">
        <v>558</v>
      </c>
      <c r="C225" s="270" t="s">
        <v>558</v>
      </c>
      <c r="D225" s="119" t="s">
        <v>949</v>
      </c>
      <c r="E225" s="119" t="s">
        <v>977</v>
      </c>
      <c r="F225" s="120"/>
      <c r="G225" s="121" t="s">
        <v>1255</v>
      </c>
      <c r="H225" s="121" t="s">
        <v>911</v>
      </c>
      <c r="I225" s="122">
        <v>1</v>
      </c>
      <c r="J225" s="217" t="str">
        <f t="shared" si="155"/>
        <v xml:space="preserve"> </v>
      </c>
      <c r="K225" s="123">
        <v>2303206.6235990715</v>
      </c>
      <c r="L225" s="123">
        <v>1919786.1400000001</v>
      </c>
      <c r="M225" s="93">
        <f t="shared" si="156"/>
        <v>7.4285787105204948E-2</v>
      </c>
      <c r="N225" s="232">
        <v>4536701.1049826136</v>
      </c>
      <c r="O225" s="232"/>
      <c r="P225" s="123">
        <v>4536701.1049826136</v>
      </c>
      <c r="Q225" s="123">
        <v>0</v>
      </c>
      <c r="R225" s="123">
        <f t="shared" si="160"/>
        <v>4536701.1049826136</v>
      </c>
      <c r="S225" s="123">
        <f t="shared" si="161"/>
        <v>4536701.1049826136</v>
      </c>
      <c r="T225" s="123" t="b">
        <f t="shared" si="162"/>
        <v>0</v>
      </c>
      <c r="U225" s="123">
        <v>70308</v>
      </c>
      <c r="V225" s="123">
        <v>0</v>
      </c>
      <c r="W225" s="123">
        <v>0</v>
      </c>
      <c r="X225" s="123">
        <v>0</v>
      </c>
      <c r="Y225" s="123">
        <v>0</v>
      </c>
      <c r="Z225" s="70">
        <f t="shared" si="151"/>
        <v>70308</v>
      </c>
      <c r="AA225" s="70">
        <v>0</v>
      </c>
      <c r="AB225" s="70">
        <f t="shared" si="158"/>
        <v>4607009.1049826136</v>
      </c>
      <c r="AC225" s="51">
        <f>IF(D225='2. UC Pool Allocations by Type'!B$5,'2. UC Pool Allocations by Type'!J$5,IF(D225='2. UC Pool Allocations by Type'!B$6,'2. UC Pool Allocations by Type'!J$6,IF(D225='2. UC Pool Allocations by Type'!B$7,'2. UC Pool Allocations by Type'!J$7,IF(D225='2. UC Pool Allocations by Type'!B$10,'2. UC Pool Allocations by Type'!J$10,IF(D225='2. UC Pool Allocations by Type'!B$14,'2. UC Pool Allocations by Type'!J$14,IF(D225='2. UC Pool Allocations by Type'!B$15,'2. UC Pool Allocations by Type'!J$15,IF(D225='2. UC Pool Allocations by Type'!B$16,'2. UC Pool Allocations by Type'!J$16,0)))))))</f>
        <v>2027872799.0126088</v>
      </c>
      <c r="AD225" s="71">
        <f t="shared" si="163"/>
        <v>4607009.1049826136</v>
      </c>
      <c r="AE225" s="71">
        <f t="shared" si="164"/>
        <v>0</v>
      </c>
      <c r="AF225" s="71">
        <f t="shared" si="165"/>
        <v>0</v>
      </c>
      <c r="AG225" s="71">
        <f t="shared" si="166"/>
        <v>0</v>
      </c>
      <c r="AH225" s="71">
        <f t="shared" si="167"/>
        <v>0</v>
      </c>
      <c r="AI225" s="71">
        <f t="shared" si="168"/>
        <v>0</v>
      </c>
      <c r="AJ225" s="71">
        <f t="shared" si="169"/>
        <v>0</v>
      </c>
      <c r="AK225" s="49">
        <f t="shared" si="170"/>
        <v>2185433.8576994883</v>
      </c>
      <c r="AL225" s="51">
        <f>IF($E225=$D$352,R225*'1. UC Assumptions'!$H$14,0)</f>
        <v>3894583.4101235364</v>
      </c>
      <c r="AM225" s="70">
        <f t="shared" si="154"/>
        <v>1709149.5524240481</v>
      </c>
      <c r="AN225" s="70">
        <f t="shared" si="171"/>
        <v>0</v>
      </c>
      <c r="AO225" s="70">
        <f t="shared" si="172"/>
        <v>0</v>
      </c>
      <c r="AP225" s="70">
        <f t="shared" si="188"/>
        <v>0</v>
      </c>
      <c r="AQ225" s="70">
        <f t="shared" si="173"/>
        <v>1709149.5524240481</v>
      </c>
      <c r="AR225" s="70">
        <f t="shared" si="174"/>
        <v>0</v>
      </c>
      <c r="AS225" s="70">
        <f t="shared" si="189"/>
        <v>0</v>
      </c>
      <c r="AT225" s="99">
        <f t="shared" si="157"/>
        <v>3894583.4101235364</v>
      </c>
      <c r="AU225" s="287">
        <v>3879800.12</v>
      </c>
      <c r="AV225" s="287">
        <f>ROUND(AU225*'1. UC Assumptions'!$C$19,2)</f>
        <v>1627576.15</v>
      </c>
      <c r="AW225" s="287">
        <f>IF((AB225-AA225-AU225)*'1. UC Assumptions'!$C$19&gt;0,(AB225-AA225-AU225)*'1. UC Assumptions'!$C$19,0)</f>
        <v>305064.16920020635</v>
      </c>
      <c r="AX225" s="287">
        <f t="shared" si="152"/>
        <v>1932640.3192002063</v>
      </c>
      <c r="AY225" s="287">
        <f>ROUND(AX225/'1. UC Assumptions'!$C$19,2)</f>
        <v>4607009.0999999996</v>
      </c>
      <c r="AZ225" s="290">
        <f t="shared" si="190"/>
        <v>3894583.4101235364</v>
      </c>
      <c r="BA225" s="287">
        <f t="shared" si="175"/>
        <v>0</v>
      </c>
      <c r="BB225" s="287">
        <f t="shared" si="176"/>
        <v>0</v>
      </c>
      <c r="BC225" s="287">
        <f t="shared" si="177"/>
        <v>712425.68987646326</v>
      </c>
      <c r="BD225" s="287">
        <f t="shared" si="178"/>
        <v>0</v>
      </c>
      <c r="BE225" s="287">
        <f t="shared" si="179"/>
        <v>0</v>
      </c>
      <c r="BF225" s="287">
        <f t="shared" si="180"/>
        <v>0</v>
      </c>
      <c r="BG225" s="287">
        <f t="shared" si="153"/>
        <v>3894583.4101235364</v>
      </c>
      <c r="BH225" s="287">
        <f t="shared" si="181"/>
        <v>3894583.4101235364</v>
      </c>
      <c r="BI225" s="287">
        <f t="shared" si="182"/>
        <v>0</v>
      </c>
      <c r="BJ225" s="287">
        <f t="shared" si="183"/>
        <v>0</v>
      </c>
      <c r="BK225" s="287">
        <f t="shared" si="184"/>
        <v>0</v>
      </c>
      <c r="BL225" s="287">
        <f t="shared" si="185"/>
        <v>0</v>
      </c>
      <c r="BM225" s="287">
        <f t="shared" si="186"/>
        <v>0</v>
      </c>
      <c r="BN225" s="287">
        <f t="shared" si="187"/>
        <v>0</v>
      </c>
      <c r="BO225" s="287">
        <f t="shared" si="191"/>
        <v>14783.290123536251</v>
      </c>
      <c r="BP225" s="287">
        <f t="shared" si="159"/>
        <v>6201.59</v>
      </c>
      <c r="BQ225" s="288">
        <f>IF(BO225&gt;0,BO225/'1. UC Assumptions'!$C$29*'1. UC Assumptions'!$C$28,0)</f>
        <v>10103.013697267719</v>
      </c>
      <c r="BR225" s="289">
        <f>BQ225*'1. UC Assumptions'!$C$19</f>
        <v>4238.2142460038076</v>
      </c>
      <c r="BS225" s="289">
        <f t="shared" si="192"/>
        <v>3889903.1336972676</v>
      </c>
      <c r="BT225" s="90"/>
      <c r="BU225" s="111"/>
      <c r="BV225" s="111"/>
      <c r="BW225" s="126">
        <v>2387013.6835990716</v>
      </c>
      <c r="BX225" s="126">
        <v>4536701.1049826136</v>
      </c>
      <c r="BY225" s="7">
        <f t="shared" si="193"/>
        <v>0</v>
      </c>
    </row>
    <row r="226" spans="1:77">
      <c r="A226" s="118" t="s">
        <v>559</v>
      </c>
      <c r="B226" s="118" t="s">
        <v>560</v>
      </c>
      <c r="C226" s="270" t="s">
        <v>560</v>
      </c>
      <c r="D226" s="119" t="s">
        <v>972</v>
      </c>
      <c r="E226" s="119"/>
      <c r="F226" s="120"/>
      <c r="G226" s="121" t="s">
        <v>1256</v>
      </c>
      <c r="H226" s="121" t="s">
        <v>912</v>
      </c>
      <c r="I226" s="122">
        <v>6</v>
      </c>
      <c r="J226" s="217" t="str">
        <f t="shared" si="155"/>
        <v xml:space="preserve"> </v>
      </c>
      <c r="K226" s="123">
        <v>5581280.9152530599</v>
      </c>
      <c r="L226" s="123">
        <v>6696001</v>
      </c>
      <c r="M226" s="93">
        <f t="shared" si="156"/>
        <v>8.1688273646416398E-2</v>
      </c>
      <c r="N226" s="232">
        <v>13280191.879980452</v>
      </c>
      <c r="O226" s="232"/>
      <c r="P226" s="123">
        <v>13280191.879980452</v>
      </c>
      <c r="Q226" s="123">
        <v>0</v>
      </c>
      <c r="R226" s="123">
        <f t="shared" si="160"/>
        <v>13280191.879980452</v>
      </c>
      <c r="S226" s="123" t="b">
        <f t="shared" si="161"/>
        <v>0</v>
      </c>
      <c r="T226" s="123">
        <f t="shared" si="162"/>
        <v>0</v>
      </c>
      <c r="U226" s="123">
        <v>423686</v>
      </c>
      <c r="V226" s="123">
        <v>0</v>
      </c>
      <c r="W226" s="123">
        <v>0</v>
      </c>
      <c r="X226" s="123">
        <v>0</v>
      </c>
      <c r="Y226" s="123">
        <v>0</v>
      </c>
      <c r="Z226" s="70">
        <f t="shared" si="151"/>
        <v>423686</v>
      </c>
      <c r="AA226" s="70">
        <v>0</v>
      </c>
      <c r="AB226" s="70">
        <f t="shared" si="158"/>
        <v>13703877.879980452</v>
      </c>
      <c r="AC226" s="51">
        <f>IF(D226='2. UC Pool Allocations by Type'!B$5,'2. UC Pool Allocations by Type'!J$5,IF(D226='2. UC Pool Allocations by Type'!B$6,'2. UC Pool Allocations by Type'!J$6,IF(D226='2. UC Pool Allocations by Type'!B$7,'2. UC Pool Allocations by Type'!J$7,IF(D226='2. UC Pool Allocations by Type'!B$10,'2. UC Pool Allocations by Type'!J$10,IF(D226='2. UC Pool Allocations by Type'!B$14,'2. UC Pool Allocations by Type'!J$14,IF(D226='2. UC Pool Allocations by Type'!B$15,'2. UC Pool Allocations by Type'!J$15,IF(D226='2. UC Pool Allocations by Type'!B$16,'2. UC Pool Allocations by Type'!J$16,0)))))))</f>
        <v>196885138.65513676</v>
      </c>
      <c r="AD226" s="71">
        <f t="shared" si="163"/>
        <v>0</v>
      </c>
      <c r="AE226" s="71">
        <f t="shared" si="164"/>
        <v>13703877.879980452</v>
      </c>
      <c r="AF226" s="71">
        <f t="shared" si="165"/>
        <v>0</v>
      </c>
      <c r="AG226" s="71">
        <f t="shared" si="166"/>
        <v>0</v>
      </c>
      <c r="AH226" s="71">
        <f t="shared" si="167"/>
        <v>0</v>
      </c>
      <c r="AI226" s="71">
        <f t="shared" si="168"/>
        <v>0</v>
      </c>
      <c r="AJ226" s="71">
        <f t="shared" si="169"/>
        <v>0</v>
      </c>
      <c r="AK226" s="49">
        <f t="shared" si="170"/>
        <v>8400597.9624841455</v>
      </c>
      <c r="AL226" s="51">
        <f>IF($E226=$D$352,R226*'1. UC Assumptions'!$H$14,0)</f>
        <v>0</v>
      </c>
      <c r="AM226" s="70">
        <f t="shared" si="154"/>
        <v>0</v>
      </c>
      <c r="AN226" s="70">
        <f t="shared" si="171"/>
        <v>0</v>
      </c>
      <c r="AO226" s="70">
        <f t="shared" si="172"/>
        <v>8400597.9624841455</v>
      </c>
      <c r="AP226" s="70">
        <f t="shared" si="188"/>
        <v>-2062929.4350063088</v>
      </c>
      <c r="AQ226" s="70">
        <f t="shared" si="173"/>
        <v>0</v>
      </c>
      <c r="AR226" s="70">
        <f t="shared" si="174"/>
        <v>0</v>
      </c>
      <c r="AS226" s="70">
        <f t="shared" si="189"/>
        <v>0</v>
      </c>
      <c r="AT226" s="99">
        <f t="shared" si="157"/>
        <v>6337668.5274778362</v>
      </c>
      <c r="AU226" s="287">
        <v>6165038.4500000002</v>
      </c>
      <c r="AV226" s="287">
        <f>ROUND(AU226*'1. UC Assumptions'!$C$19,2)</f>
        <v>2586233.63</v>
      </c>
      <c r="AW226" s="287">
        <f>IF((AB226-AA226-AU226)*'1. UC Assumptions'!$C$19&gt;0,(AB226-AA226-AU226)*'1. UC Assumptions'!$C$19,0)</f>
        <v>3162543.1408767994</v>
      </c>
      <c r="AX226" s="287">
        <f t="shared" si="152"/>
        <v>5748776.7708767988</v>
      </c>
      <c r="AY226" s="287">
        <f>ROUND(AX226/'1. UC Assumptions'!$C$19,2)</f>
        <v>13703877.880000001</v>
      </c>
      <c r="AZ226" s="290">
        <f t="shared" si="190"/>
        <v>6337668.5274778362</v>
      </c>
      <c r="BA226" s="287">
        <f t="shared" si="175"/>
        <v>0</v>
      </c>
      <c r="BB226" s="287">
        <f t="shared" si="176"/>
        <v>0</v>
      </c>
      <c r="BC226" s="287">
        <f t="shared" si="177"/>
        <v>0</v>
      </c>
      <c r="BD226" s="287">
        <f t="shared" si="178"/>
        <v>0</v>
      </c>
      <c r="BE226" s="287">
        <f t="shared" si="179"/>
        <v>0</v>
      </c>
      <c r="BF226" s="287">
        <f t="shared" si="180"/>
        <v>0</v>
      </c>
      <c r="BG226" s="287">
        <f t="shared" si="153"/>
        <v>6337668.5274778362</v>
      </c>
      <c r="BH226" s="287">
        <f t="shared" si="181"/>
        <v>0</v>
      </c>
      <c r="BI226" s="287">
        <f t="shared" si="182"/>
        <v>6337668.5274778362</v>
      </c>
      <c r="BJ226" s="287">
        <f t="shared" si="183"/>
        <v>0</v>
      </c>
      <c r="BK226" s="287">
        <f t="shared" si="184"/>
        <v>0</v>
      </c>
      <c r="BL226" s="287">
        <f t="shared" si="185"/>
        <v>0</v>
      </c>
      <c r="BM226" s="287">
        <f t="shared" si="186"/>
        <v>0</v>
      </c>
      <c r="BN226" s="287">
        <f t="shared" si="187"/>
        <v>0</v>
      </c>
      <c r="BO226" s="287">
        <f t="shared" si="191"/>
        <v>172630.07747783605</v>
      </c>
      <c r="BP226" s="287">
        <f t="shared" si="159"/>
        <v>72418.31</v>
      </c>
      <c r="BQ226" s="288">
        <f>IF(BO226&gt;0,BO226/'1. UC Assumptions'!$C$29*'1. UC Assumptions'!$C$28,0)</f>
        <v>117976.7171410805</v>
      </c>
      <c r="BR226" s="289">
        <f>BQ226*'1. UC Assumptions'!$C$19</f>
        <v>49491.232840683268</v>
      </c>
      <c r="BS226" s="289">
        <f t="shared" si="192"/>
        <v>6283015.1671410808</v>
      </c>
      <c r="BT226" s="90"/>
      <c r="BU226" s="111"/>
      <c r="BV226" s="111"/>
      <c r="BW226" s="126">
        <v>5911205.5852530599</v>
      </c>
      <c r="BX226" s="126">
        <v>13280191.879980452</v>
      </c>
      <c r="BY226" s="7">
        <f t="shared" si="193"/>
        <v>0</v>
      </c>
    </row>
    <row r="227" spans="1:77">
      <c r="A227" s="118" t="s">
        <v>562</v>
      </c>
      <c r="B227" s="118" t="s">
        <v>563</v>
      </c>
      <c r="C227" s="270" t="s">
        <v>563</v>
      </c>
      <c r="D227" s="119" t="s">
        <v>949</v>
      </c>
      <c r="E227" s="119"/>
      <c r="F227" s="120"/>
      <c r="G227" s="121" t="s">
        <v>561</v>
      </c>
      <c r="H227" s="121" t="s">
        <v>838</v>
      </c>
      <c r="I227" s="122">
        <v>11</v>
      </c>
      <c r="J227" s="217">
        <f t="shared" si="155"/>
        <v>1</v>
      </c>
      <c r="K227" s="123">
        <v>12166133.273039997</v>
      </c>
      <c r="L227" s="123">
        <v>22271127</v>
      </c>
      <c r="M227" s="93">
        <f t="shared" si="156"/>
        <v>6.5717022382661083E-2</v>
      </c>
      <c r="N227" s="232">
        <v>36700374.477200888</v>
      </c>
      <c r="O227" s="232"/>
      <c r="P227" s="123">
        <v>36700374.477200888</v>
      </c>
      <c r="Q227" s="123">
        <v>5210381.043534765</v>
      </c>
      <c r="R227" s="123">
        <f t="shared" si="160"/>
        <v>31489993.433666125</v>
      </c>
      <c r="S227" s="123">
        <f t="shared" si="161"/>
        <v>0</v>
      </c>
      <c r="T227" s="123" t="b">
        <f t="shared" si="162"/>
        <v>0</v>
      </c>
      <c r="U227" s="123">
        <v>0</v>
      </c>
      <c r="V227" s="123">
        <v>0</v>
      </c>
      <c r="W227" s="123">
        <v>0</v>
      </c>
      <c r="X227" s="123">
        <v>0</v>
      </c>
      <c r="Y227" s="123">
        <v>0</v>
      </c>
      <c r="Z227" s="70">
        <f t="shared" si="151"/>
        <v>0</v>
      </c>
      <c r="AA227" s="70">
        <v>0</v>
      </c>
      <c r="AB227" s="70">
        <f t="shared" si="158"/>
        <v>31489993.433666125</v>
      </c>
      <c r="AC227" s="51">
        <f>IF(D227='2. UC Pool Allocations by Type'!B$5,'2. UC Pool Allocations by Type'!J$5,IF(D227='2. UC Pool Allocations by Type'!B$6,'2. UC Pool Allocations by Type'!J$6,IF(D227='2. UC Pool Allocations by Type'!B$7,'2. UC Pool Allocations by Type'!J$7,IF(D227='2. UC Pool Allocations by Type'!B$10,'2. UC Pool Allocations by Type'!J$10,IF(D227='2. UC Pool Allocations by Type'!B$14,'2. UC Pool Allocations by Type'!J$14,IF(D227='2. UC Pool Allocations by Type'!B$15,'2. UC Pool Allocations by Type'!J$15,IF(D227='2. UC Pool Allocations by Type'!B$16,'2. UC Pool Allocations by Type'!J$16,0)))))))</f>
        <v>2027872799.0126088</v>
      </c>
      <c r="AD227" s="71">
        <f t="shared" si="163"/>
        <v>31489993.433666125</v>
      </c>
      <c r="AE227" s="71">
        <f t="shared" si="164"/>
        <v>0</v>
      </c>
      <c r="AF227" s="71">
        <f t="shared" si="165"/>
        <v>0</v>
      </c>
      <c r="AG227" s="71">
        <f t="shared" si="166"/>
        <v>0</v>
      </c>
      <c r="AH227" s="71">
        <f t="shared" si="167"/>
        <v>0</v>
      </c>
      <c r="AI227" s="71">
        <f t="shared" si="168"/>
        <v>0</v>
      </c>
      <c r="AJ227" s="71">
        <f t="shared" si="169"/>
        <v>0</v>
      </c>
      <c r="AK227" s="49">
        <f t="shared" si="170"/>
        <v>14937955.680234808</v>
      </c>
      <c r="AL227" s="51">
        <f>IF($E227=$D$352,R227*'1. UC Assumptions'!$H$14,0)</f>
        <v>0</v>
      </c>
      <c r="AM227" s="70">
        <f t="shared" si="154"/>
        <v>0</v>
      </c>
      <c r="AN227" s="70">
        <f t="shared" si="171"/>
        <v>0</v>
      </c>
      <c r="AO227" s="70">
        <f t="shared" si="172"/>
        <v>0</v>
      </c>
      <c r="AP227" s="70">
        <f t="shared" si="188"/>
        <v>0</v>
      </c>
      <c r="AQ227" s="70">
        <f t="shared" si="173"/>
        <v>0</v>
      </c>
      <c r="AR227" s="70">
        <f t="shared" si="174"/>
        <v>14937955.680234808</v>
      </c>
      <c r="AS227" s="70">
        <f t="shared" si="189"/>
        <v>-765202.87727111671</v>
      </c>
      <c r="AT227" s="99">
        <f t="shared" si="157"/>
        <v>14172752.802963693</v>
      </c>
      <c r="AU227" s="287">
        <v>15452514.059999999</v>
      </c>
      <c r="AV227" s="287">
        <f>ROUND(AU227*'1. UC Assumptions'!$C$19,2)</f>
        <v>6482329.6500000004</v>
      </c>
      <c r="AW227" s="287">
        <f>IF((AB227-AA227-AU227)*'1. UC Assumptions'!$C$19&gt;0,(AB227-AA227-AU227)*'1. UC Assumptions'!$C$19,0)</f>
        <v>6727722.5972529398</v>
      </c>
      <c r="AX227" s="287">
        <f t="shared" si="152"/>
        <v>13210052.247252941</v>
      </c>
      <c r="AY227" s="287">
        <f>ROUND(AX227/'1. UC Assumptions'!$C$19,2)</f>
        <v>31489993.440000001</v>
      </c>
      <c r="AZ227" s="290">
        <f t="shared" si="190"/>
        <v>14172752.802963693</v>
      </c>
      <c r="BA227" s="287">
        <f t="shared" si="175"/>
        <v>0</v>
      </c>
      <c r="BB227" s="287">
        <f t="shared" si="176"/>
        <v>0</v>
      </c>
      <c r="BC227" s="287">
        <f t="shared" si="177"/>
        <v>17317240.637036309</v>
      </c>
      <c r="BD227" s="287">
        <f t="shared" si="178"/>
        <v>0</v>
      </c>
      <c r="BE227" s="287">
        <f t="shared" si="179"/>
        <v>0</v>
      </c>
      <c r="BF227" s="287">
        <f t="shared" si="180"/>
        <v>0</v>
      </c>
      <c r="BG227" s="287">
        <f t="shared" si="153"/>
        <v>14172752.802963693</v>
      </c>
      <c r="BH227" s="287">
        <f t="shared" si="181"/>
        <v>14172752.802963693</v>
      </c>
      <c r="BI227" s="287">
        <f t="shared" si="182"/>
        <v>0</v>
      </c>
      <c r="BJ227" s="287">
        <f t="shared" si="183"/>
        <v>0</v>
      </c>
      <c r="BK227" s="287">
        <f t="shared" si="184"/>
        <v>0</v>
      </c>
      <c r="BL227" s="287">
        <f t="shared" si="185"/>
        <v>0</v>
      </c>
      <c r="BM227" s="287">
        <f t="shared" si="186"/>
        <v>0</v>
      </c>
      <c r="BN227" s="287">
        <f t="shared" si="187"/>
        <v>0</v>
      </c>
      <c r="BO227" s="287">
        <f t="shared" si="191"/>
        <v>-1279761.257036306</v>
      </c>
      <c r="BP227" s="287">
        <f t="shared" si="159"/>
        <v>-536859.84</v>
      </c>
      <c r="BQ227" s="288">
        <f>IF(BO227&gt;0,BO227/'1. UC Assumptions'!$C$29*'1. UC Assumptions'!$C$28,0)</f>
        <v>0</v>
      </c>
      <c r="BR227" s="289">
        <f>BQ227*'1. UC Assumptions'!$C$19</f>
        <v>0</v>
      </c>
      <c r="BS227" s="289">
        <f t="shared" si="192"/>
        <v>15452514.059999999</v>
      </c>
      <c r="BT227" s="90"/>
      <c r="BU227" s="111"/>
      <c r="BV227" s="111"/>
      <c r="BW227" s="126">
        <v>12569424.023039997</v>
      </c>
      <c r="BX227" s="126">
        <v>36700374.477200888</v>
      </c>
      <c r="BY227" s="7">
        <f t="shared" si="193"/>
        <v>0</v>
      </c>
    </row>
    <row r="228" spans="1:77">
      <c r="A228" s="118" t="s">
        <v>565</v>
      </c>
      <c r="B228" s="118" t="s">
        <v>566</v>
      </c>
      <c r="C228" s="270" t="s">
        <v>566</v>
      </c>
      <c r="D228" s="119" t="s">
        <v>949</v>
      </c>
      <c r="E228" s="119"/>
      <c r="F228" s="120"/>
      <c r="G228" s="121" t="s">
        <v>1258</v>
      </c>
      <c r="H228" s="121" t="s">
        <v>775</v>
      </c>
      <c r="I228" s="122">
        <v>9</v>
      </c>
      <c r="J228" s="217">
        <f t="shared" si="155"/>
        <v>1</v>
      </c>
      <c r="K228" s="123">
        <v>32232100.130926415</v>
      </c>
      <c r="L228" s="123">
        <v>22369572</v>
      </c>
      <c r="M228" s="93">
        <f t="shared" si="156"/>
        <v>0.31999332199734609</v>
      </c>
      <c r="N228" s="232">
        <v>72072513.215889469</v>
      </c>
      <c r="O228" s="232"/>
      <c r="P228" s="123">
        <v>72073842.582711473</v>
      </c>
      <c r="Q228" s="123">
        <v>22568341.105659414</v>
      </c>
      <c r="R228" s="123">
        <f t="shared" si="160"/>
        <v>49505501.477052063</v>
      </c>
      <c r="S228" s="123">
        <f t="shared" si="161"/>
        <v>0</v>
      </c>
      <c r="T228" s="123" t="b">
        <f t="shared" si="162"/>
        <v>0</v>
      </c>
      <c r="U228" s="123">
        <v>29457006</v>
      </c>
      <c r="V228" s="123">
        <v>3207401</v>
      </c>
      <c r="W228" s="123">
        <v>0</v>
      </c>
      <c r="X228" s="123">
        <v>0</v>
      </c>
      <c r="Y228" s="123">
        <v>0</v>
      </c>
      <c r="Z228" s="70">
        <f t="shared" si="151"/>
        <v>32664407</v>
      </c>
      <c r="AA228" s="70">
        <v>0</v>
      </c>
      <c r="AB228" s="70">
        <f t="shared" si="158"/>
        <v>82169908.477052063</v>
      </c>
      <c r="AC228" s="51">
        <f>IF(D228='2. UC Pool Allocations by Type'!B$5,'2. UC Pool Allocations by Type'!J$5,IF(D228='2. UC Pool Allocations by Type'!B$6,'2. UC Pool Allocations by Type'!J$6,IF(D228='2. UC Pool Allocations by Type'!B$7,'2. UC Pool Allocations by Type'!J$7,IF(D228='2. UC Pool Allocations by Type'!B$10,'2. UC Pool Allocations by Type'!J$10,IF(D228='2. UC Pool Allocations by Type'!B$14,'2. UC Pool Allocations by Type'!J$14,IF(D228='2. UC Pool Allocations by Type'!B$15,'2. UC Pool Allocations by Type'!J$15,IF(D228='2. UC Pool Allocations by Type'!B$16,'2. UC Pool Allocations by Type'!J$16,0)))))))</f>
        <v>2027872799.0126088</v>
      </c>
      <c r="AD228" s="71">
        <f t="shared" si="163"/>
        <v>82169908.477052063</v>
      </c>
      <c r="AE228" s="71">
        <f t="shared" si="164"/>
        <v>0</v>
      </c>
      <c r="AF228" s="71">
        <f t="shared" si="165"/>
        <v>0</v>
      </c>
      <c r="AG228" s="71">
        <f t="shared" si="166"/>
        <v>0</v>
      </c>
      <c r="AH228" s="71">
        <f t="shared" si="167"/>
        <v>0</v>
      </c>
      <c r="AI228" s="71">
        <f t="shared" si="168"/>
        <v>0</v>
      </c>
      <c r="AJ228" s="71">
        <f t="shared" si="169"/>
        <v>0</v>
      </c>
      <c r="AK228" s="49">
        <f t="shared" si="170"/>
        <v>38979063.417869121</v>
      </c>
      <c r="AL228" s="51">
        <f>IF($E228=$D$352,R228*'1. UC Assumptions'!$H$14,0)</f>
        <v>0</v>
      </c>
      <c r="AM228" s="70">
        <f t="shared" si="154"/>
        <v>0</v>
      </c>
      <c r="AN228" s="70">
        <f t="shared" si="171"/>
        <v>0</v>
      </c>
      <c r="AO228" s="70">
        <f t="shared" si="172"/>
        <v>0</v>
      </c>
      <c r="AP228" s="70">
        <f t="shared" si="188"/>
        <v>0</v>
      </c>
      <c r="AQ228" s="70">
        <f t="shared" si="173"/>
        <v>0</v>
      </c>
      <c r="AR228" s="70">
        <f t="shared" si="174"/>
        <v>38979063.417869121</v>
      </c>
      <c r="AS228" s="70">
        <f t="shared" si="189"/>
        <v>-1996718.4345145905</v>
      </c>
      <c r="AT228" s="99">
        <f t="shared" si="157"/>
        <v>36982344.983354531</v>
      </c>
      <c r="AU228" s="287">
        <v>33656537.860000007</v>
      </c>
      <c r="AV228" s="287">
        <f>ROUND(AU228*'1. UC Assumptions'!$C$19,2)</f>
        <v>14118917.630000001</v>
      </c>
      <c r="AW228" s="287">
        <f>IF((AB228-AA228-AU228)*'1. UC Assumptions'!$C$19&gt;0,(AB228-AA228-AU228)*'1. UC Assumptions'!$C$19,0)</f>
        <v>20351358.973853339</v>
      </c>
      <c r="AX228" s="287">
        <f t="shared" si="152"/>
        <v>34470276.603853337</v>
      </c>
      <c r="AY228" s="287">
        <f>ROUND(AX228/'1. UC Assumptions'!$C$19,2)</f>
        <v>82169908.469999999</v>
      </c>
      <c r="AZ228" s="290">
        <f t="shared" si="190"/>
        <v>36982344.983354531</v>
      </c>
      <c r="BA228" s="287">
        <f t="shared" si="175"/>
        <v>0</v>
      </c>
      <c r="BB228" s="287">
        <f t="shared" si="176"/>
        <v>0</v>
      </c>
      <c r="BC228" s="287">
        <f t="shared" si="177"/>
        <v>45187563.486645468</v>
      </c>
      <c r="BD228" s="287">
        <f t="shared" si="178"/>
        <v>0</v>
      </c>
      <c r="BE228" s="287">
        <f t="shared" si="179"/>
        <v>0</v>
      </c>
      <c r="BF228" s="287">
        <f t="shared" si="180"/>
        <v>0</v>
      </c>
      <c r="BG228" s="287">
        <f t="shared" si="153"/>
        <v>36982344.983354531</v>
      </c>
      <c r="BH228" s="287">
        <f t="shared" si="181"/>
        <v>36982344.983354531</v>
      </c>
      <c r="BI228" s="287">
        <f t="shared" si="182"/>
        <v>0</v>
      </c>
      <c r="BJ228" s="287">
        <f t="shared" si="183"/>
        <v>0</v>
      </c>
      <c r="BK228" s="287">
        <f t="shared" si="184"/>
        <v>0</v>
      </c>
      <c r="BL228" s="287">
        <f t="shared" si="185"/>
        <v>0</v>
      </c>
      <c r="BM228" s="287">
        <f t="shared" si="186"/>
        <v>0</v>
      </c>
      <c r="BN228" s="287">
        <f t="shared" si="187"/>
        <v>0</v>
      </c>
      <c r="BO228" s="287">
        <f t="shared" si="191"/>
        <v>3325807.1233545244</v>
      </c>
      <c r="BP228" s="287">
        <f t="shared" si="159"/>
        <v>1395176.08</v>
      </c>
      <c r="BQ228" s="288">
        <f>IF(BO228&gt;0,BO228/'1. UC Assumptions'!$C$29*'1. UC Assumptions'!$C$28,0)</f>
        <v>2272882.0608225898</v>
      </c>
      <c r="BR228" s="289">
        <f>BQ228*'1. UC Assumptions'!$C$19</f>
        <v>953474.02451507642</v>
      </c>
      <c r="BS228" s="289">
        <f t="shared" si="192"/>
        <v>35929419.920822598</v>
      </c>
      <c r="BT228" s="90"/>
      <c r="BU228" s="111"/>
      <c r="BV228" s="111"/>
      <c r="BW228" s="126">
        <v>46050603.810926415</v>
      </c>
      <c r="BX228" s="126">
        <v>72072513.215889469</v>
      </c>
      <c r="BY228" s="7">
        <f t="shared" si="193"/>
        <v>-1329.3668220043182</v>
      </c>
    </row>
    <row r="229" spans="1:77">
      <c r="A229" s="118" t="s">
        <v>568</v>
      </c>
      <c r="B229" s="118" t="s">
        <v>569</v>
      </c>
      <c r="C229" s="270" t="s">
        <v>2141</v>
      </c>
      <c r="D229" s="119" t="s">
        <v>972</v>
      </c>
      <c r="E229" s="119" t="s">
        <v>977</v>
      </c>
      <c r="F229" s="120"/>
      <c r="G229" s="121" t="s">
        <v>567</v>
      </c>
      <c r="H229" s="121" t="s">
        <v>913</v>
      </c>
      <c r="I229" s="122">
        <v>4</v>
      </c>
      <c r="J229" s="217">
        <f t="shared" si="155"/>
        <v>1</v>
      </c>
      <c r="K229" s="123">
        <v>2115478.3387933029</v>
      </c>
      <c r="L229" s="123">
        <v>1161006</v>
      </c>
      <c r="M229" s="93">
        <f t="shared" si="156"/>
        <v>7.0111927340256841E-2</v>
      </c>
      <c r="N229" s="232">
        <v>3506204.9706862685</v>
      </c>
      <c r="O229" s="232"/>
      <c r="P229" s="123">
        <v>3506204.9706862685</v>
      </c>
      <c r="Q229" s="123">
        <v>2076948.6790588624</v>
      </c>
      <c r="R229" s="123">
        <f t="shared" si="160"/>
        <v>1429256.2916274061</v>
      </c>
      <c r="S229" s="123" t="b">
        <f t="shared" si="161"/>
        <v>0</v>
      </c>
      <c r="T229" s="123">
        <f t="shared" si="162"/>
        <v>1429256.2916274061</v>
      </c>
      <c r="U229" s="123">
        <v>207720</v>
      </c>
      <c r="V229" s="123">
        <v>0</v>
      </c>
      <c r="W229" s="123">
        <v>0</v>
      </c>
      <c r="X229" s="123">
        <v>0</v>
      </c>
      <c r="Y229" s="123">
        <v>0</v>
      </c>
      <c r="Z229" s="70">
        <f t="shared" si="151"/>
        <v>207720</v>
      </c>
      <c r="AA229" s="70">
        <v>0</v>
      </c>
      <c r="AB229" s="70">
        <f t="shared" si="158"/>
        <v>1636976.2916274061</v>
      </c>
      <c r="AC229" s="51">
        <f>IF(D229='2. UC Pool Allocations by Type'!B$5,'2. UC Pool Allocations by Type'!J$5,IF(D229='2. UC Pool Allocations by Type'!B$6,'2. UC Pool Allocations by Type'!J$6,IF(D229='2. UC Pool Allocations by Type'!B$7,'2. UC Pool Allocations by Type'!J$7,IF(D229='2. UC Pool Allocations by Type'!B$10,'2. UC Pool Allocations by Type'!J$10,IF(D229='2. UC Pool Allocations by Type'!B$14,'2. UC Pool Allocations by Type'!J$14,IF(D229='2. UC Pool Allocations by Type'!B$15,'2. UC Pool Allocations by Type'!J$15,IF(D229='2. UC Pool Allocations by Type'!B$16,'2. UC Pool Allocations by Type'!J$16,0)))))))</f>
        <v>196885138.65513676</v>
      </c>
      <c r="AD229" s="71">
        <f t="shared" si="163"/>
        <v>0</v>
      </c>
      <c r="AE229" s="71">
        <f t="shared" si="164"/>
        <v>1636976.2916274061</v>
      </c>
      <c r="AF229" s="71">
        <f t="shared" si="165"/>
        <v>0</v>
      </c>
      <c r="AG229" s="71">
        <f t="shared" si="166"/>
        <v>0</v>
      </c>
      <c r="AH229" s="71">
        <f t="shared" si="167"/>
        <v>0</v>
      </c>
      <c r="AI229" s="71">
        <f t="shared" si="168"/>
        <v>0</v>
      </c>
      <c r="AJ229" s="71">
        <f t="shared" si="169"/>
        <v>0</v>
      </c>
      <c r="AK229" s="49">
        <f t="shared" si="170"/>
        <v>1003480.8993860981</v>
      </c>
      <c r="AL229" s="51">
        <f>IF($E229=$D$352,R229*'1. UC Assumptions'!$H$14,0)</f>
        <v>1226961.5549662963</v>
      </c>
      <c r="AM229" s="70">
        <f t="shared" si="154"/>
        <v>223480.65558019816</v>
      </c>
      <c r="AN229" s="70">
        <f t="shared" si="171"/>
        <v>223480.65558019816</v>
      </c>
      <c r="AO229" s="70">
        <f t="shared" si="172"/>
        <v>0</v>
      </c>
      <c r="AP229" s="70">
        <f t="shared" si="188"/>
        <v>0</v>
      </c>
      <c r="AQ229" s="70">
        <f t="shared" si="173"/>
        <v>0</v>
      </c>
      <c r="AR229" s="70">
        <f t="shared" si="174"/>
        <v>0</v>
      </c>
      <c r="AS229" s="70">
        <f t="shared" si="189"/>
        <v>0</v>
      </c>
      <c r="AT229" s="99">
        <f t="shared" si="157"/>
        <v>1226961.5549662963</v>
      </c>
      <c r="AU229" s="287">
        <v>1204448.53</v>
      </c>
      <c r="AV229" s="287">
        <f>ROUND(AU229*'1. UC Assumptions'!$C$19,2)</f>
        <v>505266.16</v>
      </c>
      <c r="AW229" s="287">
        <f>IF((AB229-AA229-AU229)*'1. UC Assumptions'!$C$19&gt;0,(AB229-AA229-AU229)*'1. UC Assumptions'!$C$19,0)</f>
        <v>181445.39600269686</v>
      </c>
      <c r="AX229" s="287">
        <f t="shared" si="152"/>
        <v>686711.55600269686</v>
      </c>
      <c r="AY229" s="287">
        <f>ROUND(AX229/'1. UC Assumptions'!$C$19,2)</f>
        <v>1636976.3</v>
      </c>
      <c r="AZ229" s="290">
        <f t="shared" si="190"/>
        <v>1226961.5549662963</v>
      </c>
      <c r="BA229" s="287">
        <f t="shared" si="175"/>
        <v>0</v>
      </c>
      <c r="BB229" s="287">
        <f t="shared" si="176"/>
        <v>0</v>
      </c>
      <c r="BC229" s="287">
        <f t="shared" si="177"/>
        <v>0</v>
      </c>
      <c r="BD229" s="287">
        <f t="shared" si="178"/>
        <v>0</v>
      </c>
      <c r="BE229" s="287">
        <f t="shared" si="179"/>
        <v>0</v>
      </c>
      <c r="BF229" s="287">
        <f t="shared" si="180"/>
        <v>0</v>
      </c>
      <c r="BG229" s="287">
        <f t="shared" si="153"/>
        <v>1226961.5549662963</v>
      </c>
      <c r="BH229" s="287">
        <f t="shared" si="181"/>
        <v>0</v>
      </c>
      <c r="BI229" s="287">
        <f t="shared" si="182"/>
        <v>1226961.5549662963</v>
      </c>
      <c r="BJ229" s="287">
        <f t="shared" si="183"/>
        <v>0</v>
      </c>
      <c r="BK229" s="287">
        <f t="shared" si="184"/>
        <v>0</v>
      </c>
      <c r="BL229" s="287">
        <f t="shared" si="185"/>
        <v>0</v>
      </c>
      <c r="BM229" s="287">
        <f t="shared" si="186"/>
        <v>0</v>
      </c>
      <c r="BN229" s="287">
        <f t="shared" si="187"/>
        <v>0</v>
      </c>
      <c r="BO229" s="287">
        <f t="shared" si="191"/>
        <v>22513.024966296274</v>
      </c>
      <c r="BP229" s="287">
        <f t="shared" si="159"/>
        <v>9444.2099999999991</v>
      </c>
      <c r="BQ229" s="288">
        <f>IF(BO229&gt;0,BO229/'1. UC Assumptions'!$C$29*'1. UC Assumptions'!$C$28,0)</f>
        <v>15385.573691698215</v>
      </c>
      <c r="BR229" s="289">
        <f>BQ229*'1. UC Assumptions'!$C$19</f>
        <v>6454.2481636674011</v>
      </c>
      <c r="BS229" s="289">
        <f t="shared" si="192"/>
        <v>1219834.1036916983</v>
      </c>
      <c r="BT229" s="90"/>
      <c r="BU229" s="111"/>
      <c r="BV229" s="111"/>
      <c r="BW229" s="126">
        <v>2167518.9787933035</v>
      </c>
      <c r="BX229" s="126">
        <v>3506204.9706862685</v>
      </c>
      <c r="BY229" s="7">
        <f t="shared" si="193"/>
        <v>0</v>
      </c>
    </row>
    <row r="230" spans="1:77">
      <c r="A230" s="118" t="s">
        <v>570</v>
      </c>
      <c r="B230" s="118" t="s">
        <v>571</v>
      </c>
      <c r="C230" s="270" t="s">
        <v>571</v>
      </c>
      <c r="D230" s="119" t="s">
        <v>972</v>
      </c>
      <c r="E230" s="119" t="s">
        <v>977</v>
      </c>
      <c r="F230" s="120"/>
      <c r="G230" s="121" t="s">
        <v>1259</v>
      </c>
      <c r="H230" s="121" t="s">
        <v>914</v>
      </c>
      <c r="I230" s="122">
        <v>1</v>
      </c>
      <c r="J230" s="217">
        <f t="shared" si="155"/>
        <v>1</v>
      </c>
      <c r="K230" s="123">
        <v>1245588.7028182251</v>
      </c>
      <c r="L230" s="123">
        <v>3240956</v>
      </c>
      <c r="M230" s="93">
        <f t="shared" si="156"/>
        <v>0.15062784095808435</v>
      </c>
      <c r="N230" s="232">
        <v>5162343.2447656645</v>
      </c>
      <c r="O230" s="232"/>
      <c r="P230" s="123">
        <v>5162343.2447656645</v>
      </c>
      <c r="Q230" s="123">
        <v>3448695.2953185341</v>
      </c>
      <c r="R230" s="123">
        <f t="shared" si="160"/>
        <v>1713647.9494471303</v>
      </c>
      <c r="S230" s="123" t="b">
        <f t="shared" si="161"/>
        <v>0</v>
      </c>
      <c r="T230" s="123">
        <f t="shared" si="162"/>
        <v>1713647.9494471303</v>
      </c>
      <c r="U230" s="123">
        <v>0</v>
      </c>
      <c r="V230" s="123">
        <v>0</v>
      </c>
      <c r="W230" s="123">
        <v>0</v>
      </c>
      <c r="X230" s="123">
        <v>0</v>
      </c>
      <c r="Y230" s="123">
        <v>0</v>
      </c>
      <c r="Z230" s="70">
        <f t="shared" si="151"/>
        <v>0</v>
      </c>
      <c r="AA230" s="70">
        <v>0</v>
      </c>
      <c r="AB230" s="70">
        <f t="shared" si="158"/>
        <v>1713647.9494471303</v>
      </c>
      <c r="AC230" s="51">
        <f>IF(D230='2. UC Pool Allocations by Type'!B$5,'2. UC Pool Allocations by Type'!J$5,IF(D230='2. UC Pool Allocations by Type'!B$6,'2. UC Pool Allocations by Type'!J$6,IF(D230='2. UC Pool Allocations by Type'!B$7,'2. UC Pool Allocations by Type'!J$7,IF(D230='2. UC Pool Allocations by Type'!B$10,'2. UC Pool Allocations by Type'!J$10,IF(D230='2. UC Pool Allocations by Type'!B$14,'2. UC Pool Allocations by Type'!J$14,IF(D230='2. UC Pool Allocations by Type'!B$15,'2. UC Pool Allocations by Type'!J$15,IF(D230='2. UC Pool Allocations by Type'!B$16,'2. UC Pool Allocations by Type'!J$16,0)))))))</f>
        <v>196885138.65513676</v>
      </c>
      <c r="AD230" s="71">
        <f t="shared" si="163"/>
        <v>0</v>
      </c>
      <c r="AE230" s="71">
        <f t="shared" si="164"/>
        <v>1713647.9494471303</v>
      </c>
      <c r="AF230" s="71">
        <f t="shared" si="165"/>
        <v>0</v>
      </c>
      <c r="AG230" s="71">
        <f t="shared" si="166"/>
        <v>0</v>
      </c>
      <c r="AH230" s="71">
        <f t="shared" si="167"/>
        <v>0</v>
      </c>
      <c r="AI230" s="71">
        <f t="shared" si="168"/>
        <v>0</v>
      </c>
      <c r="AJ230" s="71">
        <f t="shared" si="169"/>
        <v>0</v>
      </c>
      <c r="AK230" s="49">
        <f t="shared" si="170"/>
        <v>1050481.3016154252</v>
      </c>
      <c r="AL230" s="51">
        <f>IF($E230=$D$352,R230*'1. UC Assumptions'!$H$14,0)</f>
        <v>1471100.8550638442</v>
      </c>
      <c r="AM230" s="70">
        <f t="shared" si="154"/>
        <v>420619.55344841909</v>
      </c>
      <c r="AN230" s="70">
        <f t="shared" si="171"/>
        <v>420619.55344841909</v>
      </c>
      <c r="AO230" s="70">
        <f t="shared" si="172"/>
        <v>0</v>
      </c>
      <c r="AP230" s="70">
        <f t="shared" si="188"/>
        <v>0</v>
      </c>
      <c r="AQ230" s="70">
        <f t="shared" si="173"/>
        <v>0</v>
      </c>
      <c r="AR230" s="70">
        <f t="shared" si="174"/>
        <v>0</v>
      </c>
      <c r="AS230" s="70">
        <f t="shared" si="189"/>
        <v>0</v>
      </c>
      <c r="AT230" s="99">
        <f t="shared" si="157"/>
        <v>1471100.8550638442</v>
      </c>
      <c r="AU230" s="287">
        <v>1148832.06</v>
      </c>
      <c r="AV230" s="287">
        <f>ROUND(AU230*'1. UC Assumptions'!$C$19,2)</f>
        <v>481935.05</v>
      </c>
      <c r="AW230" s="287">
        <f>IF((AB230-AA230-AU230)*'1. UC Assumptions'!$C$19&gt;0,(AB230-AA230-AU230)*'1. UC Assumptions'!$C$19,0)</f>
        <v>236940.26562307114</v>
      </c>
      <c r="AX230" s="287">
        <f t="shared" si="152"/>
        <v>718875.31562307116</v>
      </c>
      <c r="AY230" s="287">
        <f>ROUND(AX230/'1. UC Assumptions'!$C$19,2)</f>
        <v>1713647.95</v>
      </c>
      <c r="AZ230" s="290">
        <f t="shared" si="190"/>
        <v>1471100.8550638442</v>
      </c>
      <c r="BA230" s="287">
        <f t="shared" si="175"/>
        <v>0</v>
      </c>
      <c r="BB230" s="287">
        <f t="shared" si="176"/>
        <v>0</v>
      </c>
      <c r="BC230" s="287">
        <f t="shared" si="177"/>
        <v>0</v>
      </c>
      <c r="BD230" s="287">
        <f t="shared" si="178"/>
        <v>0</v>
      </c>
      <c r="BE230" s="287">
        <f t="shared" si="179"/>
        <v>0</v>
      </c>
      <c r="BF230" s="287">
        <f t="shared" si="180"/>
        <v>0</v>
      </c>
      <c r="BG230" s="287">
        <f t="shared" si="153"/>
        <v>1471100.8550638442</v>
      </c>
      <c r="BH230" s="287">
        <f t="shared" si="181"/>
        <v>0</v>
      </c>
      <c r="BI230" s="287">
        <f t="shared" si="182"/>
        <v>1471100.8550638442</v>
      </c>
      <c r="BJ230" s="287">
        <f t="shared" si="183"/>
        <v>0</v>
      </c>
      <c r="BK230" s="287">
        <f t="shared" si="184"/>
        <v>0</v>
      </c>
      <c r="BL230" s="287">
        <f t="shared" si="185"/>
        <v>0</v>
      </c>
      <c r="BM230" s="287">
        <f t="shared" si="186"/>
        <v>0</v>
      </c>
      <c r="BN230" s="287">
        <f t="shared" si="187"/>
        <v>0</v>
      </c>
      <c r="BO230" s="287">
        <f t="shared" si="191"/>
        <v>322268.79506384418</v>
      </c>
      <c r="BP230" s="287">
        <f t="shared" si="159"/>
        <v>135191.75</v>
      </c>
      <c r="BQ230" s="288">
        <f>IF(BO230&gt;0,BO230/'1. UC Assumptions'!$C$29*'1. UC Assumptions'!$C$28,0)</f>
        <v>220240.9628387347</v>
      </c>
      <c r="BR230" s="289">
        <f>BQ230*'1. UC Assumptions'!$C$19</f>
        <v>92391.083910849207</v>
      </c>
      <c r="BS230" s="289">
        <f t="shared" si="192"/>
        <v>1369073.0228387348</v>
      </c>
      <c r="BT230" s="90"/>
      <c r="BU230" s="111"/>
      <c r="BV230" s="111"/>
      <c r="BW230" s="126">
        <v>1659781.002818225</v>
      </c>
      <c r="BX230" s="126">
        <v>5162343.2447656645</v>
      </c>
      <c r="BY230" s="7">
        <f t="shared" si="193"/>
        <v>0</v>
      </c>
    </row>
    <row r="231" spans="1:77">
      <c r="A231" s="118" t="s">
        <v>572</v>
      </c>
      <c r="B231" s="118" t="s">
        <v>573</v>
      </c>
      <c r="C231" s="270" t="s">
        <v>573</v>
      </c>
      <c r="D231" s="119" t="s">
        <v>972</v>
      </c>
      <c r="E231" s="119" t="s">
        <v>977</v>
      </c>
      <c r="F231" s="120"/>
      <c r="G231" s="121" t="s">
        <v>1260</v>
      </c>
      <c r="H231" s="121" t="s">
        <v>915</v>
      </c>
      <c r="I231" s="122">
        <v>11</v>
      </c>
      <c r="J231" s="217">
        <f t="shared" si="155"/>
        <v>1</v>
      </c>
      <c r="K231" s="123">
        <v>1637086.089935645</v>
      </c>
      <c r="L231" s="123">
        <v>2184141</v>
      </c>
      <c r="M231" s="93">
        <f t="shared" si="156"/>
        <v>7.6665015332414654E-2</v>
      </c>
      <c r="N231" s="232">
        <v>4108166.7178641995</v>
      </c>
      <c r="O231" s="232"/>
      <c r="P231" s="123">
        <v>4114181.5233741994</v>
      </c>
      <c r="Q231" s="123">
        <v>2371443.9665826447</v>
      </c>
      <c r="R231" s="123">
        <f t="shared" si="160"/>
        <v>1742737.5567915547</v>
      </c>
      <c r="S231" s="123" t="b">
        <f t="shared" si="161"/>
        <v>0</v>
      </c>
      <c r="T231" s="123">
        <f t="shared" si="162"/>
        <v>1742737.5567915547</v>
      </c>
      <c r="U231" s="123">
        <v>49646</v>
      </c>
      <c r="V231" s="123">
        <v>0</v>
      </c>
      <c r="W231" s="123">
        <v>0</v>
      </c>
      <c r="X231" s="123">
        <v>0</v>
      </c>
      <c r="Y231" s="123">
        <v>0</v>
      </c>
      <c r="Z231" s="70">
        <f t="shared" si="151"/>
        <v>49646</v>
      </c>
      <c r="AA231" s="70">
        <v>0</v>
      </c>
      <c r="AB231" s="70">
        <f t="shared" si="158"/>
        <v>1792383.5567915547</v>
      </c>
      <c r="AC231" s="51">
        <f>IF(D231='2. UC Pool Allocations by Type'!B$5,'2. UC Pool Allocations by Type'!J$5,IF(D231='2. UC Pool Allocations by Type'!B$6,'2. UC Pool Allocations by Type'!J$6,IF(D231='2. UC Pool Allocations by Type'!B$7,'2. UC Pool Allocations by Type'!J$7,IF(D231='2. UC Pool Allocations by Type'!B$10,'2. UC Pool Allocations by Type'!J$10,IF(D231='2. UC Pool Allocations by Type'!B$14,'2. UC Pool Allocations by Type'!J$14,IF(D231='2. UC Pool Allocations by Type'!B$15,'2. UC Pool Allocations by Type'!J$15,IF(D231='2. UC Pool Allocations by Type'!B$16,'2. UC Pool Allocations by Type'!J$16,0)))))))</f>
        <v>196885138.65513676</v>
      </c>
      <c r="AD231" s="71">
        <f t="shared" si="163"/>
        <v>0</v>
      </c>
      <c r="AE231" s="71">
        <f t="shared" si="164"/>
        <v>1792383.5567915547</v>
      </c>
      <c r="AF231" s="71">
        <f t="shared" si="165"/>
        <v>0</v>
      </c>
      <c r="AG231" s="71">
        <f t="shared" si="166"/>
        <v>0</v>
      </c>
      <c r="AH231" s="71">
        <f t="shared" si="167"/>
        <v>0</v>
      </c>
      <c r="AI231" s="71">
        <f t="shared" si="168"/>
        <v>0</v>
      </c>
      <c r="AJ231" s="71">
        <f t="shared" si="169"/>
        <v>0</v>
      </c>
      <c r="AK231" s="49">
        <f t="shared" si="170"/>
        <v>1098746.9231004778</v>
      </c>
      <c r="AL231" s="51">
        <f>IF($E231=$D$352,R231*'1. UC Assumptions'!$H$14,0)</f>
        <v>1496073.1641379809</v>
      </c>
      <c r="AM231" s="70">
        <f t="shared" si="154"/>
        <v>397326.24103750312</v>
      </c>
      <c r="AN231" s="70">
        <f t="shared" si="171"/>
        <v>397326.24103750312</v>
      </c>
      <c r="AO231" s="70">
        <f t="shared" si="172"/>
        <v>0</v>
      </c>
      <c r="AP231" s="70">
        <f t="shared" si="188"/>
        <v>0</v>
      </c>
      <c r="AQ231" s="70">
        <f t="shared" si="173"/>
        <v>0</v>
      </c>
      <c r="AR231" s="70">
        <f t="shared" si="174"/>
        <v>0</v>
      </c>
      <c r="AS231" s="70">
        <f t="shared" si="189"/>
        <v>0</v>
      </c>
      <c r="AT231" s="99">
        <f t="shared" si="157"/>
        <v>1496073.1641379809</v>
      </c>
      <c r="AU231" s="287">
        <v>1450062.4500000002</v>
      </c>
      <c r="AV231" s="287">
        <f>ROUND(AU231*'1. UC Assumptions'!$C$19,2)</f>
        <v>608301.19999999995</v>
      </c>
      <c r="AW231" s="287">
        <f>IF((AB231-AA231-AU231)*'1. UC Assumptions'!$C$19&gt;0,(AB231-AA231-AU231)*'1. UC Assumptions'!$C$19,0)</f>
        <v>143603.70429905711</v>
      </c>
      <c r="AX231" s="287">
        <f t="shared" si="152"/>
        <v>751904.90429905709</v>
      </c>
      <c r="AY231" s="287">
        <f>ROUND(AX231/'1. UC Assumptions'!$C$19,2)</f>
        <v>1792383.56</v>
      </c>
      <c r="AZ231" s="290">
        <f t="shared" si="190"/>
        <v>1496073.1641379809</v>
      </c>
      <c r="BA231" s="287">
        <f t="shared" si="175"/>
        <v>0</v>
      </c>
      <c r="BB231" s="287">
        <f t="shared" si="176"/>
        <v>0</v>
      </c>
      <c r="BC231" s="287">
        <f t="shared" si="177"/>
        <v>0</v>
      </c>
      <c r="BD231" s="287">
        <f t="shared" si="178"/>
        <v>0</v>
      </c>
      <c r="BE231" s="287">
        <f t="shared" si="179"/>
        <v>0</v>
      </c>
      <c r="BF231" s="287">
        <f t="shared" si="180"/>
        <v>0</v>
      </c>
      <c r="BG231" s="287">
        <f t="shared" si="153"/>
        <v>1496073.1641379809</v>
      </c>
      <c r="BH231" s="287">
        <f t="shared" si="181"/>
        <v>0</v>
      </c>
      <c r="BI231" s="287">
        <f t="shared" si="182"/>
        <v>1496073.1641379809</v>
      </c>
      <c r="BJ231" s="287">
        <f t="shared" si="183"/>
        <v>0</v>
      </c>
      <c r="BK231" s="287">
        <f t="shared" si="184"/>
        <v>0</v>
      </c>
      <c r="BL231" s="287">
        <f t="shared" si="185"/>
        <v>0</v>
      </c>
      <c r="BM231" s="287">
        <f t="shared" si="186"/>
        <v>0</v>
      </c>
      <c r="BN231" s="287">
        <f t="shared" si="187"/>
        <v>0</v>
      </c>
      <c r="BO231" s="287">
        <f t="shared" si="191"/>
        <v>46010.714137980714</v>
      </c>
      <c r="BP231" s="287">
        <f t="shared" si="159"/>
        <v>19301.490000000002</v>
      </c>
      <c r="BQ231" s="288">
        <f>IF(BO231&gt;0,BO231/'1. UC Assumptions'!$C$29*'1. UC Assumptions'!$C$28,0)</f>
        <v>31444.07444301002</v>
      </c>
      <c r="BR231" s="289">
        <f>BQ231*'1. UC Assumptions'!$C$19</f>
        <v>13190.789228842703</v>
      </c>
      <c r="BS231" s="289">
        <f t="shared" si="192"/>
        <v>1481506.5244430101</v>
      </c>
      <c r="BT231" s="90"/>
      <c r="BU231" s="111"/>
      <c r="BV231" s="111"/>
      <c r="BW231" s="126">
        <v>1715840.7899356452</v>
      </c>
      <c r="BX231" s="126">
        <v>4108166.7178641995</v>
      </c>
      <c r="BY231" s="7">
        <f t="shared" si="193"/>
        <v>-6014.8055099998601</v>
      </c>
    </row>
    <row r="232" spans="1:77">
      <c r="A232" s="118" t="s">
        <v>575</v>
      </c>
      <c r="B232" s="118" t="s">
        <v>576</v>
      </c>
      <c r="C232" s="270" t="s">
        <v>576</v>
      </c>
      <c r="D232" s="119" t="s">
        <v>950</v>
      </c>
      <c r="E232" s="119"/>
      <c r="F232" s="120"/>
      <c r="G232" s="121" t="s">
        <v>1261</v>
      </c>
      <c r="H232" s="121" t="s">
        <v>801</v>
      </c>
      <c r="I232" s="122">
        <v>15</v>
      </c>
      <c r="J232" s="217">
        <f t="shared" si="155"/>
        <v>1</v>
      </c>
      <c r="K232" s="123">
        <v>16988026.107050002</v>
      </c>
      <c r="L232" s="123">
        <v>93480266.849999994</v>
      </c>
      <c r="M232" s="93">
        <f t="shared" si="156"/>
        <v>5.5784639753146514E-2</v>
      </c>
      <c r="N232" s="232">
        <v>116511767.5246269</v>
      </c>
      <c r="O232" s="232"/>
      <c r="P232" s="123">
        <v>116630726.88380408</v>
      </c>
      <c r="Q232" s="123">
        <v>42771726.207602583</v>
      </c>
      <c r="R232" s="123">
        <f t="shared" si="160"/>
        <v>73859000.676201493</v>
      </c>
      <c r="S232" s="123" t="b">
        <f t="shared" si="161"/>
        <v>0</v>
      </c>
      <c r="T232" s="123" t="b">
        <f t="shared" si="162"/>
        <v>0</v>
      </c>
      <c r="U232" s="123">
        <v>1411533</v>
      </c>
      <c r="V232" s="123">
        <v>0</v>
      </c>
      <c r="W232" s="123">
        <v>0</v>
      </c>
      <c r="X232" s="123">
        <v>0</v>
      </c>
      <c r="Y232" s="123">
        <v>0</v>
      </c>
      <c r="Z232" s="70">
        <f t="shared" si="151"/>
        <v>1411533</v>
      </c>
      <c r="AA232" s="70">
        <v>26525325.58606812</v>
      </c>
      <c r="AB232" s="70">
        <f t="shared" si="158"/>
        <v>101795859.26226962</v>
      </c>
      <c r="AC232" s="51">
        <f>IF(D232='2. UC Pool Allocations by Type'!B$5,'2. UC Pool Allocations by Type'!J$5,IF(D232='2. UC Pool Allocations by Type'!B$6,'2. UC Pool Allocations by Type'!J$6,IF(D232='2. UC Pool Allocations by Type'!B$7,'2. UC Pool Allocations by Type'!J$7,IF(D232='2. UC Pool Allocations by Type'!B$10,'2. UC Pool Allocations by Type'!J$10,IF(D232='2. UC Pool Allocations by Type'!B$14,'2. UC Pool Allocations by Type'!J$14,IF(D232='2. UC Pool Allocations by Type'!B$15,'2. UC Pool Allocations by Type'!J$15,IF(D232='2. UC Pool Allocations by Type'!B$16,'2. UC Pool Allocations by Type'!J$16,0)))))))</f>
        <v>859329636.50805175</v>
      </c>
      <c r="AD232" s="71">
        <f t="shared" si="163"/>
        <v>0</v>
      </c>
      <c r="AE232" s="71">
        <f t="shared" si="164"/>
        <v>0</v>
      </c>
      <c r="AF232" s="71">
        <f t="shared" si="165"/>
        <v>0</v>
      </c>
      <c r="AG232" s="71">
        <f t="shared" si="166"/>
        <v>101795859.26226962</v>
      </c>
      <c r="AH232" s="71">
        <f t="shared" si="167"/>
        <v>0</v>
      </c>
      <c r="AI232" s="71">
        <f t="shared" si="168"/>
        <v>0</v>
      </c>
      <c r="AJ232" s="71">
        <f t="shared" si="169"/>
        <v>0</v>
      </c>
      <c r="AK232" s="49">
        <f t="shared" si="170"/>
        <v>40712075.531685419</v>
      </c>
      <c r="AL232" s="51">
        <f>IF($E232=$D$352,R232*'1. UC Assumptions'!$H$14,0)</f>
        <v>0</v>
      </c>
      <c r="AM232" s="70">
        <f t="shared" si="154"/>
        <v>0</v>
      </c>
      <c r="AN232" s="70">
        <f t="shared" si="171"/>
        <v>0</v>
      </c>
      <c r="AO232" s="70">
        <f t="shared" si="172"/>
        <v>0</v>
      </c>
      <c r="AP232" s="70">
        <f t="shared" si="188"/>
        <v>0</v>
      </c>
      <c r="AQ232" s="70">
        <f t="shared" si="173"/>
        <v>0</v>
      </c>
      <c r="AR232" s="70">
        <f t="shared" si="174"/>
        <v>0</v>
      </c>
      <c r="AS232" s="70">
        <f t="shared" si="189"/>
        <v>0</v>
      </c>
      <c r="AT232" s="99">
        <f t="shared" si="157"/>
        <v>40712075.531685419</v>
      </c>
      <c r="AU232" s="287">
        <v>40987027.840000004</v>
      </c>
      <c r="AV232" s="287">
        <f>ROUND(AU232*'1. UC Assumptions'!$C$19,2)</f>
        <v>17194058.18</v>
      </c>
      <c r="AW232" s="287">
        <f>IF((AB232-AA232-AU232)*'1. UC Assumptions'!$C$19&gt;0,(AB232-AA232-AU232)*'1. UC Assumptions'!$C$19,0)</f>
        <v>14381930.698286524</v>
      </c>
      <c r="AX232" s="287">
        <f t="shared" si="152"/>
        <v>31575988.878286526</v>
      </c>
      <c r="AY232" s="287">
        <f>ROUND(AX232/'1. UC Assumptions'!$C$19,2)</f>
        <v>75270533.680000007</v>
      </c>
      <c r="AZ232" s="290">
        <f t="shared" si="190"/>
        <v>40712075.531685419</v>
      </c>
      <c r="BA232" s="287">
        <f t="shared" si="175"/>
        <v>0</v>
      </c>
      <c r="BB232" s="287">
        <f t="shared" si="176"/>
        <v>0</v>
      </c>
      <c r="BC232" s="287">
        <f t="shared" si="177"/>
        <v>0</v>
      </c>
      <c r="BD232" s="287">
        <f t="shared" si="178"/>
        <v>0</v>
      </c>
      <c r="BE232" s="287">
        <f t="shared" si="179"/>
        <v>0</v>
      </c>
      <c r="BF232" s="287">
        <f t="shared" si="180"/>
        <v>0</v>
      </c>
      <c r="BG232" s="287">
        <f t="shared" si="153"/>
        <v>40712075.531685419</v>
      </c>
      <c r="BH232" s="287">
        <f t="shared" si="181"/>
        <v>0</v>
      </c>
      <c r="BI232" s="287">
        <f t="shared" si="182"/>
        <v>0</v>
      </c>
      <c r="BJ232" s="287">
        <f t="shared" si="183"/>
        <v>0</v>
      </c>
      <c r="BK232" s="287">
        <f t="shared" si="184"/>
        <v>40712075.531685419</v>
      </c>
      <c r="BL232" s="287">
        <f t="shared" si="185"/>
        <v>0</v>
      </c>
      <c r="BM232" s="287">
        <f t="shared" si="186"/>
        <v>0</v>
      </c>
      <c r="BN232" s="287">
        <f t="shared" si="187"/>
        <v>0</v>
      </c>
      <c r="BO232" s="287">
        <f t="shared" si="191"/>
        <v>-274952.3083145842</v>
      </c>
      <c r="BP232" s="287">
        <f t="shared" si="159"/>
        <v>-115342.49</v>
      </c>
      <c r="BQ232" s="288">
        <f>IF(BO232&gt;0,BO232/'1. UC Assumptions'!$C$29*'1. UC Assumptions'!$C$28,0)</f>
        <v>0</v>
      </c>
      <c r="BR232" s="289">
        <f>BQ232*'1. UC Assumptions'!$C$19</f>
        <v>0</v>
      </c>
      <c r="BS232" s="289">
        <f t="shared" si="192"/>
        <v>40987027.840000004</v>
      </c>
      <c r="BT232" s="90"/>
      <c r="BU232" s="111"/>
      <c r="BV232" s="111"/>
      <c r="BW232" s="126">
        <v>17127165.337049998</v>
      </c>
      <c r="BX232" s="126">
        <v>116511767.5246269</v>
      </c>
      <c r="BY232" s="7">
        <f t="shared" si="193"/>
        <v>-118959.35917718709</v>
      </c>
    </row>
    <row r="233" spans="1:77">
      <c r="A233" s="118" t="s">
        <v>578</v>
      </c>
      <c r="B233" s="118" t="s">
        <v>579</v>
      </c>
      <c r="C233" s="270" t="s">
        <v>579</v>
      </c>
      <c r="D233" s="119" t="s">
        <v>949</v>
      </c>
      <c r="E233" s="119"/>
      <c r="F233" s="120"/>
      <c r="G233" s="121" t="s">
        <v>577</v>
      </c>
      <c r="H233" s="121" t="s">
        <v>825</v>
      </c>
      <c r="I233" s="122">
        <v>16</v>
      </c>
      <c r="J233" s="217">
        <f t="shared" si="155"/>
        <v>1</v>
      </c>
      <c r="K233" s="123">
        <v>8636669.2864099983</v>
      </c>
      <c r="L233" s="123">
        <v>13091432.720000001</v>
      </c>
      <c r="M233" s="93">
        <f t="shared" si="156"/>
        <v>7.452643398053671E-2</v>
      </c>
      <c r="N233" s="232">
        <v>23347419.966113079</v>
      </c>
      <c r="O233" s="232"/>
      <c r="P233" s="123">
        <v>23347419.966113079</v>
      </c>
      <c r="Q233" s="123">
        <v>4923938.0741278222</v>
      </c>
      <c r="R233" s="123">
        <f t="shared" si="160"/>
        <v>18423481.891985256</v>
      </c>
      <c r="S233" s="123">
        <f t="shared" si="161"/>
        <v>0</v>
      </c>
      <c r="T233" s="123" t="b">
        <f t="shared" si="162"/>
        <v>0</v>
      </c>
      <c r="U233" s="123">
        <v>6941224</v>
      </c>
      <c r="V233" s="123">
        <v>0</v>
      </c>
      <c r="W233" s="123">
        <v>0</v>
      </c>
      <c r="X233" s="123">
        <v>0</v>
      </c>
      <c r="Y233" s="123">
        <v>198648.58</v>
      </c>
      <c r="Z233" s="70">
        <f t="shared" si="151"/>
        <v>7139872.5800000001</v>
      </c>
      <c r="AA233" s="70">
        <v>0</v>
      </c>
      <c r="AB233" s="70">
        <f t="shared" si="158"/>
        <v>25563354.471985258</v>
      </c>
      <c r="AC233" s="51">
        <f>IF(D233='2. UC Pool Allocations by Type'!B$5,'2. UC Pool Allocations by Type'!J$5,IF(D233='2. UC Pool Allocations by Type'!B$6,'2. UC Pool Allocations by Type'!J$6,IF(D233='2. UC Pool Allocations by Type'!B$7,'2. UC Pool Allocations by Type'!J$7,IF(D233='2. UC Pool Allocations by Type'!B$10,'2. UC Pool Allocations by Type'!J$10,IF(D233='2. UC Pool Allocations by Type'!B$14,'2. UC Pool Allocations by Type'!J$14,IF(D233='2. UC Pool Allocations by Type'!B$15,'2. UC Pool Allocations by Type'!J$15,IF(D233='2. UC Pool Allocations by Type'!B$16,'2. UC Pool Allocations by Type'!J$16,0)))))))</f>
        <v>2027872799.0126088</v>
      </c>
      <c r="AD233" s="71">
        <f t="shared" si="163"/>
        <v>25563354.471985258</v>
      </c>
      <c r="AE233" s="71">
        <f t="shared" si="164"/>
        <v>0</v>
      </c>
      <c r="AF233" s="71">
        <f t="shared" si="165"/>
        <v>0</v>
      </c>
      <c r="AG233" s="71">
        <f t="shared" si="166"/>
        <v>0</v>
      </c>
      <c r="AH233" s="71">
        <f t="shared" si="167"/>
        <v>0</v>
      </c>
      <c r="AI233" s="71">
        <f t="shared" si="168"/>
        <v>0</v>
      </c>
      <c r="AJ233" s="71">
        <f t="shared" si="169"/>
        <v>0</v>
      </c>
      <c r="AK233" s="49">
        <f t="shared" si="170"/>
        <v>12126527.01706806</v>
      </c>
      <c r="AL233" s="51">
        <f>IF($E233=$D$352,R233*'1. UC Assumptions'!$H$14,0)</f>
        <v>0</v>
      </c>
      <c r="AM233" s="70">
        <f t="shared" si="154"/>
        <v>0</v>
      </c>
      <c r="AN233" s="70">
        <f t="shared" si="171"/>
        <v>0</v>
      </c>
      <c r="AO233" s="70">
        <f t="shared" si="172"/>
        <v>0</v>
      </c>
      <c r="AP233" s="70">
        <f t="shared" si="188"/>
        <v>0</v>
      </c>
      <c r="AQ233" s="70">
        <f t="shared" si="173"/>
        <v>0</v>
      </c>
      <c r="AR233" s="70">
        <f t="shared" si="174"/>
        <v>12126527.01706806</v>
      </c>
      <c r="AS233" s="70">
        <f t="shared" si="189"/>
        <v>-621186.29639826005</v>
      </c>
      <c r="AT233" s="99">
        <f t="shared" si="157"/>
        <v>11505340.7206698</v>
      </c>
      <c r="AU233" s="287">
        <v>12494824.76</v>
      </c>
      <c r="AV233" s="287">
        <f>ROUND(AU233*'1. UC Assumptions'!$C$19,2)</f>
        <v>5241578.99</v>
      </c>
      <c r="AW233" s="287">
        <f>IF((AB233-AA233-AU233)*'1. UC Assumptions'!$C$19&gt;0,(AB233-AA233-AU233)*'1. UC Assumptions'!$C$19,0)</f>
        <v>5482248.2141778152</v>
      </c>
      <c r="AX233" s="287">
        <f t="shared" si="152"/>
        <v>10723827.204177815</v>
      </c>
      <c r="AY233" s="287">
        <f>ROUND(AX233/'1. UC Assumptions'!$C$19,2)</f>
        <v>25563354.48</v>
      </c>
      <c r="AZ233" s="290">
        <f t="shared" si="190"/>
        <v>11505340.7206698</v>
      </c>
      <c r="BA233" s="287">
        <f t="shared" si="175"/>
        <v>0</v>
      </c>
      <c r="BB233" s="287">
        <f t="shared" si="176"/>
        <v>0</v>
      </c>
      <c r="BC233" s="287">
        <f t="shared" si="177"/>
        <v>14058013.7593302</v>
      </c>
      <c r="BD233" s="287">
        <f t="shared" si="178"/>
        <v>0</v>
      </c>
      <c r="BE233" s="287">
        <f t="shared" si="179"/>
        <v>0</v>
      </c>
      <c r="BF233" s="287">
        <f t="shared" si="180"/>
        <v>0</v>
      </c>
      <c r="BG233" s="287">
        <f t="shared" si="153"/>
        <v>11505340.7206698</v>
      </c>
      <c r="BH233" s="287">
        <f t="shared" si="181"/>
        <v>11505340.7206698</v>
      </c>
      <c r="BI233" s="287">
        <f t="shared" si="182"/>
        <v>0</v>
      </c>
      <c r="BJ233" s="287">
        <f t="shared" si="183"/>
        <v>0</v>
      </c>
      <c r="BK233" s="287">
        <f t="shared" si="184"/>
        <v>0</v>
      </c>
      <c r="BL233" s="287">
        <f t="shared" si="185"/>
        <v>0</v>
      </c>
      <c r="BM233" s="287">
        <f t="shared" si="186"/>
        <v>0</v>
      </c>
      <c r="BN233" s="287">
        <f t="shared" si="187"/>
        <v>0</v>
      </c>
      <c r="BO233" s="287">
        <f t="shared" si="191"/>
        <v>-989484.03933019936</v>
      </c>
      <c r="BP233" s="287">
        <f t="shared" si="159"/>
        <v>-415088.55</v>
      </c>
      <c r="BQ233" s="288">
        <f>IF(BO233&gt;0,BO233/'1. UC Assumptions'!$C$29*'1. UC Assumptions'!$C$28,0)</f>
        <v>0</v>
      </c>
      <c r="BR233" s="289">
        <f>BQ233*'1. UC Assumptions'!$C$19</f>
        <v>0</v>
      </c>
      <c r="BS233" s="289">
        <f t="shared" si="192"/>
        <v>12494824.76</v>
      </c>
      <c r="BT233" s="90"/>
      <c r="BU233" s="111"/>
      <c r="BV233" s="111"/>
      <c r="BW233" s="126">
        <v>9072836.3964099977</v>
      </c>
      <c r="BX233" s="126">
        <v>23347419.966113079</v>
      </c>
      <c r="BY233" s="7">
        <f t="shared" si="193"/>
        <v>0</v>
      </c>
    </row>
    <row r="234" spans="1:77">
      <c r="A234" s="118" t="s">
        <v>581</v>
      </c>
      <c r="B234" s="118" t="s">
        <v>582</v>
      </c>
      <c r="C234" s="270" t="s">
        <v>582</v>
      </c>
      <c r="D234" s="119" t="s">
        <v>949</v>
      </c>
      <c r="E234" s="119"/>
      <c r="F234" s="120"/>
      <c r="G234" s="121" t="s">
        <v>580</v>
      </c>
      <c r="H234" s="121" t="s">
        <v>771</v>
      </c>
      <c r="I234" s="122">
        <v>3</v>
      </c>
      <c r="J234" s="217">
        <f t="shared" si="155"/>
        <v>1</v>
      </c>
      <c r="K234" s="123">
        <v>-56397048.462212116</v>
      </c>
      <c r="L234" s="123">
        <v>13056449.655699994</v>
      </c>
      <c r="M234" s="93">
        <f t="shared" si="156"/>
        <v>-1.9973080708254662</v>
      </c>
      <c r="N234" s="232">
        <v>39840550.050015062</v>
      </c>
      <c r="O234" s="232"/>
      <c r="P234" s="123">
        <v>43223928.984143108</v>
      </c>
      <c r="Q234" s="123">
        <v>19862121.086519249</v>
      </c>
      <c r="R234" s="123">
        <f t="shared" si="160"/>
        <v>23361807.897623859</v>
      </c>
      <c r="S234" s="123">
        <f t="shared" si="161"/>
        <v>0</v>
      </c>
      <c r="T234" s="123" t="b">
        <f t="shared" si="162"/>
        <v>0</v>
      </c>
      <c r="U234" s="123">
        <v>4484246.5834817495</v>
      </c>
      <c r="V234" s="123">
        <v>3693783.38</v>
      </c>
      <c r="W234" s="123">
        <v>52735836</v>
      </c>
      <c r="X234" s="123">
        <v>0</v>
      </c>
      <c r="Y234" s="123">
        <v>0</v>
      </c>
      <c r="Z234" s="70">
        <f t="shared" si="151"/>
        <v>60913865.963481747</v>
      </c>
      <c r="AA234" s="70">
        <v>0</v>
      </c>
      <c r="AB234" s="70">
        <f>R234+Z234+AA234</f>
        <v>84275673.861105606</v>
      </c>
      <c r="AC234" s="51">
        <f>IF(D234='2. UC Pool Allocations by Type'!B$5,'2. UC Pool Allocations by Type'!J$5,IF(D234='2. UC Pool Allocations by Type'!B$6,'2. UC Pool Allocations by Type'!J$6,IF(D234='2. UC Pool Allocations by Type'!B$7,'2. UC Pool Allocations by Type'!J$7,IF(D234='2. UC Pool Allocations by Type'!B$10,'2. UC Pool Allocations by Type'!J$10,IF(D234='2. UC Pool Allocations by Type'!B$14,'2. UC Pool Allocations by Type'!J$14,IF(D234='2. UC Pool Allocations by Type'!B$15,'2. UC Pool Allocations by Type'!J$15,IF(D234='2. UC Pool Allocations by Type'!B$16,'2. UC Pool Allocations by Type'!J$16,0)))))))</f>
        <v>2027872799.0126088</v>
      </c>
      <c r="AD234" s="71">
        <f t="shared" si="163"/>
        <v>84275673.861105606</v>
      </c>
      <c r="AE234" s="71">
        <f t="shared" si="164"/>
        <v>0</v>
      </c>
      <c r="AF234" s="71">
        <f t="shared" si="165"/>
        <v>0</v>
      </c>
      <c r="AG234" s="71">
        <f t="shared" si="166"/>
        <v>0</v>
      </c>
      <c r="AH234" s="71">
        <f t="shared" si="167"/>
        <v>0</v>
      </c>
      <c r="AI234" s="71">
        <f t="shared" si="168"/>
        <v>0</v>
      </c>
      <c r="AJ234" s="71">
        <f t="shared" si="169"/>
        <v>0</v>
      </c>
      <c r="AK234" s="49">
        <f t="shared" si="170"/>
        <v>39977978.519144915</v>
      </c>
      <c r="AL234" s="51">
        <f>IF($E234=$D$352,R234*'1. UC Assumptions'!$H$14,0)</f>
        <v>0</v>
      </c>
      <c r="AM234" s="70">
        <f t="shared" si="154"/>
        <v>0</v>
      </c>
      <c r="AN234" s="70">
        <f t="shared" si="171"/>
        <v>0</v>
      </c>
      <c r="AO234" s="70">
        <f t="shared" si="172"/>
        <v>0</v>
      </c>
      <c r="AP234" s="70">
        <f t="shared" si="188"/>
        <v>0</v>
      </c>
      <c r="AQ234" s="70">
        <f t="shared" si="173"/>
        <v>0</v>
      </c>
      <c r="AR234" s="70">
        <f t="shared" si="174"/>
        <v>39977978.519144915</v>
      </c>
      <c r="AS234" s="70">
        <f t="shared" si="189"/>
        <v>-2047888.268326401</v>
      </c>
      <c r="AT234" s="99">
        <f t="shared" si="157"/>
        <v>37930090.250818513</v>
      </c>
      <c r="AU234" s="287">
        <v>14277663.84</v>
      </c>
      <c r="AV234" s="287">
        <f>ROUND(AU234*'1. UC Assumptions'!$C$19,2)</f>
        <v>5989479.9800000004</v>
      </c>
      <c r="AW234" s="287">
        <f>IF((AB234-AA234-AU234)*'1. UC Assumptions'!$C$19&gt;0,(AB234-AA234-AU234)*'1. UC Assumptions'!$C$19,0)</f>
        <v>29364165.203853801</v>
      </c>
      <c r="AX234" s="287">
        <f t="shared" si="152"/>
        <v>35353645.183853805</v>
      </c>
      <c r="AY234" s="287">
        <f>ROUND(AX234/'1. UC Assumptions'!$C$19,2)</f>
        <v>84275673.859999999</v>
      </c>
      <c r="AZ234" s="290">
        <f t="shared" si="190"/>
        <v>37930090.250818513</v>
      </c>
      <c r="BA234" s="287">
        <f t="shared" si="175"/>
        <v>0</v>
      </c>
      <c r="BB234" s="287">
        <f t="shared" si="176"/>
        <v>0</v>
      </c>
      <c r="BC234" s="287">
        <f t="shared" si="177"/>
        <v>46345583.609181486</v>
      </c>
      <c r="BD234" s="287">
        <f t="shared" si="178"/>
        <v>0</v>
      </c>
      <c r="BE234" s="287">
        <f t="shared" si="179"/>
        <v>0</v>
      </c>
      <c r="BF234" s="287">
        <f t="shared" si="180"/>
        <v>0</v>
      </c>
      <c r="BG234" s="287">
        <f t="shared" si="153"/>
        <v>37930090.250818513</v>
      </c>
      <c r="BH234" s="287">
        <f t="shared" si="181"/>
        <v>37930090.250818513</v>
      </c>
      <c r="BI234" s="287">
        <f t="shared" si="182"/>
        <v>0</v>
      </c>
      <c r="BJ234" s="287">
        <f t="shared" si="183"/>
        <v>0</v>
      </c>
      <c r="BK234" s="287">
        <f t="shared" si="184"/>
        <v>0</v>
      </c>
      <c r="BL234" s="287">
        <f t="shared" si="185"/>
        <v>0</v>
      </c>
      <c r="BM234" s="287">
        <f t="shared" si="186"/>
        <v>0</v>
      </c>
      <c r="BN234" s="287">
        <f t="shared" si="187"/>
        <v>0</v>
      </c>
      <c r="BO234" s="287">
        <f t="shared" si="191"/>
        <v>23652426.410818513</v>
      </c>
      <c r="BP234" s="287">
        <f t="shared" si="159"/>
        <v>9922192.8699999992</v>
      </c>
      <c r="BQ234" s="288">
        <f>IF(BO234&gt;0,BO234/'1. UC Assumptions'!$C$29*'1. UC Assumptions'!$C$28,0)</f>
        <v>16164249.365685543</v>
      </c>
      <c r="BR234" s="289">
        <f>BQ234*'1. UC Assumptions'!$C$19</f>
        <v>6780902.6089050854</v>
      </c>
      <c r="BS234" s="289">
        <f t="shared" si="192"/>
        <v>30441913.205685541</v>
      </c>
      <c r="BT234" s="90"/>
      <c r="BU234" s="111"/>
      <c r="BV234" s="111"/>
      <c r="BW234" s="126">
        <v>24765145.806924701</v>
      </c>
      <c r="BX234" s="126">
        <v>39840550.050015062</v>
      </c>
      <c r="BY234" s="7">
        <f t="shared" si="193"/>
        <v>-3383378.934128046</v>
      </c>
    </row>
    <row r="235" spans="1:77">
      <c r="A235" s="118" t="s">
        <v>583</v>
      </c>
      <c r="B235" s="118" t="s">
        <v>584</v>
      </c>
      <c r="C235" s="270" t="s">
        <v>584</v>
      </c>
      <c r="D235" s="119" t="s">
        <v>949</v>
      </c>
      <c r="E235" s="119" t="s">
        <v>977</v>
      </c>
      <c r="F235" s="120"/>
      <c r="G235" s="121" t="s">
        <v>1262</v>
      </c>
      <c r="H235" s="121" t="s">
        <v>814</v>
      </c>
      <c r="I235" s="122">
        <v>1</v>
      </c>
      <c r="J235" s="217">
        <f t="shared" si="155"/>
        <v>1</v>
      </c>
      <c r="K235" s="123">
        <v>2874745.369360954</v>
      </c>
      <c r="L235" s="123">
        <v>13076499.01</v>
      </c>
      <c r="M235" s="93">
        <f t="shared" si="156"/>
        <v>8.7544118686917471E-2</v>
      </c>
      <c r="N235" s="232">
        <v>17322835.017490901</v>
      </c>
      <c r="O235" s="232"/>
      <c r="P235" s="123">
        <v>17347682.010511752</v>
      </c>
      <c r="Q235" s="123">
        <v>2778764.7604043656</v>
      </c>
      <c r="R235" s="123">
        <f t="shared" si="160"/>
        <v>14568917.250107387</v>
      </c>
      <c r="S235" s="123">
        <f t="shared" si="161"/>
        <v>14568917.250107387</v>
      </c>
      <c r="T235" s="123" t="b">
        <f t="shared" si="162"/>
        <v>0</v>
      </c>
      <c r="U235" s="123">
        <v>0</v>
      </c>
      <c r="V235" s="123">
        <v>0</v>
      </c>
      <c r="W235" s="123">
        <v>0</v>
      </c>
      <c r="X235" s="123">
        <v>0</v>
      </c>
      <c r="Y235" s="123">
        <v>0</v>
      </c>
      <c r="Z235" s="70">
        <f t="shared" ref="Z235:Z338" si="194">U235+V235+W235+X235+Y235</f>
        <v>0</v>
      </c>
      <c r="AA235" s="70">
        <v>0</v>
      </c>
      <c r="AB235" s="70">
        <f t="shared" si="158"/>
        <v>14568917.250107387</v>
      </c>
      <c r="AC235" s="51">
        <f>IF(D235='2. UC Pool Allocations by Type'!B$5,'2. UC Pool Allocations by Type'!J$5,IF(D235='2. UC Pool Allocations by Type'!B$6,'2. UC Pool Allocations by Type'!J$6,IF(D235='2. UC Pool Allocations by Type'!B$7,'2. UC Pool Allocations by Type'!J$7,IF(D235='2. UC Pool Allocations by Type'!B$10,'2. UC Pool Allocations by Type'!J$10,IF(D235='2. UC Pool Allocations by Type'!B$14,'2. UC Pool Allocations by Type'!J$14,IF(D235='2. UC Pool Allocations by Type'!B$15,'2. UC Pool Allocations by Type'!J$15,IF(D235='2. UC Pool Allocations by Type'!B$16,'2. UC Pool Allocations by Type'!J$16,0)))))))</f>
        <v>2027872799.0126088</v>
      </c>
      <c r="AD235" s="71">
        <f t="shared" si="163"/>
        <v>14568917.250107387</v>
      </c>
      <c r="AE235" s="71">
        <f t="shared" si="164"/>
        <v>0</v>
      </c>
      <c r="AF235" s="71">
        <f t="shared" si="165"/>
        <v>0</v>
      </c>
      <c r="AG235" s="71">
        <f t="shared" si="166"/>
        <v>0</v>
      </c>
      <c r="AH235" s="71">
        <f t="shared" si="167"/>
        <v>0</v>
      </c>
      <c r="AI235" s="71">
        <f t="shared" si="168"/>
        <v>0</v>
      </c>
      <c r="AJ235" s="71">
        <f t="shared" si="169"/>
        <v>0</v>
      </c>
      <c r="AK235" s="49">
        <f t="shared" si="170"/>
        <v>6911079.249652789</v>
      </c>
      <c r="AL235" s="51">
        <f>IF($E235=$D$352,R235*'1. UC Assumptions'!$H$14,0)</f>
        <v>12506855.116246033</v>
      </c>
      <c r="AM235" s="70">
        <f t="shared" si="154"/>
        <v>5595775.8665932445</v>
      </c>
      <c r="AN235" s="70">
        <f t="shared" si="171"/>
        <v>0</v>
      </c>
      <c r="AO235" s="70">
        <f t="shared" si="172"/>
        <v>0</v>
      </c>
      <c r="AP235" s="70">
        <f t="shared" si="188"/>
        <v>0</v>
      </c>
      <c r="AQ235" s="70">
        <f t="shared" si="173"/>
        <v>5595775.8665932445</v>
      </c>
      <c r="AR235" s="70">
        <f t="shared" si="174"/>
        <v>0</v>
      </c>
      <c r="AS235" s="70">
        <f t="shared" si="189"/>
        <v>0</v>
      </c>
      <c r="AT235" s="99">
        <f t="shared" si="157"/>
        <v>12506855.116246033</v>
      </c>
      <c r="AU235" s="287">
        <v>10800643.34</v>
      </c>
      <c r="AV235" s="287">
        <f>ROUND(AU235*'1. UC Assumptions'!$C$19,2)</f>
        <v>4530869.88</v>
      </c>
      <c r="AW235" s="287">
        <f>IF((AB235-AA235-AU235)*'1. UC Assumptions'!$C$19&gt;0,(AB235-AA235-AU235)*'1. UC Assumptions'!$C$19,0)</f>
        <v>1580790.9052900488</v>
      </c>
      <c r="AX235" s="287">
        <f t="shared" si="152"/>
        <v>6111660.7852900485</v>
      </c>
      <c r="AY235" s="287">
        <f>ROUND(AX235/'1. UC Assumptions'!$C$19,2)</f>
        <v>14568917.25</v>
      </c>
      <c r="AZ235" s="290">
        <f t="shared" si="190"/>
        <v>12506855.116246033</v>
      </c>
      <c r="BA235" s="287">
        <f t="shared" si="175"/>
        <v>0</v>
      </c>
      <c r="BB235" s="287">
        <f t="shared" si="176"/>
        <v>0</v>
      </c>
      <c r="BC235" s="287">
        <f t="shared" si="177"/>
        <v>2062062.1337539665</v>
      </c>
      <c r="BD235" s="287">
        <f t="shared" si="178"/>
        <v>0</v>
      </c>
      <c r="BE235" s="287">
        <f t="shared" si="179"/>
        <v>0</v>
      </c>
      <c r="BF235" s="287">
        <f t="shared" si="180"/>
        <v>0</v>
      </c>
      <c r="BG235" s="287">
        <f t="shared" si="153"/>
        <v>12506855.116246033</v>
      </c>
      <c r="BH235" s="287">
        <f t="shared" si="181"/>
        <v>12506855.116246033</v>
      </c>
      <c r="BI235" s="287">
        <f t="shared" si="182"/>
        <v>0</v>
      </c>
      <c r="BJ235" s="287">
        <f t="shared" si="183"/>
        <v>0</v>
      </c>
      <c r="BK235" s="287">
        <f t="shared" si="184"/>
        <v>0</v>
      </c>
      <c r="BL235" s="287">
        <f t="shared" si="185"/>
        <v>0</v>
      </c>
      <c r="BM235" s="287">
        <f t="shared" si="186"/>
        <v>0</v>
      </c>
      <c r="BN235" s="287">
        <f t="shared" si="187"/>
        <v>0</v>
      </c>
      <c r="BO235" s="287">
        <f t="shared" si="191"/>
        <v>1706211.7762460336</v>
      </c>
      <c r="BP235" s="287">
        <f t="shared" si="159"/>
        <v>715755.84</v>
      </c>
      <c r="BQ235" s="288">
        <f>IF(BO235&gt;0,BO235/'1. UC Assumptions'!$C$29*'1. UC Assumptions'!$C$28,0)</f>
        <v>1166038.1959499663</v>
      </c>
      <c r="BR235" s="289">
        <f>BQ235*'1. UC Assumptions'!$C$19</f>
        <v>489153.02320101083</v>
      </c>
      <c r="BS235" s="289">
        <f t="shared" si="192"/>
        <v>11966681.535949966</v>
      </c>
      <c r="BT235" s="90"/>
      <c r="BU235" s="111"/>
      <c r="BV235" s="111"/>
      <c r="BW235" s="126">
        <v>3368486.2493609549</v>
      </c>
      <c r="BX235" s="126">
        <v>17322835.017490901</v>
      </c>
      <c r="BY235" s="7">
        <f t="shared" si="193"/>
        <v>-24846.993020851165</v>
      </c>
    </row>
    <row r="236" spans="1:77">
      <c r="A236" s="118" t="s">
        <v>585</v>
      </c>
      <c r="B236" s="118" t="s">
        <v>586</v>
      </c>
      <c r="C236" s="270" t="s">
        <v>586</v>
      </c>
      <c r="D236" s="119" t="s">
        <v>949</v>
      </c>
      <c r="E236" s="119"/>
      <c r="F236" s="120"/>
      <c r="G236" s="121" t="s">
        <v>1263</v>
      </c>
      <c r="H236" s="121" t="s">
        <v>916</v>
      </c>
      <c r="I236" s="122">
        <v>1</v>
      </c>
      <c r="J236" s="217">
        <f t="shared" si="155"/>
        <v>1</v>
      </c>
      <c r="K236" s="123">
        <v>4635172.0432499992</v>
      </c>
      <c r="L236" s="123">
        <v>8117870</v>
      </c>
      <c r="M236" s="93">
        <f t="shared" si="156"/>
        <v>8.4756794989269579E-2</v>
      </c>
      <c r="N236" s="232">
        <v>13833949.013199275</v>
      </c>
      <c r="O236" s="232"/>
      <c r="P236" s="123">
        <v>13833949.013199275</v>
      </c>
      <c r="Q236" s="123">
        <v>1854484.8809487505</v>
      </c>
      <c r="R236" s="123">
        <f t="shared" si="160"/>
        <v>11979464.132250525</v>
      </c>
      <c r="S236" s="123">
        <f t="shared" si="161"/>
        <v>0</v>
      </c>
      <c r="T236" s="123" t="b">
        <f t="shared" si="162"/>
        <v>0</v>
      </c>
      <c r="U236" s="123">
        <v>474039</v>
      </c>
      <c r="V236" s="123">
        <v>0</v>
      </c>
      <c r="W236" s="123">
        <v>0</v>
      </c>
      <c r="X236" s="123">
        <v>0</v>
      </c>
      <c r="Y236" s="123">
        <v>0</v>
      </c>
      <c r="Z236" s="70">
        <f t="shared" si="194"/>
        <v>474039</v>
      </c>
      <c r="AA236" s="70">
        <v>0</v>
      </c>
      <c r="AB236" s="70">
        <f t="shared" si="158"/>
        <v>12453503.132250525</v>
      </c>
      <c r="AC236" s="51">
        <f>IF(D236='2. UC Pool Allocations by Type'!B$5,'2. UC Pool Allocations by Type'!J$5,IF(D236='2. UC Pool Allocations by Type'!B$6,'2. UC Pool Allocations by Type'!J$6,IF(D236='2. UC Pool Allocations by Type'!B$7,'2. UC Pool Allocations by Type'!J$7,IF(D236='2. UC Pool Allocations by Type'!B$10,'2. UC Pool Allocations by Type'!J$10,IF(D236='2. UC Pool Allocations by Type'!B$14,'2. UC Pool Allocations by Type'!J$14,IF(D236='2. UC Pool Allocations by Type'!B$15,'2. UC Pool Allocations by Type'!J$15,IF(D236='2. UC Pool Allocations by Type'!B$16,'2. UC Pool Allocations by Type'!J$16,0)))))))</f>
        <v>2027872799.0126088</v>
      </c>
      <c r="AD236" s="71">
        <f t="shared" si="163"/>
        <v>12453503.132250525</v>
      </c>
      <c r="AE236" s="71">
        <f t="shared" si="164"/>
        <v>0</v>
      </c>
      <c r="AF236" s="71">
        <f t="shared" si="165"/>
        <v>0</v>
      </c>
      <c r="AG236" s="71">
        <f t="shared" si="166"/>
        <v>0</v>
      </c>
      <c r="AH236" s="71">
        <f t="shared" si="167"/>
        <v>0</v>
      </c>
      <c r="AI236" s="71">
        <f t="shared" si="168"/>
        <v>0</v>
      </c>
      <c r="AJ236" s="71">
        <f t="shared" si="169"/>
        <v>0</v>
      </c>
      <c r="AK236" s="49">
        <f t="shared" si="170"/>
        <v>5907587.0639699195</v>
      </c>
      <c r="AL236" s="51">
        <f>IF($E236=$D$352,R236*'1. UC Assumptions'!$H$14,0)</f>
        <v>0</v>
      </c>
      <c r="AM236" s="70">
        <f t="shared" si="154"/>
        <v>0</v>
      </c>
      <c r="AN236" s="70">
        <f t="shared" si="171"/>
        <v>0</v>
      </c>
      <c r="AO236" s="70">
        <f t="shared" si="172"/>
        <v>0</v>
      </c>
      <c r="AP236" s="70">
        <f t="shared" si="188"/>
        <v>0</v>
      </c>
      <c r="AQ236" s="70">
        <f t="shared" si="173"/>
        <v>0</v>
      </c>
      <c r="AR236" s="70">
        <f t="shared" si="174"/>
        <v>5907587.0639699195</v>
      </c>
      <c r="AS236" s="70">
        <f t="shared" si="189"/>
        <v>-302618.5587804846</v>
      </c>
      <c r="AT236" s="99">
        <f t="shared" si="157"/>
        <v>5604968.5051894346</v>
      </c>
      <c r="AU236" s="287">
        <v>5994591.8300000001</v>
      </c>
      <c r="AV236" s="287">
        <f>ROUND(AU236*'1. UC Assumptions'!$C$19,2)</f>
        <v>2514731.27</v>
      </c>
      <c r="AW236" s="287">
        <f>IF((AB236-AA236-AU236)*'1. UC Assumptions'!$C$19&gt;0,(AB236-AA236-AU236)*'1. UC Assumptions'!$C$19,0)</f>
        <v>2709513.2912940951</v>
      </c>
      <c r="AX236" s="287">
        <f t="shared" si="152"/>
        <v>5224244.5612940956</v>
      </c>
      <c r="AY236" s="287">
        <f>ROUND(AX236/'1. UC Assumptions'!$C$19,2)</f>
        <v>12453503.130000001</v>
      </c>
      <c r="AZ236" s="290">
        <f t="shared" si="190"/>
        <v>5604968.5051894346</v>
      </c>
      <c r="BA236" s="287">
        <f t="shared" si="175"/>
        <v>0</v>
      </c>
      <c r="BB236" s="287">
        <f t="shared" si="176"/>
        <v>0</v>
      </c>
      <c r="BC236" s="287">
        <f t="shared" si="177"/>
        <v>6848534.6248105662</v>
      </c>
      <c r="BD236" s="287">
        <f t="shared" si="178"/>
        <v>0</v>
      </c>
      <c r="BE236" s="287">
        <f t="shared" si="179"/>
        <v>0</v>
      </c>
      <c r="BF236" s="287">
        <f t="shared" si="180"/>
        <v>0</v>
      </c>
      <c r="BG236" s="287">
        <f t="shared" si="153"/>
        <v>5604968.5051894346</v>
      </c>
      <c r="BH236" s="287">
        <f t="shared" si="181"/>
        <v>5604968.5051894346</v>
      </c>
      <c r="BI236" s="287">
        <f t="shared" si="182"/>
        <v>0</v>
      </c>
      <c r="BJ236" s="287">
        <f t="shared" si="183"/>
        <v>0</v>
      </c>
      <c r="BK236" s="287">
        <f t="shared" si="184"/>
        <v>0</v>
      </c>
      <c r="BL236" s="287">
        <f t="shared" si="185"/>
        <v>0</v>
      </c>
      <c r="BM236" s="287">
        <f t="shared" si="186"/>
        <v>0</v>
      </c>
      <c r="BN236" s="287">
        <f t="shared" si="187"/>
        <v>0</v>
      </c>
      <c r="BO236" s="287">
        <f t="shared" si="191"/>
        <v>-389623.32481056545</v>
      </c>
      <c r="BP236" s="287">
        <f t="shared" si="159"/>
        <v>-163446.98000000001</v>
      </c>
      <c r="BQ236" s="288">
        <f>IF(BO236&gt;0,BO236/'1. UC Assumptions'!$C$29*'1. UC Assumptions'!$C$28,0)</f>
        <v>0</v>
      </c>
      <c r="BR236" s="289">
        <f>BQ236*'1. UC Assumptions'!$C$19</f>
        <v>0</v>
      </c>
      <c r="BS236" s="289">
        <f t="shared" si="192"/>
        <v>5994591.8300000001</v>
      </c>
      <c r="BT236" s="90"/>
      <c r="BU236" s="111"/>
      <c r="BV236" s="111"/>
      <c r="BW236" s="126">
        <v>5015031.5932499999</v>
      </c>
      <c r="BX236" s="126">
        <v>13833949.013199275</v>
      </c>
      <c r="BY236" s="7">
        <f t="shared" si="193"/>
        <v>0</v>
      </c>
    </row>
    <row r="237" spans="1:77">
      <c r="A237" s="118" t="s">
        <v>587</v>
      </c>
      <c r="B237" s="118" t="s">
        <v>588</v>
      </c>
      <c r="C237" s="270" t="s">
        <v>588</v>
      </c>
      <c r="D237" s="119" t="s">
        <v>949</v>
      </c>
      <c r="E237" s="119"/>
      <c r="F237" s="120"/>
      <c r="G237" s="121" t="s">
        <v>1264</v>
      </c>
      <c r="H237" s="121" t="s">
        <v>868</v>
      </c>
      <c r="I237" s="122">
        <v>12</v>
      </c>
      <c r="J237" s="217">
        <f t="shared" si="155"/>
        <v>1</v>
      </c>
      <c r="K237" s="123">
        <v>17051725.843069997</v>
      </c>
      <c r="L237" s="123">
        <v>26987807</v>
      </c>
      <c r="M237" s="93">
        <f t="shared" si="156"/>
        <v>0.11261963261440777</v>
      </c>
      <c r="N237" s="232">
        <v>48928794.517562687</v>
      </c>
      <c r="O237" s="232"/>
      <c r="P237" s="123">
        <v>48999248.852366686</v>
      </c>
      <c r="Q237" s="123">
        <v>4779169.4594362443</v>
      </c>
      <c r="R237" s="123">
        <f t="shared" si="160"/>
        <v>44220079.392930441</v>
      </c>
      <c r="S237" s="123">
        <f t="shared" si="161"/>
        <v>0</v>
      </c>
      <c r="T237" s="123" t="b">
        <f t="shared" si="162"/>
        <v>0</v>
      </c>
      <c r="U237" s="123">
        <v>5033901</v>
      </c>
      <c r="V237" s="123">
        <v>0</v>
      </c>
      <c r="W237" s="123">
        <v>0</v>
      </c>
      <c r="X237" s="123">
        <v>0</v>
      </c>
      <c r="Y237" s="123">
        <v>0</v>
      </c>
      <c r="Z237" s="70">
        <f t="shared" si="194"/>
        <v>5033901</v>
      </c>
      <c r="AA237" s="70">
        <v>0</v>
      </c>
      <c r="AB237" s="70">
        <f t="shared" si="158"/>
        <v>49253980.392930441</v>
      </c>
      <c r="AC237" s="51">
        <f>IF(D237='2. UC Pool Allocations by Type'!B$5,'2. UC Pool Allocations by Type'!J$5,IF(D237='2. UC Pool Allocations by Type'!B$6,'2. UC Pool Allocations by Type'!J$6,IF(D237='2. UC Pool Allocations by Type'!B$7,'2. UC Pool Allocations by Type'!J$7,IF(D237='2. UC Pool Allocations by Type'!B$10,'2. UC Pool Allocations by Type'!J$10,IF(D237='2. UC Pool Allocations by Type'!B$14,'2. UC Pool Allocations by Type'!J$14,IF(D237='2. UC Pool Allocations by Type'!B$15,'2. UC Pool Allocations by Type'!J$15,IF(D237='2. UC Pool Allocations by Type'!B$16,'2. UC Pool Allocations by Type'!J$16,0)))))))</f>
        <v>2027872799.0126088</v>
      </c>
      <c r="AD237" s="71">
        <f t="shared" si="163"/>
        <v>49253980.392930441</v>
      </c>
      <c r="AE237" s="71">
        <f t="shared" si="164"/>
        <v>0</v>
      </c>
      <c r="AF237" s="71">
        <f t="shared" si="165"/>
        <v>0</v>
      </c>
      <c r="AG237" s="71">
        <f t="shared" si="166"/>
        <v>0</v>
      </c>
      <c r="AH237" s="71">
        <f t="shared" si="167"/>
        <v>0</v>
      </c>
      <c r="AI237" s="71">
        <f t="shared" si="168"/>
        <v>0</v>
      </c>
      <c r="AJ237" s="71">
        <f t="shared" si="169"/>
        <v>0</v>
      </c>
      <c r="AK237" s="49">
        <f t="shared" si="170"/>
        <v>23364684.966817133</v>
      </c>
      <c r="AL237" s="51">
        <f>IF($E237=$D$352,R237*'1. UC Assumptions'!$H$14,0)</f>
        <v>0</v>
      </c>
      <c r="AM237" s="70">
        <f t="shared" si="154"/>
        <v>0</v>
      </c>
      <c r="AN237" s="70">
        <f t="shared" si="171"/>
        <v>0</v>
      </c>
      <c r="AO237" s="70">
        <f t="shared" si="172"/>
        <v>0</v>
      </c>
      <c r="AP237" s="70">
        <f t="shared" si="188"/>
        <v>0</v>
      </c>
      <c r="AQ237" s="70">
        <f t="shared" si="173"/>
        <v>0</v>
      </c>
      <c r="AR237" s="70">
        <f t="shared" si="174"/>
        <v>23364684.966817133</v>
      </c>
      <c r="AS237" s="70">
        <f t="shared" si="189"/>
        <v>-1196865.5246981322</v>
      </c>
      <c r="AT237" s="99">
        <f t="shared" si="157"/>
        <v>22167819.442119002</v>
      </c>
      <c r="AU237" s="287">
        <v>22871723.050000001</v>
      </c>
      <c r="AV237" s="287">
        <f>ROUND(AU237*'1. UC Assumptions'!$C$19,2)</f>
        <v>9594687.8200000003</v>
      </c>
      <c r="AW237" s="287">
        <f>IF((AB237-AA237-AU237)*'1. UC Assumptions'!$C$19&gt;0,(AB237-AA237-AU237)*'1. UC Assumptions'!$C$19,0)</f>
        <v>11067356.955359319</v>
      </c>
      <c r="AX237" s="287">
        <f t="shared" ref="AX237:AX338" si="195">AW237+AV237</f>
        <v>20662044.775359318</v>
      </c>
      <c r="AY237" s="287">
        <f>ROUND(AX237/'1. UC Assumptions'!$C$19,2)</f>
        <v>49253980.390000001</v>
      </c>
      <c r="AZ237" s="290">
        <f t="shared" si="190"/>
        <v>22167819.442119002</v>
      </c>
      <c r="BA237" s="287">
        <f t="shared" si="175"/>
        <v>0</v>
      </c>
      <c r="BB237" s="287">
        <f t="shared" si="176"/>
        <v>0</v>
      </c>
      <c r="BC237" s="287">
        <f t="shared" si="177"/>
        <v>27086160.947880998</v>
      </c>
      <c r="BD237" s="287">
        <f t="shared" si="178"/>
        <v>0</v>
      </c>
      <c r="BE237" s="287">
        <f t="shared" si="179"/>
        <v>0</v>
      </c>
      <c r="BF237" s="287">
        <f t="shared" si="180"/>
        <v>0</v>
      </c>
      <c r="BG237" s="287">
        <f t="shared" ref="BG237:BG338" si="196">AZ237+BE237+BF237</f>
        <v>22167819.442119002</v>
      </c>
      <c r="BH237" s="287">
        <f t="shared" si="181"/>
        <v>22167819.442119002</v>
      </c>
      <c r="BI237" s="287">
        <f t="shared" si="182"/>
        <v>0</v>
      </c>
      <c r="BJ237" s="287">
        <f t="shared" si="183"/>
        <v>0</v>
      </c>
      <c r="BK237" s="287">
        <f t="shared" si="184"/>
        <v>0</v>
      </c>
      <c r="BL237" s="287">
        <f t="shared" si="185"/>
        <v>0</v>
      </c>
      <c r="BM237" s="287">
        <f t="shared" si="186"/>
        <v>0</v>
      </c>
      <c r="BN237" s="287">
        <f t="shared" si="187"/>
        <v>0</v>
      </c>
      <c r="BO237" s="287">
        <f t="shared" si="191"/>
        <v>-703903.6078809984</v>
      </c>
      <c r="BP237" s="287">
        <f t="shared" si="159"/>
        <v>-295287.56</v>
      </c>
      <c r="BQ237" s="288">
        <f>IF(BO237&gt;0,BO237/'1. UC Assumptions'!$C$29*'1. UC Assumptions'!$C$28,0)</f>
        <v>0</v>
      </c>
      <c r="BR237" s="289">
        <f>BQ237*'1. UC Assumptions'!$C$19</f>
        <v>0</v>
      </c>
      <c r="BS237" s="289">
        <f t="shared" si="192"/>
        <v>22871723.050000001</v>
      </c>
      <c r="BT237" s="90"/>
      <c r="BU237" s="111"/>
      <c r="BV237" s="111"/>
      <c r="BW237" s="126">
        <v>19461478.223069999</v>
      </c>
      <c r="BX237" s="126">
        <v>48928794.517562687</v>
      </c>
      <c r="BY237" s="7">
        <f t="shared" si="193"/>
        <v>-70454.33480399847</v>
      </c>
    </row>
    <row r="238" spans="1:77">
      <c r="A238" s="118">
        <v>450021</v>
      </c>
      <c r="B238" s="118" t="s">
        <v>589</v>
      </c>
      <c r="C238" s="270" t="s">
        <v>589</v>
      </c>
      <c r="D238" s="119" t="s">
        <v>949</v>
      </c>
      <c r="E238" s="119"/>
      <c r="F238" s="120"/>
      <c r="G238" s="121" t="s">
        <v>1265</v>
      </c>
      <c r="H238" s="121" t="s">
        <v>775</v>
      </c>
      <c r="I238" s="122">
        <v>9</v>
      </c>
      <c r="J238" s="217">
        <f t="shared" si="155"/>
        <v>1</v>
      </c>
      <c r="K238" s="123">
        <v>62813767.512635991</v>
      </c>
      <c r="L238" s="123">
        <v>63749882</v>
      </c>
      <c r="M238" s="93">
        <f t="shared" si="156"/>
        <v>9.2353335184177432E-2</v>
      </c>
      <c r="N238" s="232">
        <v>138216961.67585319</v>
      </c>
      <c r="O238" s="232"/>
      <c r="P238" s="123">
        <v>138252224.6582092</v>
      </c>
      <c r="Q238" s="123">
        <v>14996619.163405845</v>
      </c>
      <c r="R238" s="123">
        <f t="shared" si="160"/>
        <v>123255605.49480335</v>
      </c>
      <c r="S238" s="123">
        <f t="shared" si="161"/>
        <v>0</v>
      </c>
      <c r="T238" s="123" t="b">
        <f t="shared" si="162"/>
        <v>0</v>
      </c>
      <c r="U238" s="123">
        <v>0</v>
      </c>
      <c r="V238" s="123">
        <v>0</v>
      </c>
      <c r="W238" s="123">
        <v>0</v>
      </c>
      <c r="X238" s="123">
        <v>0</v>
      </c>
      <c r="Y238" s="123">
        <v>0</v>
      </c>
      <c r="Z238" s="70">
        <f t="shared" si="194"/>
        <v>0</v>
      </c>
      <c r="AA238" s="70">
        <v>0</v>
      </c>
      <c r="AB238" s="70">
        <f t="shared" si="158"/>
        <v>123255605.49480335</v>
      </c>
      <c r="AC238" s="51">
        <f>IF(D238='2. UC Pool Allocations by Type'!B$5,'2. UC Pool Allocations by Type'!J$5,IF(D238='2. UC Pool Allocations by Type'!B$6,'2. UC Pool Allocations by Type'!J$6,IF(D238='2. UC Pool Allocations by Type'!B$7,'2. UC Pool Allocations by Type'!J$7,IF(D238='2. UC Pool Allocations by Type'!B$10,'2. UC Pool Allocations by Type'!J$10,IF(D238='2. UC Pool Allocations by Type'!B$14,'2. UC Pool Allocations by Type'!J$14,IF(D238='2. UC Pool Allocations by Type'!B$15,'2. UC Pool Allocations by Type'!J$15,IF(D238='2. UC Pool Allocations by Type'!B$16,'2. UC Pool Allocations by Type'!J$16,0)))))))</f>
        <v>2027872799.0126088</v>
      </c>
      <c r="AD238" s="71">
        <f t="shared" si="163"/>
        <v>123255605.49480335</v>
      </c>
      <c r="AE238" s="71">
        <f t="shared" si="164"/>
        <v>0</v>
      </c>
      <c r="AF238" s="71">
        <f t="shared" si="165"/>
        <v>0</v>
      </c>
      <c r="AG238" s="71">
        <f t="shared" si="166"/>
        <v>0</v>
      </c>
      <c r="AH238" s="71">
        <f t="shared" si="167"/>
        <v>0</v>
      </c>
      <c r="AI238" s="71">
        <f t="shared" si="168"/>
        <v>0</v>
      </c>
      <c r="AJ238" s="71">
        <f t="shared" si="169"/>
        <v>0</v>
      </c>
      <c r="AK238" s="49">
        <f t="shared" si="170"/>
        <v>58468947.48010508</v>
      </c>
      <c r="AL238" s="51">
        <f>IF($E238=$D$352,R238*'1. UC Assumptions'!$H$14,0)</f>
        <v>0</v>
      </c>
      <c r="AM238" s="70">
        <f t="shared" si="154"/>
        <v>0</v>
      </c>
      <c r="AN238" s="70">
        <f t="shared" si="171"/>
        <v>0</v>
      </c>
      <c r="AO238" s="70">
        <f t="shared" si="172"/>
        <v>0</v>
      </c>
      <c r="AP238" s="70">
        <f t="shared" si="188"/>
        <v>0</v>
      </c>
      <c r="AQ238" s="70">
        <f t="shared" si="173"/>
        <v>0</v>
      </c>
      <c r="AR238" s="70">
        <f t="shared" si="174"/>
        <v>58468947.48010508</v>
      </c>
      <c r="AS238" s="70">
        <f t="shared" si="189"/>
        <v>-2995095.7012135773</v>
      </c>
      <c r="AT238" s="99">
        <f t="shared" si="157"/>
        <v>55473851.778891504</v>
      </c>
      <c r="AU238" s="287">
        <v>54550436.569999993</v>
      </c>
      <c r="AV238" s="287">
        <f>ROUND(AU238*'1. UC Assumptions'!$C$19,2)</f>
        <v>22883908.140000001</v>
      </c>
      <c r="AW238" s="287">
        <f>IF((AB238-AA238-AU238)*'1. UC Assumptions'!$C$19&gt;0,(AB238-AA238-AU238)*'1. UC Assumptions'!$C$19,0)</f>
        <v>28821818.36395501</v>
      </c>
      <c r="AX238" s="287">
        <f t="shared" si="195"/>
        <v>51705726.503955007</v>
      </c>
      <c r="AY238" s="287">
        <f>ROUND(AX238/'1. UC Assumptions'!$C$19,2)</f>
        <v>123255605.48999999</v>
      </c>
      <c r="AZ238" s="290">
        <f t="shared" si="190"/>
        <v>55473851.778891504</v>
      </c>
      <c r="BA238" s="287">
        <f t="shared" si="175"/>
        <v>0</v>
      </c>
      <c r="BB238" s="287">
        <f t="shared" si="176"/>
        <v>0</v>
      </c>
      <c r="BC238" s="287">
        <f t="shared" si="177"/>
        <v>67781753.711108491</v>
      </c>
      <c r="BD238" s="287">
        <f t="shared" si="178"/>
        <v>0</v>
      </c>
      <c r="BE238" s="287">
        <f t="shared" si="179"/>
        <v>0</v>
      </c>
      <c r="BF238" s="287">
        <f t="shared" si="180"/>
        <v>0</v>
      </c>
      <c r="BG238" s="287">
        <f t="shared" si="196"/>
        <v>55473851.778891504</v>
      </c>
      <c r="BH238" s="287">
        <f t="shared" si="181"/>
        <v>55473851.778891504</v>
      </c>
      <c r="BI238" s="287">
        <f t="shared" si="182"/>
        <v>0</v>
      </c>
      <c r="BJ238" s="287">
        <f t="shared" si="183"/>
        <v>0</v>
      </c>
      <c r="BK238" s="287">
        <f t="shared" si="184"/>
        <v>0</v>
      </c>
      <c r="BL238" s="287">
        <f t="shared" si="185"/>
        <v>0</v>
      </c>
      <c r="BM238" s="287">
        <f t="shared" si="186"/>
        <v>0</v>
      </c>
      <c r="BN238" s="287">
        <f t="shared" si="187"/>
        <v>0</v>
      </c>
      <c r="BO238" s="287">
        <f t="shared" si="191"/>
        <v>923415.20889151096</v>
      </c>
      <c r="BP238" s="287">
        <f t="shared" si="159"/>
        <v>387372.68</v>
      </c>
      <c r="BQ238" s="288">
        <f>IF(BO238&gt;0,BO238/'1. UC Assumptions'!$C$29*'1. UC Assumptions'!$C$28,0)</f>
        <v>631069.02629498346</v>
      </c>
      <c r="BR238" s="289">
        <f>BQ238*'1. UC Assumptions'!$C$19</f>
        <v>264733.45653074555</v>
      </c>
      <c r="BS238" s="289">
        <f t="shared" si="192"/>
        <v>55181505.596294977</v>
      </c>
      <c r="BT238" s="90"/>
      <c r="BU238" s="111"/>
      <c r="BV238" s="111"/>
      <c r="BW238" s="126">
        <v>67462814.712635994</v>
      </c>
      <c r="BX238" s="126">
        <v>138216961.67585319</v>
      </c>
      <c r="BY238" s="7">
        <f t="shared" si="193"/>
        <v>-35262.982356011868</v>
      </c>
    </row>
    <row r="239" spans="1:77">
      <c r="A239" s="118" t="s">
        <v>591</v>
      </c>
      <c r="B239" s="118" t="s">
        <v>592</v>
      </c>
      <c r="C239" s="270" t="s">
        <v>592</v>
      </c>
      <c r="D239" s="119" t="s">
        <v>949</v>
      </c>
      <c r="E239" s="119"/>
      <c r="F239" s="120"/>
      <c r="G239" s="121" t="s">
        <v>590</v>
      </c>
      <c r="H239" s="121" t="s">
        <v>771</v>
      </c>
      <c r="I239" s="122">
        <v>3</v>
      </c>
      <c r="J239" s="217" t="str">
        <f t="shared" si="155"/>
        <v xml:space="preserve"> </v>
      </c>
      <c r="K239" s="123">
        <v>11937180.002920818</v>
      </c>
      <c r="L239" s="123">
        <v>15287568</v>
      </c>
      <c r="M239" s="93">
        <f t="shared" si="156"/>
        <v>6.3760920153834277E-2</v>
      </c>
      <c r="N239" s="232">
        <v>28960622.986543309</v>
      </c>
      <c r="O239" s="232"/>
      <c r="P239" s="123">
        <v>28960622.986543309</v>
      </c>
      <c r="Q239" s="123">
        <v>0</v>
      </c>
      <c r="R239" s="123">
        <f t="shared" si="160"/>
        <v>28960622.986543309</v>
      </c>
      <c r="S239" s="123">
        <f t="shared" si="161"/>
        <v>0</v>
      </c>
      <c r="T239" s="123" t="b">
        <f t="shared" si="162"/>
        <v>0</v>
      </c>
      <c r="U239" s="123">
        <v>0</v>
      </c>
      <c r="V239" s="123">
        <v>0</v>
      </c>
      <c r="W239" s="123">
        <v>0</v>
      </c>
      <c r="X239" s="123">
        <v>0</v>
      </c>
      <c r="Y239" s="123">
        <v>0</v>
      </c>
      <c r="Z239" s="70">
        <f t="shared" si="194"/>
        <v>0</v>
      </c>
      <c r="AA239" s="70">
        <v>0</v>
      </c>
      <c r="AB239" s="70">
        <f t="shared" si="158"/>
        <v>28960622.986543309</v>
      </c>
      <c r="AC239" s="51">
        <f>IF(D239='2. UC Pool Allocations by Type'!B$5,'2. UC Pool Allocations by Type'!J$5,IF(D239='2. UC Pool Allocations by Type'!B$6,'2. UC Pool Allocations by Type'!J$6,IF(D239='2. UC Pool Allocations by Type'!B$7,'2. UC Pool Allocations by Type'!J$7,IF(D239='2. UC Pool Allocations by Type'!B$10,'2. UC Pool Allocations by Type'!J$10,IF(D239='2. UC Pool Allocations by Type'!B$14,'2. UC Pool Allocations by Type'!J$14,IF(D239='2. UC Pool Allocations by Type'!B$15,'2. UC Pool Allocations by Type'!J$15,IF(D239='2. UC Pool Allocations by Type'!B$16,'2. UC Pool Allocations by Type'!J$16,0)))))))</f>
        <v>2027872799.0126088</v>
      </c>
      <c r="AD239" s="71">
        <f t="shared" si="163"/>
        <v>28960622.986543309</v>
      </c>
      <c r="AE239" s="71">
        <f t="shared" si="164"/>
        <v>0</v>
      </c>
      <c r="AF239" s="71">
        <f t="shared" si="165"/>
        <v>0</v>
      </c>
      <c r="AG239" s="71">
        <f t="shared" si="166"/>
        <v>0</v>
      </c>
      <c r="AH239" s="71">
        <f t="shared" si="167"/>
        <v>0</v>
      </c>
      <c r="AI239" s="71">
        <f t="shared" si="168"/>
        <v>0</v>
      </c>
      <c r="AJ239" s="71">
        <f t="shared" si="169"/>
        <v>0</v>
      </c>
      <c r="AK239" s="49">
        <f t="shared" si="170"/>
        <v>13738094.406284157</v>
      </c>
      <c r="AL239" s="51">
        <f>IF($E239=$D$352,R239*'1. UC Assumptions'!$H$14,0)</f>
        <v>0</v>
      </c>
      <c r="AM239" s="70">
        <f t="shared" si="154"/>
        <v>0</v>
      </c>
      <c r="AN239" s="70">
        <f t="shared" si="171"/>
        <v>0</v>
      </c>
      <c r="AO239" s="70">
        <f t="shared" si="172"/>
        <v>0</v>
      </c>
      <c r="AP239" s="70">
        <f t="shared" si="188"/>
        <v>0</v>
      </c>
      <c r="AQ239" s="70">
        <f t="shared" si="173"/>
        <v>0</v>
      </c>
      <c r="AR239" s="70">
        <f t="shared" si="174"/>
        <v>13738094.406284157</v>
      </c>
      <c r="AS239" s="70">
        <f t="shared" si="189"/>
        <v>-703739.49373945582</v>
      </c>
      <c r="AT239" s="99">
        <f t="shared" si="157"/>
        <v>13034354.912544701</v>
      </c>
      <c r="AU239" s="287">
        <v>14221130.719999999</v>
      </c>
      <c r="AV239" s="287">
        <f>ROUND(AU239*'1. UC Assumptions'!$C$19,2)</f>
        <v>5965764.3399999999</v>
      </c>
      <c r="AW239" s="287">
        <f>IF((AB239-AA239-AU239)*'1. UC Assumptions'!$C$19&gt;0,(AB239-AA239-AU239)*'1. UC Assumptions'!$C$19,0)</f>
        <v>6183217.0058149183</v>
      </c>
      <c r="AX239" s="287">
        <f t="shared" si="195"/>
        <v>12148981.345814917</v>
      </c>
      <c r="AY239" s="287">
        <f>ROUND(AX239/'1. UC Assumptions'!$C$19,2)</f>
        <v>28960622.989999998</v>
      </c>
      <c r="AZ239" s="290">
        <f t="shared" si="190"/>
        <v>13034354.912544701</v>
      </c>
      <c r="BA239" s="287">
        <f t="shared" si="175"/>
        <v>0</v>
      </c>
      <c r="BB239" s="287">
        <f t="shared" si="176"/>
        <v>0</v>
      </c>
      <c r="BC239" s="287">
        <f t="shared" si="177"/>
        <v>15926268.077455297</v>
      </c>
      <c r="BD239" s="287">
        <f t="shared" si="178"/>
        <v>0</v>
      </c>
      <c r="BE239" s="287">
        <f t="shared" si="179"/>
        <v>0</v>
      </c>
      <c r="BF239" s="287">
        <f t="shared" si="180"/>
        <v>0</v>
      </c>
      <c r="BG239" s="287">
        <f t="shared" si="196"/>
        <v>13034354.912544701</v>
      </c>
      <c r="BH239" s="287">
        <f t="shared" si="181"/>
        <v>13034354.912544701</v>
      </c>
      <c r="BI239" s="287">
        <f t="shared" si="182"/>
        <v>0</v>
      </c>
      <c r="BJ239" s="287">
        <f t="shared" si="183"/>
        <v>0</v>
      </c>
      <c r="BK239" s="287">
        <f t="shared" si="184"/>
        <v>0</v>
      </c>
      <c r="BL239" s="287">
        <f t="shared" si="185"/>
        <v>0</v>
      </c>
      <c r="BM239" s="287">
        <f t="shared" si="186"/>
        <v>0</v>
      </c>
      <c r="BN239" s="287">
        <f t="shared" si="187"/>
        <v>0</v>
      </c>
      <c r="BO239" s="287">
        <f t="shared" si="191"/>
        <v>-1186775.8074552976</v>
      </c>
      <c r="BP239" s="287">
        <f t="shared" si="159"/>
        <v>-497852.45</v>
      </c>
      <c r="BQ239" s="288">
        <f>IF(BO239&gt;0,BO239/'1. UC Assumptions'!$C$29*'1. UC Assumptions'!$C$28,0)</f>
        <v>0</v>
      </c>
      <c r="BR239" s="289">
        <f>BQ239*'1. UC Assumptions'!$C$19</f>
        <v>0</v>
      </c>
      <c r="BS239" s="289">
        <f t="shared" si="192"/>
        <v>14221130.719999999</v>
      </c>
      <c r="BT239" s="90"/>
      <c r="BU239" s="111"/>
      <c r="BV239" s="111"/>
      <c r="BW239" s="126">
        <v>12205450.182920817</v>
      </c>
      <c r="BX239" s="126">
        <v>28960622.986543309</v>
      </c>
      <c r="BY239" s="7">
        <f t="shared" si="193"/>
        <v>0</v>
      </c>
    </row>
    <row r="240" spans="1:77">
      <c r="A240" s="118" t="s">
        <v>593</v>
      </c>
      <c r="B240" s="118" t="s">
        <v>594</v>
      </c>
      <c r="C240" s="270" t="s">
        <v>594</v>
      </c>
      <c r="D240" s="119" t="s">
        <v>972</v>
      </c>
      <c r="E240" s="119" t="s">
        <v>977</v>
      </c>
      <c r="F240" s="120"/>
      <c r="G240" s="121" t="s">
        <v>1080</v>
      </c>
      <c r="H240" s="121" t="s">
        <v>828</v>
      </c>
      <c r="I240" s="122">
        <v>16</v>
      </c>
      <c r="J240" s="217">
        <f t="shared" si="155"/>
        <v>1</v>
      </c>
      <c r="K240" s="123">
        <v>625210.50571753155</v>
      </c>
      <c r="L240" s="123">
        <v>1235563</v>
      </c>
      <c r="M240" s="93">
        <f t="shared" si="156"/>
        <v>7.6592315890057883E-2</v>
      </c>
      <c r="N240" s="232">
        <v>2003294.457867299</v>
      </c>
      <c r="O240" s="232"/>
      <c r="P240" s="123">
        <v>2003294.457867299</v>
      </c>
      <c r="Q240" s="123">
        <v>897883.89318606688</v>
      </c>
      <c r="R240" s="123">
        <f t="shared" si="160"/>
        <v>1105410.564681232</v>
      </c>
      <c r="S240" s="123" t="b">
        <f t="shared" si="161"/>
        <v>0</v>
      </c>
      <c r="T240" s="123">
        <f t="shared" si="162"/>
        <v>1105410.564681232</v>
      </c>
      <c r="U240" s="123">
        <v>1038217</v>
      </c>
      <c r="V240" s="123">
        <v>0</v>
      </c>
      <c r="W240" s="123">
        <v>0</v>
      </c>
      <c r="X240" s="123">
        <v>0</v>
      </c>
      <c r="Y240" s="123">
        <v>0</v>
      </c>
      <c r="Z240" s="70">
        <f t="shared" si="194"/>
        <v>1038217</v>
      </c>
      <c r="AA240" s="70">
        <v>0</v>
      </c>
      <c r="AB240" s="70">
        <f t="shared" si="158"/>
        <v>2143627.564681232</v>
      </c>
      <c r="AC240" s="51">
        <f>IF(D240='2. UC Pool Allocations by Type'!B$5,'2. UC Pool Allocations by Type'!J$5,IF(D240='2. UC Pool Allocations by Type'!B$6,'2. UC Pool Allocations by Type'!J$6,IF(D240='2. UC Pool Allocations by Type'!B$7,'2. UC Pool Allocations by Type'!J$7,IF(D240='2. UC Pool Allocations by Type'!B$10,'2. UC Pool Allocations by Type'!J$10,IF(D240='2. UC Pool Allocations by Type'!B$14,'2. UC Pool Allocations by Type'!J$14,IF(D240='2. UC Pool Allocations by Type'!B$15,'2. UC Pool Allocations by Type'!J$15,IF(D240='2. UC Pool Allocations by Type'!B$16,'2. UC Pool Allocations by Type'!J$16,0)))))))</f>
        <v>196885138.65513676</v>
      </c>
      <c r="AD240" s="71">
        <f t="shared" si="163"/>
        <v>0</v>
      </c>
      <c r="AE240" s="71">
        <f t="shared" si="164"/>
        <v>2143627.564681232</v>
      </c>
      <c r="AF240" s="71">
        <f t="shared" si="165"/>
        <v>0</v>
      </c>
      <c r="AG240" s="71">
        <f t="shared" si="166"/>
        <v>0</v>
      </c>
      <c r="AH240" s="71">
        <f t="shared" si="167"/>
        <v>0</v>
      </c>
      <c r="AI240" s="71">
        <f t="shared" si="168"/>
        <v>0</v>
      </c>
      <c r="AJ240" s="71">
        <f t="shared" si="169"/>
        <v>0</v>
      </c>
      <c r="AK240" s="49">
        <f t="shared" si="170"/>
        <v>1314062.5967262117</v>
      </c>
      <c r="AL240" s="51">
        <f>IF($E240=$D$352,R240*'1. UC Assumptions'!$H$14,0)</f>
        <v>948952.45398788841</v>
      </c>
      <c r="AM240" s="70">
        <f t="shared" si="154"/>
        <v>0</v>
      </c>
      <c r="AN240" s="70">
        <f t="shared" si="171"/>
        <v>0</v>
      </c>
      <c r="AO240" s="70">
        <f t="shared" si="172"/>
        <v>0</v>
      </c>
      <c r="AP240" s="70">
        <f t="shared" si="188"/>
        <v>0</v>
      </c>
      <c r="AQ240" s="70">
        <f t="shared" si="173"/>
        <v>0</v>
      </c>
      <c r="AR240" s="70">
        <f t="shared" si="174"/>
        <v>0</v>
      </c>
      <c r="AS240" s="70">
        <f t="shared" si="189"/>
        <v>0</v>
      </c>
      <c r="AT240" s="99">
        <f t="shared" si="157"/>
        <v>1314062.5967262117</v>
      </c>
      <c r="AU240" s="287">
        <v>1290306.6200000001</v>
      </c>
      <c r="AV240" s="287">
        <f>ROUND(AU240*'1. UC Assumptions'!$C$19,2)</f>
        <v>541283.63</v>
      </c>
      <c r="AW240" s="287">
        <f>IF((AB240-AA240-AU240)*'1. UC Assumptions'!$C$19&gt;0,(AB240-AA240-AU240)*'1. UC Assumptions'!$C$19,0)</f>
        <v>357968.13629377674</v>
      </c>
      <c r="AX240" s="287">
        <f t="shared" si="195"/>
        <v>899251.76629377669</v>
      </c>
      <c r="AY240" s="287">
        <f>ROUND(AX240/'1. UC Assumptions'!$C$19,2)</f>
        <v>2143627.5699999998</v>
      </c>
      <c r="AZ240" s="290">
        <f t="shared" si="190"/>
        <v>1314062.5967262117</v>
      </c>
      <c r="BA240" s="287">
        <f t="shared" si="175"/>
        <v>0</v>
      </c>
      <c r="BB240" s="287">
        <f t="shared" si="176"/>
        <v>0</v>
      </c>
      <c r="BC240" s="287">
        <f t="shared" si="177"/>
        <v>0</v>
      </c>
      <c r="BD240" s="287">
        <f t="shared" si="178"/>
        <v>0</v>
      </c>
      <c r="BE240" s="287">
        <f t="shared" si="179"/>
        <v>0</v>
      </c>
      <c r="BF240" s="287">
        <f t="shared" si="180"/>
        <v>0</v>
      </c>
      <c r="BG240" s="287">
        <f t="shared" si="196"/>
        <v>1314062.5967262117</v>
      </c>
      <c r="BH240" s="287">
        <f t="shared" si="181"/>
        <v>0</v>
      </c>
      <c r="BI240" s="287">
        <f t="shared" si="182"/>
        <v>1314062.5967262117</v>
      </c>
      <c r="BJ240" s="287">
        <f t="shared" si="183"/>
        <v>0</v>
      </c>
      <c r="BK240" s="287">
        <f t="shared" si="184"/>
        <v>0</v>
      </c>
      <c r="BL240" s="287">
        <f t="shared" si="185"/>
        <v>0</v>
      </c>
      <c r="BM240" s="287">
        <f t="shared" si="186"/>
        <v>0</v>
      </c>
      <c r="BN240" s="287">
        <f t="shared" si="187"/>
        <v>0</v>
      </c>
      <c r="BO240" s="287">
        <f t="shared" si="191"/>
        <v>23755.976726211607</v>
      </c>
      <c r="BP240" s="287">
        <f t="shared" si="159"/>
        <v>9965.6299999999992</v>
      </c>
      <c r="BQ240" s="288">
        <f>IF(BO240&gt;0,BO240/'1. UC Assumptions'!$C$29*'1. UC Assumptions'!$C$28,0)</f>
        <v>16235.016444328425</v>
      </c>
      <c r="BR240" s="289">
        <f>BQ240*'1. UC Assumptions'!$C$19</f>
        <v>6810.589398395774</v>
      </c>
      <c r="BS240" s="289">
        <f t="shared" si="192"/>
        <v>1306541.6364443286</v>
      </c>
      <c r="BT240" s="90"/>
      <c r="BU240" s="111"/>
      <c r="BV240" s="111"/>
      <c r="BW240" s="126">
        <v>666212.76571753155</v>
      </c>
      <c r="BX240" s="126">
        <v>2003294.457867299</v>
      </c>
      <c r="BY240" s="7">
        <f t="shared" si="193"/>
        <v>0</v>
      </c>
    </row>
    <row r="241" spans="1:77">
      <c r="A241" s="118" t="s">
        <v>595</v>
      </c>
      <c r="B241" s="118" t="s">
        <v>596</v>
      </c>
      <c r="C241" s="270" t="s">
        <v>596</v>
      </c>
      <c r="D241" s="119" t="s">
        <v>949</v>
      </c>
      <c r="E241" s="119" t="s">
        <v>977</v>
      </c>
      <c r="F241" s="120"/>
      <c r="G241" s="121" t="s">
        <v>1266</v>
      </c>
      <c r="H241" s="121" t="s">
        <v>870</v>
      </c>
      <c r="I241" s="122">
        <v>1</v>
      </c>
      <c r="J241" s="217">
        <f t="shared" si="155"/>
        <v>1</v>
      </c>
      <c r="K241" s="123">
        <v>1264239.7347732894</v>
      </c>
      <c r="L241" s="123">
        <v>3434107</v>
      </c>
      <c r="M241" s="93">
        <f t="shared" si="156"/>
        <v>6.2454651573109476E-2</v>
      </c>
      <c r="N241" s="232">
        <v>4991780.343063212</v>
      </c>
      <c r="O241" s="232"/>
      <c r="P241" s="123">
        <v>4991780.343063212</v>
      </c>
      <c r="Q241" s="123">
        <v>353478.09326460212</v>
      </c>
      <c r="R241" s="123">
        <f t="shared" si="160"/>
        <v>4638302.2497986099</v>
      </c>
      <c r="S241" s="123">
        <f t="shared" si="161"/>
        <v>4638302.2497986099</v>
      </c>
      <c r="T241" s="123" t="b">
        <f t="shared" si="162"/>
        <v>0</v>
      </c>
      <c r="U241" s="123">
        <v>2340302</v>
      </c>
      <c r="V241" s="123">
        <v>0</v>
      </c>
      <c r="W241" s="123">
        <v>0</v>
      </c>
      <c r="X241" s="123">
        <v>0</v>
      </c>
      <c r="Y241" s="123">
        <v>0</v>
      </c>
      <c r="Z241" s="70">
        <f t="shared" si="194"/>
        <v>2340302</v>
      </c>
      <c r="AA241" s="70">
        <v>0</v>
      </c>
      <c r="AB241" s="70">
        <f t="shared" si="158"/>
        <v>6978604.2497986099</v>
      </c>
      <c r="AC241" s="51">
        <f>IF(D241='2. UC Pool Allocations by Type'!B$5,'2. UC Pool Allocations by Type'!J$5,IF(D241='2. UC Pool Allocations by Type'!B$6,'2. UC Pool Allocations by Type'!J$6,IF(D241='2. UC Pool Allocations by Type'!B$7,'2. UC Pool Allocations by Type'!J$7,IF(D241='2. UC Pool Allocations by Type'!B$10,'2. UC Pool Allocations by Type'!J$10,IF(D241='2. UC Pool Allocations by Type'!B$14,'2. UC Pool Allocations by Type'!J$14,IF(D241='2. UC Pool Allocations by Type'!B$15,'2. UC Pool Allocations by Type'!J$15,IF(D241='2. UC Pool Allocations by Type'!B$16,'2. UC Pool Allocations by Type'!J$16,0)))))))</f>
        <v>2027872799.0126088</v>
      </c>
      <c r="AD241" s="71">
        <f t="shared" si="163"/>
        <v>6978604.2497986099</v>
      </c>
      <c r="AE241" s="71">
        <f t="shared" si="164"/>
        <v>0</v>
      </c>
      <c r="AF241" s="71">
        <f t="shared" si="165"/>
        <v>0</v>
      </c>
      <c r="AG241" s="71">
        <f t="shared" si="166"/>
        <v>0</v>
      </c>
      <c r="AH241" s="71">
        <f t="shared" si="167"/>
        <v>0</v>
      </c>
      <c r="AI241" s="71">
        <f t="shared" si="168"/>
        <v>0</v>
      </c>
      <c r="AJ241" s="71">
        <f t="shared" si="169"/>
        <v>0</v>
      </c>
      <c r="AK241" s="49">
        <f t="shared" si="170"/>
        <v>3310451.0235286318</v>
      </c>
      <c r="AL241" s="51">
        <f>IF($E241=$D$352,R241*'1. UC Assumptions'!$H$14,0)</f>
        <v>3981804.0852117301</v>
      </c>
      <c r="AM241" s="70">
        <f t="shared" si="154"/>
        <v>671353.06168309832</v>
      </c>
      <c r="AN241" s="70">
        <f t="shared" si="171"/>
        <v>0</v>
      </c>
      <c r="AO241" s="70">
        <f t="shared" si="172"/>
        <v>0</v>
      </c>
      <c r="AP241" s="70">
        <f t="shared" si="188"/>
        <v>0</v>
      </c>
      <c r="AQ241" s="70">
        <f t="shared" si="173"/>
        <v>671353.06168309832</v>
      </c>
      <c r="AR241" s="70">
        <f t="shared" si="174"/>
        <v>0</v>
      </c>
      <c r="AS241" s="70">
        <f t="shared" si="189"/>
        <v>0</v>
      </c>
      <c r="AT241" s="99">
        <f t="shared" si="157"/>
        <v>3981804.0852117301</v>
      </c>
      <c r="AU241" s="287">
        <v>3949008.01</v>
      </c>
      <c r="AV241" s="287">
        <f>ROUND(AU241*'1. UC Assumptions'!$C$19,2)</f>
        <v>1656608.86</v>
      </c>
      <c r="AW241" s="287">
        <f>IF((AB241-AA241-AU241)*'1. UC Assumptions'!$C$19&gt;0,(AB241-AA241-AU241)*'1. UC Assumptions'!$C$19,0)</f>
        <v>1270915.622595517</v>
      </c>
      <c r="AX241" s="287">
        <f t="shared" si="195"/>
        <v>2927524.4825955173</v>
      </c>
      <c r="AY241" s="287">
        <f>ROUND(AX241/'1. UC Assumptions'!$C$19,2)</f>
        <v>6978604.25</v>
      </c>
      <c r="AZ241" s="290">
        <f t="shared" si="190"/>
        <v>3981804.0852117301</v>
      </c>
      <c r="BA241" s="287">
        <f t="shared" si="175"/>
        <v>0</v>
      </c>
      <c r="BB241" s="287">
        <f t="shared" si="176"/>
        <v>0</v>
      </c>
      <c r="BC241" s="287">
        <f t="shared" si="177"/>
        <v>2996800.1647882699</v>
      </c>
      <c r="BD241" s="287">
        <f t="shared" si="178"/>
        <v>0</v>
      </c>
      <c r="BE241" s="287">
        <f t="shared" si="179"/>
        <v>0</v>
      </c>
      <c r="BF241" s="287">
        <f t="shared" si="180"/>
        <v>0</v>
      </c>
      <c r="BG241" s="287">
        <f t="shared" si="196"/>
        <v>3981804.0852117301</v>
      </c>
      <c r="BH241" s="287">
        <f t="shared" si="181"/>
        <v>3981804.0852117301</v>
      </c>
      <c r="BI241" s="287">
        <f t="shared" si="182"/>
        <v>0</v>
      </c>
      <c r="BJ241" s="287">
        <f t="shared" si="183"/>
        <v>0</v>
      </c>
      <c r="BK241" s="287">
        <f t="shared" si="184"/>
        <v>0</v>
      </c>
      <c r="BL241" s="287">
        <f t="shared" si="185"/>
        <v>0</v>
      </c>
      <c r="BM241" s="287">
        <f t="shared" si="186"/>
        <v>0</v>
      </c>
      <c r="BN241" s="287">
        <f t="shared" si="187"/>
        <v>0</v>
      </c>
      <c r="BO241" s="287">
        <f t="shared" si="191"/>
        <v>32796.07521173032</v>
      </c>
      <c r="BP241" s="287">
        <f t="shared" si="159"/>
        <v>13757.95</v>
      </c>
      <c r="BQ241" s="288">
        <f>IF(BO241&gt;0,BO241/'1. UC Assumptions'!$C$29*'1. UC Assumptions'!$C$28,0)</f>
        <v>22413.088988439296</v>
      </c>
      <c r="BR241" s="289">
        <f>BQ241*'1. UC Assumptions'!$C$19</f>
        <v>9402.290830650285</v>
      </c>
      <c r="BS241" s="289">
        <f t="shared" si="192"/>
        <v>3971421.098988439</v>
      </c>
      <c r="BT241" s="90"/>
      <c r="BU241" s="111"/>
      <c r="BV241" s="111"/>
      <c r="BW241" s="126">
        <v>1304710.5247732894</v>
      </c>
      <c r="BX241" s="126">
        <v>4991780.343063212</v>
      </c>
      <c r="BY241" s="7">
        <f t="shared" si="193"/>
        <v>0</v>
      </c>
    </row>
    <row r="242" spans="1:77" s="8" customFormat="1">
      <c r="A242" s="118" t="s">
        <v>597</v>
      </c>
      <c r="B242" s="118" t="s">
        <v>598</v>
      </c>
      <c r="C242" s="270" t="s">
        <v>598</v>
      </c>
      <c r="D242" s="119" t="s">
        <v>949</v>
      </c>
      <c r="E242" s="119"/>
      <c r="F242" s="120"/>
      <c r="G242" s="121" t="s">
        <v>1267</v>
      </c>
      <c r="H242" s="121" t="s">
        <v>821</v>
      </c>
      <c r="I242" s="122">
        <v>3</v>
      </c>
      <c r="J242" s="217">
        <f t="shared" si="155"/>
        <v>1</v>
      </c>
      <c r="K242" s="123">
        <v>7649201.5429900018</v>
      </c>
      <c r="L242" s="123">
        <v>5036564</v>
      </c>
      <c r="M242" s="93">
        <f t="shared" si="156"/>
        <v>0.20477362364149476</v>
      </c>
      <c r="N242" s="232">
        <v>15283475.72189448</v>
      </c>
      <c r="O242" s="232"/>
      <c r="P242" s="123">
        <v>15283475.72189448</v>
      </c>
      <c r="Q242" s="123">
        <v>3162681.7726441738</v>
      </c>
      <c r="R242" s="123">
        <f t="shared" si="160"/>
        <v>12120793.949250307</v>
      </c>
      <c r="S242" s="123">
        <f t="shared" si="161"/>
        <v>0</v>
      </c>
      <c r="T242" s="123" t="b">
        <f t="shared" si="162"/>
        <v>0</v>
      </c>
      <c r="U242" s="123">
        <v>13428</v>
      </c>
      <c r="V242" s="123">
        <v>0</v>
      </c>
      <c r="W242" s="123">
        <v>0</v>
      </c>
      <c r="X242" s="123">
        <v>0</v>
      </c>
      <c r="Y242" s="123">
        <v>534393</v>
      </c>
      <c r="Z242" s="70">
        <f t="shared" si="194"/>
        <v>547821</v>
      </c>
      <c r="AA242" s="70">
        <v>0</v>
      </c>
      <c r="AB242" s="70">
        <f t="shared" si="158"/>
        <v>12668614.949250307</v>
      </c>
      <c r="AC242" s="51">
        <f>IF(D242='2. UC Pool Allocations by Type'!B$5,'2. UC Pool Allocations by Type'!J$5,IF(D242='2. UC Pool Allocations by Type'!B$6,'2. UC Pool Allocations by Type'!J$6,IF(D242='2. UC Pool Allocations by Type'!B$7,'2. UC Pool Allocations by Type'!J$7,IF(D242='2. UC Pool Allocations by Type'!B$10,'2. UC Pool Allocations by Type'!J$10,IF(D242='2. UC Pool Allocations by Type'!B$14,'2. UC Pool Allocations by Type'!J$14,IF(D242='2. UC Pool Allocations by Type'!B$15,'2. UC Pool Allocations by Type'!J$15,IF(D242='2. UC Pool Allocations by Type'!B$16,'2. UC Pool Allocations by Type'!J$16,0)))))))</f>
        <v>2027872799.0126088</v>
      </c>
      <c r="AD242" s="71">
        <f t="shared" si="163"/>
        <v>12668614.949250307</v>
      </c>
      <c r="AE242" s="71">
        <f t="shared" si="164"/>
        <v>0</v>
      </c>
      <c r="AF242" s="71">
        <f t="shared" si="165"/>
        <v>0</v>
      </c>
      <c r="AG242" s="71">
        <f t="shared" si="166"/>
        <v>0</v>
      </c>
      <c r="AH242" s="71">
        <f t="shared" si="167"/>
        <v>0</v>
      </c>
      <c r="AI242" s="71">
        <f t="shared" si="168"/>
        <v>0</v>
      </c>
      <c r="AJ242" s="71">
        <f t="shared" si="169"/>
        <v>0</v>
      </c>
      <c r="AK242" s="49">
        <f t="shared" si="170"/>
        <v>6009629.9810447181</v>
      </c>
      <c r="AL242" s="51">
        <f>IF($E242=$D$352,R242*'1. UC Assumptions'!$H$14,0)</f>
        <v>0</v>
      </c>
      <c r="AM242" s="70">
        <f t="shared" ref="AM242:AM303" si="197">IF(AL242=0,0,IF(AK242&gt;AL242,0,AL242-AK242))</f>
        <v>0</v>
      </c>
      <c r="AN242" s="70">
        <f t="shared" si="171"/>
        <v>0</v>
      </c>
      <c r="AO242" s="70">
        <f t="shared" si="172"/>
        <v>0</v>
      </c>
      <c r="AP242" s="70">
        <f t="shared" si="188"/>
        <v>0</v>
      </c>
      <c r="AQ242" s="70">
        <f t="shared" si="173"/>
        <v>0</v>
      </c>
      <c r="AR242" s="70">
        <f t="shared" si="174"/>
        <v>6009629.9810447181</v>
      </c>
      <c r="AS242" s="70">
        <f t="shared" si="189"/>
        <v>-307845.74886072363</v>
      </c>
      <c r="AT242" s="99">
        <f t="shared" si="157"/>
        <v>5701784.2321839947</v>
      </c>
      <c r="AU242" s="287">
        <v>5361551.6100000003</v>
      </c>
      <c r="AV242" s="287">
        <f>ROUND(AU242*'1. UC Assumptions'!$C$19,2)</f>
        <v>2249170.9</v>
      </c>
      <c r="AW242" s="287">
        <f>IF((AB242-AA242-AU242)*'1. UC Assumptions'!$C$19&gt;0,(AB242-AA242-AU242)*'1. UC Assumptions'!$C$19,0)</f>
        <v>3065313.0708155036</v>
      </c>
      <c r="AX242" s="287">
        <f t="shared" si="195"/>
        <v>5314483.970815504</v>
      </c>
      <c r="AY242" s="287">
        <f>ROUND(AX242/'1. UC Assumptions'!$C$19,2)</f>
        <v>12668614.949999999</v>
      </c>
      <c r="AZ242" s="290">
        <f t="shared" si="190"/>
        <v>5701784.2321839947</v>
      </c>
      <c r="BA242" s="287">
        <f t="shared" si="175"/>
        <v>0</v>
      </c>
      <c r="BB242" s="287">
        <f t="shared" si="176"/>
        <v>0</v>
      </c>
      <c r="BC242" s="287">
        <f t="shared" si="177"/>
        <v>6966830.7178160045</v>
      </c>
      <c r="BD242" s="287">
        <f t="shared" si="178"/>
        <v>0</v>
      </c>
      <c r="BE242" s="287">
        <f t="shared" si="179"/>
        <v>0</v>
      </c>
      <c r="BF242" s="287">
        <f t="shared" si="180"/>
        <v>0</v>
      </c>
      <c r="BG242" s="287">
        <f t="shared" si="196"/>
        <v>5701784.2321839947</v>
      </c>
      <c r="BH242" s="287">
        <f t="shared" si="181"/>
        <v>5701784.2321839947</v>
      </c>
      <c r="BI242" s="287">
        <f t="shared" si="182"/>
        <v>0</v>
      </c>
      <c r="BJ242" s="287">
        <f t="shared" si="183"/>
        <v>0</v>
      </c>
      <c r="BK242" s="287">
        <f t="shared" si="184"/>
        <v>0</v>
      </c>
      <c r="BL242" s="287">
        <f t="shared" si="185"/>
        <v>0</v>
      </c>
      <c r="BM242" s="287">
        <f t="shared" si="186"/>
        <v>0</v>
      </c>
      <c r="BN242" s="287">
        <f t="shared" si="187"/>
        <v>0</v>
      </c>
      <c r="BO242" s="287">
        <f t="shared" si="191"/>
        <v>340232.62218399439</v>
      </c>
      <c r="BP242" s="287">
        <f t="shared" si="159"/>
        <v>142727.57999999999</v>
      </c>
      <c r="BQ242" s="288">
        <f>IF(BO242&gt;0,BO242/'1. UC Assumptions'!$C$29*'1. UC Assumptions'!$C$28,0)</f>
        <v>232517.57987957067</v>
      </c>
      <c r="BR242" s="289">
        <f>BQ242*'1. UC Assumptions'!$C$19</f>
        <v>97541.124759479892</v>
      </c>
      <c r="BS242" s="289">
        <f t="shared" si="192"/>
        <v>5594069.1898795711</v>
      </c>
      <c r="BT242" s="90"/>
      <c r="BU242" s="111"/>
      <c r="BV242" s="111"/>
      <c r="BW242" s="126">
        <v>9472408.2729900032</v>
      </c>
      <c r="BX242" s="126">
        <v>15283475.72189448</v>
      </c>
      <c r="BY242" s="7">
        <f t="shared" si="193"/>
        <v>0</v>
      </c>
    </row>
    <row r="243" spans="1:77">
      <c r="A243" s="118" t="s">
        <v>599</v>
      </c>
      <c r="B243" s="118" t="s">
        <v>600</v>
      </c>
      <c r="C243" s="270" t="s">
        <v>600</v>
      </c>
      <c r="D243" s="119" t="s">
        <v>949</v>
      </c>
      <c r="E243" s="119"/>
      <c r="F243" s="120"/>
      <c r="G243" s="121" t="s">
        <v>1268</v>
      </c>
      <c r="H243" s="121" t="s">
        <v>771</v>
      </c>
      <c r="I243" s="122">
        <v>3</v>
      </c>
      <c r="J243" s="217" t="str">
        <f t="shared" ref="J243:J304" si="198">IF(Q243&gt;0,1," ")</f>
        <v xml:space="preserve"> </v>
      </c>
      <c r="K243" s="123">
        <v>4380547.0051193889</v>
      </c>
      <c r="L243" s="123">
        <v>7950350</v>
      </c>
      <c r="M243" s="93">
        <f t="shared" si="156"/>
        <v>0.11841262188911439</v>
      </c>
      <c r="N243" s="232">
        <v>13791030.849740205</v>
      </c>
      <c r="O243" s="232"/>
      <c r="P243" s="123">
        <v>13791030.849740205</v>
      </c>
      <c r="Q243" s="123">
        <v>0</v>
      </c>
      <c r="R243" s="123">
        <f t="shared" si="160"/>
        <v>13791030.849740205</v>
      </c>
      <c r="S243" s="123">
        <f t="shared" si="161"/>
        <v>0</v>
      </c>
      <c r="T243" s="123" t="b">
        <f t="shared" si="162"/>
        <v>0</v>
      </c>
      <c r="U243" s="123">
        <v>25609</v>
      </c>
      <c r="V243" s="123">
        <v>0</v>
      </c>
      <c r="W243" s="123">
        <v>0</v>
      </c>
      <c r="X243" s="123">
        <v>0</v>
      </c>
      <c r="Y243" s="123">
        <v>211206</v>
      </c>
      <c r="Z243" s="70">
        <f t="shared" si="194"/>
        <v>236815</v>
      </c>
      <c r="AA243" s="70">
        <v>0</v>
      </c>
      <c r="AB243" s="70">
        <f t="shared" si="158"/>
        <v>14027845.849740205</v>
      </c>
      <c r="AC243" s="51">
        <f>IF(D243='2. UC Pool Allocations by Type'!B$5,'2. UC Pool Allocations by Type'!J$5,IF(D243='2. UC Pool Allocations by Type'!B$6,'2. UC Pool Allocations by Type'!J$6,IF(D243='2. UC Pool Allocations by Type'!B$7,'2. UC Pool Allocations by Type'!J$7,IF(D243='2. UC Pool Allocations by Type'!B$10,'2. UC Pool Allocations by Type'!J$10,IF(D243='2. UC Pool Allocations by Type'!B$14,'2. UC Pool Allocations by Type'!J$14,IF(D243='2. UC Pool Allocations by Type'!B$15,'2. UC Pool Allocations by Type'!J$15,IF(D243='2. UC Pool Allocations by Type'!B$16,'2. UC Pool Allocations by Type'!J$16,0)))))))</f>
        <v>2027872799.0126088</v>
      </c>
      <c r="AD243" s="71">
        <f t="shared" si="163"/>
        <v>14027845.849740205</v>
      </c>
      <c r="AE243" s="71">
        <f t="shared" si="164"/>
        <v>0</v>
      </c>
      <c r="AF243" s="71">
        <f t="shared" si="165"/>
        <v>0</v>
      </c>
      <c r="AG243" s="71">
        <f t="shared" si="166"/>
        <v>0</v>
      </c>
      <c r="AH243" s="71">
        <f t="shared" si="167"/>
        <v>0</v>
      </c>
      <c r="AI243" s="71">
        <f t="shared" si="168"/>
        <v>0</v>
      </c>
      <c r="AJ243" s="71">
        <f t="shared" si="169"/>
        <v>0</v>
      </c>
      <c r="AK243" s="49">
        <f t="shared" si="170"/>
        <v>6654410.3933841018</v>
      </c>
      <c r="AL243" s="51">
        <f>IF($E243=$D$352,R243*'1. UC Assumptions'!$H$14,0)</f>
        <v>0</v>
      </c>
      <c r="AM243" s="70">
        <f t="shared" si="197"/>
        <v>0</v>
      </c>
      <c r="AN243" s="70">
        <f t="shared" si="171"/>
        <v>0</v>
      </c>
      <c r="AO243" s="70">
        <f t="shared" si="172"/>
        <v>0</v>
      </c>
      <c r="AP243" s="70">
        <f t="shared" si="188"/>
        <v>0</v>
      </c>
      <c r="AQ243" s="70">
        <f t="shared" si="173"/>
        <v>0</v>
      </c>
      <c r="AR243" s="70">
        <f t="shared" si="174"/>
        <v>6654410.3933841018</v>
      </c>
      <c r="AS243" s="70">
        <f t="shared" si="189"/>
        <v>-340874.88867688878</v>
      </c>
      <c r="AT243" s="99">
        <f t="shared" si="157"/>
        <v>6313535.5047072135</v>
      </c>
      <c r="AU243" s="287">
        <v>6558606.54</v>
      </c>
      <c r="AV243" s="287">
        <f>ROUND(AU243*'1. UC Assumptions'!$C$19,2)</f>
        <v>2751335.44</v>
      </c>
      <c r="AW243" s="287">
        <f>IF((AB243-AA243-AU243)*'1. UC Assumptions'!$C$19&gt;0,(AB243-AA243-AU243)*'1. UC Assumptions'!$C$19,0)</f>
        <v>3133345.890436016</v>
      </c>
      <c r="AX243" s="287">
        <f t="shared" si="195"/>
        <v>5884681.3304360155</v>
      </c>
      <c r="AY243" s="287">
        <f>ROUND(AX243/'1. UC Assumptions'!$C$19,2)</f>
        <v>14027845.84</v>
      </c>
      <c r="AZ243" s="290">
        <f t="shared" si="190"/>
        <v>6313535.5047072135</v>
      </c>
      <c r="BA243" s="287">
        <f t="shared" si="175"/>
        <v>0</v>
      </c>
      <c r="BB243" s="287">
        <f t="shared" si="176"/>
        <v>0</v>
      </c>
      <c r="BC243" s="287">
        <f t="shared" si="177"/>
        <v>7714310.3352927864</v>
      </c>
      <c r="BD243" s="287">
        <f t="shared" si="178"/>
        <v>0</v>
      </c>
      <c r="BE243" s="287">
        <f t="shared" si="179"/>
        <v>0</v>
      </c>
      <c r="BF243" s="287">
        <f t="shared" si="180"/>
        <v>0</v>
      </c>
      <c r="BG243" s="287">
        <f t="shared" si="196"/>
        <v>6313535.5047072135</v>
      </c>
      <c r="BH243" s="287">
        <f t="shared" si="181"/>
        <v>6313535.5047072135</v>
      </c>
      <c r="BI243" s="287">
        <f t="shared" si="182"/>
        <v>0</v>
      </c>
      <c r="BJ243" s="287">
        <f t="shared" si="183"/>
        <v>0</v>
      </c>
      <c r="BK243" s="287">
        <f t="shared" si="184"/>
        <v>0</v>
      </c>
      <c r="BL243" s="287">
        <f t="shared" si="185"/>
        <v>0</v>
      </c>
      <c r="BM243" s="287">
        <f t="shared" si="186"/>
        <v>0</v>
      </c>
      <c r="BN243" s="287">
        <f t="shared" si="187"/>
        <v>0</v>
      </c>
      <c r="BO243" s="287">
        <f t="shared" si="191"/>
        <v>-245071.03529278655</v>
      </c>
      <c r="BP243" s="287">
        <f t="shared" si="159"/>
        <v>-102807.29</v>
      </c>
      <c r="BQ243" s="288">
        <f>IF(BO243&gt;0,BO243/'1. UC Assumptions'!$C$29*'1. UC Assumptions'!$C$28,0)</f>
        <v>0</v>
      </c>
      <c r="BR243" s="289">
        <f>BQ243*'1. UC Assumptions'!$C$19</f>
        <v>0</v>
      </c>
      <c r="BS243" s="289">
        <f t="shared" si="192"/>
        <v>6558606.54</v>
      </c>
      <c r="BT243" s="90"/>
      <c r="BU243" s="111"/>
      <c r="BV243" s="111"/>
      <c r="BW243" s="126">
        <v>5141808.3451193888</v>
      </c>
      <c r="BX243" s="126">
        <v>13791030.849740205</v>
      </c>
      <c r="BY243" s="7">
        <f t="shared" si="193"/>
        <v>0</v>
      </c>
    </row>
    <row r="244" spans="1:77">
      <c r="A244" s="118" t="s">
        <v>1269</v>
      </c>
      <c r="B244" s="118" t="s">
        <v>601</v>
      </c>
      <c r="C244" s="270" t="s">
        <v>601</v>
      </c>
      <c r="D244" s="119" t="s">
        <v>949</v>
      </c>
      <c r="E244" s="119" t="s">
        <v>977</v>
      </c>
      <c r="F244" s="120"/>
      <c r="G244" s="121" t="s">
        <v>1270</v>
      </c>
      <c r="H244" s="121" t="s">
        <v>917</v>
      </c>
      <c r="I244" s="122">
        <v>17</v>
      </c>
      <c r="J244" s="217" t="str">
        <f t="shared" si="198"/>
        <v xml:space="preserve"> </v>
      </c>
      <c r="K244" s="123">
        <v>737410.31074275239</v>
      </c>
      <c r="L244" s="123">
        <v>1678765.98</v>
      </c>
      <c r="M244" s="93">
        <f t="shared" si="156"/>
        <v>6.8835055708005077E-2</v>
      </c>
      <c r="N244" s="232">
        <v>2582493.9203163907</v>
      </c>
      <c r="O244" s="232"/>
      <c r="P244" s="123">
        <v>2582493.9203163907</v>
      </c>
      <c r="Q244" s="123">
        <v>0</v>
      </c>
      <c r="R244" s="123">
        <f t="shared" si="160"/>
        <v>2582493.9203163907</v>
      </c>
      <c r="S244" s="123">
        <f t="shared" si="161"/>
        <v>2582493.9203163907</v>
      </c>
      <c r="T244" s="123" t="b">
        <f t="shared" si="162"/>
        <v>0</v>
      </c>
      <c r="U244" s="123">
        <v>0</v>
      </c>
      <c r="V244" s="123">
        <v>0</v>
      </c>
      <c r="W244" s="123">
        <v>0</v>
      </c>
      <c r="X244" s="123">
        <v>0</v>
      </c>
      <c r="Y244" s="123">
        <v>0</v>
      </c>
      <c r="Z244" s="70">
        <f t="shared" si="194"/>
        <v>0</v>
      </c>
      <c r="AA244" s="70">
        <v>0</v>
      </c>
      <c r="AB244" s="70">
        <f t="shared" si="158"/>
        <v>2582493.9203163907</v>
      </c>
      <c r="AC244" s="51">
        <f>IF(D244='2. UC Pool Allocations by Type'!B$5,'2. UC Pool Allocations by Type'!J$5,IF(D244='2. UC Pool Allocations by Type'!B$6,'2. UC Pool Allocations by Type'!J$6,IF(D244='2. UC Pool Allocations by Type'!B$7,'2. UC Pool Allocations by Type'!J$7,IF(D244='2. UC Pool Allocations by Type'!B$10,'2. UC Pool Allocations by Type'!J$10,IF(D244='2. UC Pool Allocations by Type'!B$14,'2. UC Pool Allocations by Type'!J$14,IF(D244='2. UC Pool Allocations by Type'!B$15,'2. UC Pool Allocations by Type'!J$15,IF(D244='2. UC Pool Allocations by Type'!B$16,'2. UC Pool Allocations by Type'!J$16,0)))))))</f>
        <v>2027872799.0126088</v>
      </c>
      <c r="AD244" s="71">
        <f t="shared" si="163"/>
        <v>2582493.9203163907</v>
      </c>
      <c r="AE244" s="71">
        <f t="shared" si="164"/>
        <v>0</v>
      </c>
      <c r="AF244" s="71">
        <f t="shared" si="165"/>
        <v>0</v>
      </c>
      <c r="AG244" s="71">
        <f t="shared" si="166"/>
        <v>0</v>
      </c>
      <c r="AH244" s="71">
        <f t="shared" si="167"/>
        <v>0</v>
      </c>
      <c r="AI244" s="71">
        <f t="shared" si="168"/>
        <v>0</v>
      </c>
      <c r="AJ244" s="71">
        <f t="shared" si="169"/>
        <v>0</v>
      </c>
      <c r="AK244" s="49">
        <f t="shared" si="170"/>
        <v>1225061.5360535139</v>
      </c>
      <c r="AL244" s="51">
        <f>IF($E244=$D$352,R244*'1. UC Assumptions'!$H$14,0)</f>
        <v>2216971.7039023787</v>
      </c>
      <c r="AM244" s="70">
        <f t="shared" si="197"/>
        <v>991910.1678488648</v>
      </c>
      <c r="AN244" s="70">
        <f t="shared" si="171"/>
        <v>0</v>
      </c>
      <c r="AO244" s="70">
        <f t="shared" si="172"/>
        <v>0</v>
      </c>
      <c r="AP244" s="70">
        <f t="shared" si="188"/>
        <v>0</v>
      </c>
      <c r="AQ244" s="70">
        <f t="shared" si="173"/>
        <v>991910.1678488648</v>
      </c>
      <c r="AR244" s="70">
        <f t="shared" si="174"/>
        <v>0</v>
      </c>
      <c r="AS244" s="70">
        <f t="shared" si="189"/>
        <v>0</v>
      </c>
      <c r="AT244" s="99">
        <f t="shared" si="157"/>
        <v>2216971.7039023787</v>
      </c>
      <c r="AU244" s="287">
        <v>1311084.6200000001</v>
      </c>
      <c r="AV244" s="287">
        <f>ROUND(AU244*'1. UC Assumptions'!$C$19,2)</f>
        <v>550000</v>
      </c>
      <c r="AW244" s="287">
        <f>IF((AB244-AA244-AU244)*'1. UC Assumptions'!$C$19&gt;0,(AB244-AA244-AU244)*'1. UC Assumptions'!$C$19,0)</f>
        <v>533356.2014827258</v>
      </c>
      <c r="AX244" s="287">
        <f t="shared" si="195"/>
        <v>1083356.2014827258</v>
      </c>
      <c r="AY244" s="287">
        <f>ROUND(AX244/'1. UC Assumptions'!$C$19,2)</f>
        <v>2582493.92</v>
      </c>
      <c r="AZ244" s="290">
        <f t="shared" si="190"/>
        <v>2216971.7039023787</v>
      </c>
      <c r="BA244" s="287">
        <f t="shared" si="175"/>
        <v>0</v>
      </c>
      <c r="BB244" s="287">
        <f t="shared" si="176"/>
        <v>0</v>
      </c>
      <c r="BC244" s="287">
        <f t="shared" si="177"/>
        <v>365522.21609762125</v>
      </c>
      <c r="BD244" s="287">
        <f t="shared" si="178"/>
        <v>0</v>
      </c>
      <c r="BE244" s="287">
        <f t="shared" si="179"/>
        <v>0</v>
      </c>
      <c r="BF244" s="287">
        <f t="shared" si="180"/>
        <v>0</v>
      </c>
      <c r="BG244" s="287">
        <f t="shared" si="196"/>
        <v>2216971.7039023787</v>
      </c>
      <c r="BH244" s="287">
        <f t="shared" si="181"/>
        <v>2216971.7039023787</v>
      </c>
      <c r="BI244" s="287">
        <f t="shared" si="182"/>
        <v>0</v>
      </c>
      <c r="BJ244" s="287">
        <f t="shared" si="183"/>
        <v>0</v>
      </c>
      <c r="BK244" s="287">
        <f t="shared" si="184"/>
        <v>0</v>
      </c>
      <c r="BL244" s="287">
        <f t="shared" si="185"/>
        <v>0</v>
      </c>
      <c r="BM244" s="287">
        <f t="shared" si="186"/>
        <v>0</v>
      </c>
      <c r="BN244" s="287">
        <f t="shared" si="187"/>
        <v>0</v>
      </c>
      <c r="BO244" s="287">
        <f t="shared" si="191"/>
        <v>905887.08390237857</v>
      </c>
      <c r="BP244" s="287">
        <f t="shared" si="159"/>
        <v>380019.63</v>
      </c>
      <c r="BQ244" s="288">
        <f>IF(BO244&gt;0,BO244/'1. UC Assumptions'!$C$29*'1. UC Assumptions'!$C$28,0)</f>
        <v>619090.17142757564</v>
      </c>
      <c r="BR244" s="289">
        <f>BQ244*'1. UC Assumptions'!$C$19</f>
        <v>259708.32691386796</v>
      </c>
      <c r="BS244" s="289">
        <f t="shared" si="192"/>
        <v>1930174.7914275758</v>
      </c>
      <c r="BT244" s="90"/>
      <c r="BU244" s="111"/>
      <c r="BV244" s="111"/>
      <c r="BW244" s="126">
        <v>772857.81074275239</v>
      </c>
      <c r="BX244" s="126">
        <v>2582493.9203163907</v>
      </c>
      <c r="BY244" s="7">
        <f t="shared" si="193"/>
        <v>0</v>
      </c>
    </row>
    <row r="245" spans="1:77">
      <c r="A245" s="118" t="s">
        <v>602</v>
      </c>
      <c r="B245" s="118" t="s">
        <v>603</v>
      </c>
      <c r="C245" s="270" t="s">
        <v>603</v>
      </c>
      <c r="D245" s="119" t="s">
        <v>949</v>
      </c>
      <c r="E245" s="119" t="s">
        <v>977</v>
      </c>
      <c r="F245" s="120"/>
      <c r="G245" s="121" t="s">
        <v>1271</v>
      </c>
      <c r="H245" s="121" t="s">
        <v>791</v>
      </c>
      <c r="I245" s="122">
        <v>3</v>
      </c>
      <c r="J245" s="217" t="str">
        <f t="shared" si="198"/>
        <v xml:space="preserve"> </v>
      </c>
      <c r="K245" s="123">
        <v>157079.66999015363</v>
      </c>
      <c r="L245" s="123">
        <v>520479.4</v>
      </c>
      <c r="M245" s="93">
        <f t="shared" ref="M245:M308" si="199">P245/(K245+L245)-1</f>
        <v>6.4549534177794854E-2</v>
      </c>
      <c r="N245" s="232">
        <v>721295.19233595801</v>
      </c>
      <c r="O245" s="232"/>
      <c r="P245" s="123">
        <v>721295.19233595801</v>
      </c>
      <c r="Q245" s="123">
        <v>0</v>
      </c>
      <c r="R245" s="123">
        <f t="shared" si="160"/>
        <v>721295.19233595801</v>
      </c>
      <c r="S245" s="123">
        <f t="shared" si="161"/>
        <v>721295.19233595801</v>
      </c>
      <c r="T245" s="123" t="b">
        <f t="shared" si="162"/>
        <v>0</v>
      </c>
      <c r="U245" s="123">
        <v>0</v>
      </c>
      <c r="V245" s="123">
        <v>0</v>
      </c>
      <c r="W245" s="123">
        <v>0</v>
      </c>
      <c r="X245" s="123">
        <v>0</v>
      </c>
      <c r="Y245" s="123">
        <v>0</v>
      </c>
      <c r="Z245" s="70">
        <f t="shared" si="194"/>
        <v>0</v>
      </c>
      <c r="AA245" s="70">
        <v>0</v>
      </c>
      <c r="AB245" s="70">
        <f t="shared" si="158"/>
        <v>721295.19233595801</v>
      </c>
      <c r="AC245" s="51">
        <f>IF(D245='2. UC Pool Allocations by Type'!B$5,'2. UC Pool Allocations by Type'!J$5,IF(D245='2. UC Pool Allocations by Type'!B$6,'2. UC Pool Allocations by Type'!J$6,IF(D245='2. UC Pool Allocations by Type'!B$7,'2. UC Pool Allocations by Type'!J$7,IF(D245='2. UC Pool Allocations by Type'!B$10,'2. UC Pool Allocations by Type'!J$10,IF(D245='2. UC Pool Allocations by Type'!B$14,'2. UC Pool Allocations by Type'!J$14,IF(D245='2. UC Pool Allocations by Type'!B$15,'2. UC Pool Allocations by Type'!J$15,IF(D245='2. UC Pool Allocations by Type'!B$16,'2. UC Pool Allocations by Type'!J$16,0)))))))</f>
        <v>2027872799.0126088</v>
      </c>
      <c r="AD245" s="71">
        <f t="shared" si="163"/>
        <v>721295.19233595801</v>
      </c>
      <c r="AE245" s="71">
        <f t="shared" si="164"/>
        <v>0</v>
      </c>
      <c r="AF245" s="71">
        <f t="shared" si="165"/>
        <v>0</v>
      </c>
      <c r="AG245" s="71">
        <f t="shared" si="166"/>
        <v>0</v>
      </c>
      <c r="AH245" s="71">
        <f t="shared" si="167"/>
        <v>0</v>
      </c>
      <c r="AI245" s="71">
        <f t="shared" si="168"/>
        <v>0</v>
      </c>
      <c r="AJ245" s="71">
        <f t="shared" si="169"/>
        <v>0</v>
      </c>
      <c r="AK245" s="49">
        <f t="shared" si="170"/>
        <v>342161.88828930393</v>
      </c>
      <c r="AL245" s="51">
        <f>IF($E245=$D$352,R245*'1. UC Assumptions'!$H$14,0)</f>
        <v>619204.18049763783</v>
      </c>
      <c r="AM245" s="70">
        <f t="shared" si="197"/>
        <v>277042.29220833391</v>
      </c>
      <c r="AN245" s="70">
        <f t="shared" si="171"/>
        <v>0</v>
      </c>
      <c r="AO245" s="70">
        <f t="shared" si="172"/>
        <v>0</v>
      </c>
      <c r="AP245" s="70">
        <f t="shared" ref="AP245:AP308" si="200">-AN$341*AO245/AO$341</f>
        <v>0</v>
      </c>
      <c r="AQ245" s="70">
        <f t="shared" si="173"/>
        <v>277042.29220833391</v>
      </c>
      <c r="AR245" s="70">
        <f t="shared" si="174"/>
        <v>0</v>
      </c>
      <c r="AS245" s="70">
        <f t="shared" ref="AS245:AS308" si="201">-AQ$341*AR245/AR$341</f>
        <v>0</v>
      </c>
      <c r="AT245" s="99">
        <f t="shared" ref="AT245:AT308" si="202">AK245+AM245+AP245+AS245</f>
        <v>619204.18049763783</v>
      </c>
      <c r="AU245" s="287">
        <v>621512.28</v>
      </c>
      <c r="AV245" s="287">
        <f>ROUND(AU245*'1. UC Assumptions'!$C$19,2)</f>
        <v>260724.4</v>
      </c>
      <c r="AW245" s="287">
        <f>IF((AB245-AA245-AU245)*'1. UC Assumptions'!$C$19&gt;0,(AB245-AA245-AU245)*'1. UC Assumptions'!$C$19,0)</f>
        <v>41858.931724934373</v>
      </c>
      <c r="AX245" s="287">
        <f t="shared" si="195"/>
        <v>302583.3317249344</v>
      </c>
      <c r="AY245" s="287">
        <f>ROUND(AX245/'1. UC Assumptions'!$C$19,2)</f>
        <v>721295.19</v>
      </c>
      <c r="AZ245" s="290">
        <f t="shared" si="190"/>
        <v>619204.18049763783</v>
      </c>
      <c r="BA245" s="287">
        <f t="shared" si="175"/>
        <v>0</v>
      </c>
      <c r="BB245" s="287">
        <f t="shared" si="176"/>
        <v>0</v>
      </c>
      <c r="BC245" s="287">
        <f t="shared" si="177"/>
        <v>102091.00950236211</v>
      </c>
      <c r="BD245" s="287">
        <f t="shared" si="178"/>
        <v>0</v>
      </c>
      <c r="BE245" s="287">
        <f t="shared" si="179"/>
        <v>0</v>
      </c>
      <c r="BF245" s="287">
        <f t="shared" si="180"/>
        <v>0</v>
      </c>
      <c r="BG245" s="287">
        <f t="shared" si="196"/>
        <v>619204.18049763783</v>
      </c>
      <c r="BH245" s="287">
        <f t="shared" si="181"/>
        <v>619204.18049763783</v>
      </c>
      <c r="BI245" s="287">
        <f t="shared" si="182"/>
        <v>0</v>
      </c>
      <c r="BJ245" s="287">
        <f t="shared" si="183"/>
        <v>0</v>
      </c>
      <c r="BK245" s="287">
        <f t="shared" si="184"/>
        <v>0</v>
      </c>
      <c r="BL245" s="287">
        <f t="shared" si="185"/>
        <v>0</v>
      </c>
      <c r="BM245" s="287">
        <f t="shared" si="186"/>
        <v>0</v>
      </c>
      <c r="BN245" s="287">
        <f t="shared" si="187"/>
        <v>0</v>
      </c>
      <c r="BO245" s="287">
        <f t="shared" si="191"/>
        <v>-2308.0995023621945</v>
      </c>
      <c r="BP245" s="287">
        <f t="shared" si="159"/>
        <v>-968.24</v>
      </c>
      <c r="BQ245" s="288">
        <f>IF(BO245&gt;0,BO245/'1. UC Assumptions'!$C$29*'1. UC Assumptions'!$C$28,0)</f>
        <v>0</v>
      </c>
      <c r="BR245" s="289">
        <f>BQ245*'1. UC Assumptions'!$C$19</f>
        <v>0</v>
      </c>
      <c r="BS245" s="289">
        <f t="shared" si="192"/>
        <v>621512.28</v>
      </c>
      <c r="BT245" s="90"/>
      <c r="BU245" s="111"/>
      <c r="BV245" s="111"/>
      <c r="BW245" s="126">
        <v>164263.52999015362</v>
      </c>
      <c r="BX245" s="126">
        <v>721295.19233595801</v>
      </c>
      <c r="BY245" s="7">
        <f t="shared" si="193"/>
        <v>0</v>
      </c>
    </row>
    <row r="246" spans="1:77">
      <c r="A246" s="118" t="s">
        <v>1272</v>
      </c>
      <c r="B246" s="118" t="s">
        <v>604</v>
      </c>
      <c r="C246" s="270" t="s">
        <v>604</v>
      </c>
      <c r="D246" s="119" t="s">
        <v>949</v>
      </c>
      <c r="E246" s="119" t="s">
        <v>977</v>
      </c>
      <c r="F246" s="120"/>
      <c r="G246" s="121" t="s">
        <v>1273</v>
      </c>
      <c r="H246" s="121" t="s">
        <v>918</v>
      </c>
      <c r="I246" s="122">
        <v>8</v>
      </c>
      <c r="J246" s="217" t="str">
        <f t="shared" si="198"/>
        <v xml:space="preserve"> </v>
      </c>
      <c r="K246" s="123">
        <v>485842.35695999971</v>
      </c>
      <c r="L246" s="123">
        <v>1320186</v>
      </c>
      <c r="M246" s="93">
        <f t="shared" si="199"/>
        <v>8.7350283241386384E-2</v>
      </c>
      <c r="N246" s="232">
        <v>1963785.4454824314</v>
      </c>
      <c r="O246" s="232"/>
      <c r="P246" s="123">
        <v>1963785.4454824314</v>
      </c>
      <c r="Q246" s="123">
        <v>0</v>
      </c>
      <c r="R246" s="123">
        <f t="shared" si="160"/>
        <v>1963785.4454824314</v>
      </c>
      <c r="S246" s="123">
        <f t="shared" si="161"/>
        <v>1963785.4454824314</v>
      </c>
      <c r="T246" s="123" t="b">
        <f t="shared" si="162"/>
        <v>0</v>
      </c>
      <c r="U246" s="123">
        <v>55085</v>
      </c>
      <c r="V246" s="123">
        <v>0</v>
      </c>
      <c r="W246" s="123">
        <v>0</v>
      </c>
      <c r="X246" s="123">
        <v>0</v>
      </c>
      <c r="Y246" s="123">
        <v>0</v>
      </c>
      <c r="Z246" s="70">
        <f t="shared" si="194"/>
        <v>55085</v>
      </c>
      <c r="AA246" s="70">
        <v>0</v>
      </c>
      <c r="AB246" s="70">
        <f t="shared" ref="AB246:AB309" si="203">R246+Z246+AA246</f>
        <v>2018870.4454824314</v>
      </c>
      <c r="AC246" s="51">
        <f>IF(D246='2. UC Pool Allocations by Type'!B$5,'2. UC Pool Allocations by Type'!J$5,IF(D246='2. UC Pool Allocations by Type'!B$6,'2. UC Pool Allocations by Type'!J$6,IF(D246='2. UC Pool Allocations by Type'!B$7,'2. UC Pool Allocations by Type'!J$7,IF(D246='2. UC Pool Allocations by Type'!B$10,'2. UC Pool Allocations by Type'!J$10,IF(D246='2. UC Pool Allocations by Type'!B$14,'2. UC Pool Allocations by Type'!J$14,IF(D246='2. UC Pool Allocations by Type'!B$15,'2. UC Pool Allocations by Type'!J$15,IF(D246='2. UC Pool Allocations by Type'!B$16,'2. UC Pool Allocations by Type'!J$16,0)))))))</f>
        <v>2027872799.0126088</v>
      </c>
      <c r="AD246" s="71">
        <f t="shared" si="163"/>
        <v>2018870.4454824314</v>
      </c>
      <c r="AE246" s="71">
        <f t="shared" si="164"/>
        <v>0</v>
      </c>
      <c r="AF246" s="71">
        <f t="shared" si="165"/>
        <v>0</v>
      </c>
      <c r="AG246" s="71">
        <f t="shared" si="166"/>
        <v>0</v>
      </c>
      <c r="AH246" s="71">
        <f t="shared" si="167"/>
        <v>0</v>
      </c>
      <c r="AI246" s="71">
        <f t="shared" si="168"/>
        <v>0</v>
      </c>
      <c r="AJ246" s="71">
        <f t="shared" si="169"/>
        <v>0</v>
      </c>
      <c r="AK246" s="49">
        <f t="shared" si="170"/>
        <v>957694.61820562335</v>
      </c>
      <c r="AL246" s="51">
        <f>IF($E246=$D$352,R246*'1. UC Assumptions'!$H$14,0)</f>
        <v>1685834.2747372258</v>
      </c>
      <c r="AM246" s="70">
        <f t="shared" si="197"/>
        <v>728139.65653160249</v>
      </c>
      <c r="AN246" s="70">
        <f t="shared" si="171"/>
        <v>0</v>
      </c>
      <c r="AO246" s="70">
        <f t="shared" si="172"/>
        <v>0</v>
      </c>
      <c r="AP246" s="70">
        <f t="shared" si="200"/>
        <v>0</v>
      </c>
      <c r="AQ246" s="70">
        <f t="shared" si="173"/>
        <v>728139.65653160249</v>
      </c>
      <c r="AR246" s="70">
        <f t="shared" si="174"/>
        <v>0</v>
      </c>
      <c r="AS246" s="70">
        <f t="shared" si="201"/>
        <v>0</v>
      </c>
      <c r="AT246" s="99">
        <f t="shared" si="202"/>
        <v>1685834.2747372258</v>
      </c>
      <c r="AU246" s="287">
        <v>197790.23</v>
      </c>
      <c r="AV246" s="287">
        <f>ROUND(AU246*'1. UC Assumptions'!$C$19,2)</f>
        <v>82973</v>
      </c>
      <c r="AW246" s="287">
        <f>IF((AB246-AA246-AU246)*'1. UC Assumptions'!$C$19&gt;0,(AB246-AA246-AU246)*'1. UC Assumptions'!$C$19,0)</f>
        <v>763943.15039487998</v>
      </c>
      <c r="AX246" s="287">
        <f t="shared" si="195"/>
        <v>846916.15039487998</v>
      </c>
      <c r="AY246" s="287">
        <f>ROUND(AX246/'1. UC Assumptions'!$C$19,2)</f>
        <v>2018870.44</v>
      </c>
      <c r="AZ246" s="290">
        <f t="shared" si="190"/>
        <v>1685834.2747372258</v>
      </c>
      <c r="BA246" s="287">
        <f t="shared" si="175"/>
        <v>0</v>
      </c>
      <c r="BB246" s="287">
        <f t="shared" si="176"/>
        <v>0</v>
      </c>
      <c r="BC246" s="287">
        <f t="shared" si="177"/>
        <v>333036.1652627741</v>
      </c>
      <c r="BD246" s="287">
        <f t="shared" si="178"/>
        <v>0</v>
      </c>
      <c r="BE246" s="287">
        <f t="shared" si="179"/>
        <v>0</v>
      </c>
      <c r="BF246" s="287">
        <f t="shared" si="180"/>
        <v>0</v>
      </c>
      <c r="BG246" s="287">
        <f t="shared" si="196"/>
        <v>1685834.2747372258</v>
      </c>
      <c r="BH246" s="287">
        <f t="shared" si="181"/>
        <v>1685834.2747372258</v>
      </c>
      <c r="BI246" s="287">
        <f t="shared" si="182"/>
        <v>0</v>
      </c>
      <c r="BJ246" s="287">
        <f t="shared" si="183"/>
        <v>0</v>
      </c>
      <c r="BK246" s="287">
        <f t="shared" si="184"/>
        <v>0</v>
      </c>
      <c r="BL246" s="287">
        <f t="shared" si="185"/>
        <v>0</v>
      </c>
      <c r="BM246" s="287">
        <f t="shared" si="186"/>
        <v>0</v>
      </c>
      <c r="BN246" s="287">
        <f t="shared" si="187"/>
        <v>0</v>
      </c>
      <c r="BO246" s="287">
        <f t="shared" si="191"/>
        <v>1488044.0447372259</v>
      </c>
      <c r="BP246" s="287">
        <f t="shared" ref="BP246:BP309" si="204">ROUNDDOWN(BO246*0.4195,2)</f>
        <v>624234.47</v>
      </c>
      <c r="BQ246" s="288">
        <f>IF(BO246&gt;0,BO246/'1. UC Assumptions'!$C$29*'1. UC Assumptions'!$C$28,0)</f>
        <v>1016940.697266225</v>
      </c>
      <c r="BR246" s="289">
        <f>BQ246*'1. UC Assumptions'!$C$19</f>
        <v>426606.6225031814</v>
      </c>
      <c r="BS246" s="289">
        <f t="shared" si="192"/>
        <v>1214730.927266225</v>
      </c>
      <c r="BT246" s="90"/>
      <c r="BU246" s="111"/>
      <c r="BV246" s="111"/>
      <c r="BW246" s="126">
        <v>544082.9069599997</v>
      </c>
      <c r="BX246" s="126">
        <v>1963785.4454824314</v>
      </c>
      <c r="BY246" s="7">
        <f t="shared" si="193"/>
        <v>0</v>
      </c>
    </row>
    <row r="247" spans="1:77">
      <c r="A247" s="118" t="s">
        <v>605</v>
      </c>
      <c r="B247" s="118" t="s">
        <v>606</v>
      </c>
      <c r="C247" s="270" t="s">
        <v>606</v>
      </c>
      <c r="D247" s="119" t="s">
        <v>949</v>
      </c>
      <c r="E247" s="119"/>
      <c r="F247" s="120"/>
      <c r="G247" s="121" t="s">
        <v>1274</v>
      </c>
      <c r="H247" s="121" t="s">
        <v>775</v>
      </c>
      <c r="I247" s="122">
        <v>9</v>
      </c>
      <c r="J247" s="217" t="str">
        <f t="shared" si="198"/>
        <v xml:space="preserve"> </v>
      </c>
      <c r="K247" s="123">
        <v>474416.53654000023</v>
      </c>
      <c r="L247" s="123">
        <v>2712697</v>
      </c>
      <c r="M247" s="93">
        <f t="shared" si="199"/>
        <v>7.5160652845363218E-2</v>
      </c>
      <c r="N247" s="232">
        <v>3426659.0706386412</v>
      </c>
      <c r="O247" s="232"/>
      <c r="P247" s="123">
        <v>3426659.0706386412</v>
      </c>
      <c r="Q247" s="123">
        <v>0</v>
      </c>
      <c r="R247" s="123">
        <f t="shared" si="160"/>
        <v>3426659.0706386412</v>
      </c>
      <c r="S247" s="123">
        <f t="shared" si="161"/>
        <v>0</v>
      </c>
      <c r="T247" s="123" t="b">
        <f t="shared" si="162"/>
        <v>0</v>
      </c>
      <c r="U247" s="123">
        <v>0</v>
      </c>
      <c r="V247" s="123">
        <v>0</v>
      </c>
      <c r="W247" s="123">
        <v>0</v>
      </c>
      <c r="X247" s="123">
        <v>0</v>
      </c>
      <c r="Y247" s="123">
        <v>0</v>
      </c>
      <c r="Z247" s="70">
        <f t="shared" si="194"/>
        <v>0</v>
      </c>
      <c r="AA247" s="70">
        <v>0</v>
      </c>
      <c r="AB247" s="70">
        <f t="shared" si="203"/>
        <v>3426659.0706386412</v>
      </c>
      <c r="AC247" s="51">
        <f>IF(D247='2. UC Pool Allocations by Type'!B$5,'2. UC Pool Allocations by Type'!J$5,IF(D247='2. UC Pool Allocations by Type'!B$6,'2. UC Pool Allocations by Type'!J$6,IF(D247='2. UC Pool Allocations by Type'!B$7,'2. UC Pool Allocations by Type'!J$7,IF(D247='2. UC Pool Allocations by Type'!B$10,'2. UC Pool Allocations by Type'!J$10,IF(D247='2. UC Pool Allocations by Type'!B$14,'2. UC Pool Allocations by Type'!J$14,IF(D247='2. UC Pool Allocations by Type'!B$15,'2. UC Pool Allocations by Type'!J$15,IF(D247='2. UC Pool Allocations by Type'!B$16,'2. UC Pool Allocations by Type'!J$16,0)))))))</f>
        <v>2027872799.0126088</v>
      </c>
      <c r="AD247" s="71">
        <f t="shared" si="163"/>
        <v>3426659.0706386412</v>
      </c>
      <c r="AE247" s="71">
        <f t="shared" si="164"/>
        <v>0</v>
      </c>
      <c r="AF247" s="71">
        <f t="shared" si="165"/>
        <v>0</v>
      </c>
      <c r="AG247" s="71">
        <f t="shared" si="166"/>
        <v>0</v>
      </c>
      <c r="AH247" s="71">
        <f t="shared" si="167"/>
        <v>0</v>
      </c>
      <c r="AI247" s="71">
        <f t="shared" si="168"/>
        <v>0</v>
      </c>
      <c r="AJ247" s="71">
        <f t="shared" si="169"/>
        <v>0</v>
      </c>
      <c r="AK247" s="49">
        <f t="shared" si="170"/>
        <v>1625509.4316326538</v>
      </c>
      <c r="AL247" s="51">
        <f>IF($E247=$D$352,R247*'1. UC Assumptions'!$H$14,0)</f>
        <v>0</v>
      </c>
      <c r="AM247" s="70">
        <f t="shared" si="197"/>
        <v>0</v>
      </c>
      <c r="AN247" s="70">
        <f t="shared" si="171"/>
        <v>0</v>
      </c>
      <c r="AO247" s="70">
        <f t="shared" si="172"/>
        <v>0</v>
      </c>
      <c r="AP247" s="70">
        <f t="shared" si="200"/>
        <v>0</v>
      </c>
      <c r="AQ247" s="70">
        <f t="shared" si="173"/>
        <v>0</v>
      </c>
      <c r="AR247" s="70">
        <f t="shared" si="174"/>
        <v>1625509.4316326538</v>
      </c>
      <c r="AS247" s="70">
        <f t="shared" si="201"/>
        <v>-83267.38415501127</v>
      </c>
      <c r="AT247" s="99">
        <f t="shared" si="202"/>
        <v>1542242.0474776425</v>
      </c>
      <c r="AU247" s="287">
        <v>1550480.93</v>
      </c>
      <c r="AV247" s="287">
        <f>ROUND(AU247*'1. UC Assumptions'!$C$19,2)</f>
        <v>650426.75</v>
      </c>
      <c r="AW247" s="287">
        <f>IF((AB247-AA247-AU247)*'1. UC Assumptions'!$C$19&gt;0,(AB247-AA247-AU247)*'1. UC Assumptions'!$C$19,0)</f>
        <v>787056.72999790998</v>
      </c>
      <c r="AX247" s="287">
        <f t="shared" si="195"/>
        <v>1437483.4799979101</v>
      </c>
      <c r="AY247" s="287">
        <f>ROUND(AX247/'1. UC Assumptions'!$C$19,2)</f>
        <v>3426659.07</v>
      </c>
      <c r="AZ247" s="290">
        <f t="shared" si="190"/>
        <v>1542242.0474776425</v>
      </c>
      <c r="BA247" s="287">
        <f t="shared" si="175"/>
        <v>0</v>
      </c>
      <c r="BB247" s="287">
        <f t="shared" si="176"/>
        <v>0</v>
      </c>
      <c r="BC247" s="287">
        <f t="shared" si="177"/>
        <v>1884417.0225223573</v>
      </c>
      <c r="BD247" s="287">
        <f t="shared" si="178"/>
        <v>0</v>
      </c>
      <c r="BE247" s="287">
        <f t="shared" si="179"/>
        <v>0</v>
      </c>
      <c r="BF247" s="287">
        <f t="shared" si="180"/>
        <v>0</v>
      </c>
      <c r="BG247" s="287">
        <f t="shared" si="196"/>
        <v>1542242.0474776425</v>
      </c>
      <c r="BH247" s="287">
        <f t="shared" si="181"/>
        <v>1542242.0474776425</v>
      </c>
      <c r="BI247" s="287">
        <f t="shared" si="182"/>
        <v>0</v>
      </c>
      <c r="BJ247" s="287">
        <f t="shared" si="183"/>
        <v>0</v>
      </c>
      <c r="BK247" s="287">
        <f t="shared" si="184"/>
        <v>0</v>
      </c>
      <c r="BL247" s="287">
        <f t="shared" si="185"/>
        <v>0</v>
      </c>
      <c r="BM247" s="287">
        <f t="shared" si="186"/>
        <v>0</v>
      </c>
      <c r="BN247" s="287">
        <f t="shared" si="187"/>
        <v>0</v>
      </c>
      <c r="BO247" s="287">
        <f t="shared" si="191"/>
        <v>-8238.8825223573949</v>
      </c>
      <c r="BP247" s="287">
        <f t="shared" si="204"/>
        <v>-3456.21</v>
      </c>
      <c r="BQ247" s="288">
        <f>IF(BO247&gt;0,BO247/'1. UC Assumptions'!$C$29*'1. UC Assumptions'!$C$28,0)</f>
        <v>0</v>
      </c>
      <c r="BR247" s="289">
        <f>BQ247*'1. UC Assumptions'!$C$19</f>
        <v>0</v>
      </c>
      <c r="BS247" s="289">
        <f t="shared" si="192"/>
        <v>1550480.93</v>
      </c>
      <c r="BT247" s="90"/>
      <c r="BU247" s="111"/>
      <c r="BV247" s="111"/>
      <c r="BW247" s="126">
        <v>540313.13653999986</v>
      </c>
      <c r="BX247" s="126">
        <v>3426659.0706386412</v>
      </c>
      <c r="BY247" s="7">
        <f t="shared" si="193"/>
        <v>0</v>
      </c>
    </row>
    <row r="248" spans="1:77">
      <c r="A248" s="118" t="s">
        <v>607</v>
      </c>
      <c r="B248" s="118" t="s">
        <v>608</v>
      </c>
      <c r="C248" s="270" t="s">
        <v>608</v>
      </c>
      <c r="D248" s="119" t="s">
        <v>949</v>
      </c>
      <c r="E248" s="119" t="s">
        <v>977</v>
      </c>
      <c r="F248" s="120"/>
      <c r="G248" s="121" t="s">
        <v>1275</v>
      </c>
      <c r="H248" s="121" t="s">
        <v>876</v>
      </c>
      <c r="I248" s="122">
        <v>3</v>
      </c>
      <c r="J248" s="217" t="str">
        <f t="shared" si="198"/>
        <v xml:space="preserve"> </v>
      </c>
      <c r="K248" s="123">
        <v>424849.99506702676</v>
      </c>
      <c r="L248" s="123">
        <v>631713</v>
      </c>
      <c r="M248" s="93">
        <f t="shared" si="199"/>
        <v>5.4538433688326782E-2</v>
      </c>
      <c r="N248" s="232">
        <v>1114186.2859110297</v>
      </c>
      <c r="O248" s="232"/>
      <c r="P248" s="123">
        <v>1114186.2859110297</v>
      </c>
      <c r="Q248" s="123">
        <v>0</v>
      </c>
      <c r="R248" s="123">
        <f t="shared" si="160"/>
        <v>1114186.2859110297</v>
      </c>
      <c r="S248" s="123">
        <f t="shared" si="161"/>
        <v>1114186.2859110297</v>
      </c>
      <c r="T248" s="123" t="b">
        <f t="shared" si="162"/>
        <v>0</v>
      </c>
      <c r="U248" s="123">
        <v>28451</v>
      </c>
      <c r="V248" s="123">
        <v>0</v>
      </c>
      <c r="W248" s="123">
        <v>0</v>
      </c>
      <c r="X248" s="123">
        <v>0</v>
      </c>
      <c r="Y248" s="123">
        <v>0</v>
      </c>
      <c r="Z248" s="70">
        <f t="shared" si="194"/>
        <v>28451</v>
      </c>
      <c r="AA248" s="70">
        <v>0</v>
      </c>
      <c r="AB248" s="70">
        <f t="shared" si="203"/>
        <v>1142637.2859110297</v>
      </c>
      <c r="AC248" s="51">
        <f>IF(D248='2. UC Pool Allocations by Type'!B$5,'2. UC Pool Allocations by Type'!J$5,IF(D248='2. UC Pool Allocations by Type'!B$6,'2. UC Pool Allocations by Type'!J$6,IF(D248='2. UC Pool Allocations by Type'!B$7,'2. UC Pool Allocations by Type'!J$7,IF(D248='2. UC Pool Allocations by Type'!B$10,'2. UC Pool Allocations by Type'!J$10,IF(D248='2. UC Pool Allocations by Type'!B$14,'2. UC Pool Allocations by Type'!J$14,IF(D248='2. UC Pool Allocations by Type'!B$15,'2. UC Pool Allocations by Type'!J$15,IF(D248='2. UC Pool Allocations by Type'!B$16,'2. UC Pool Allocations by Type'!J$16,0)))))))</f>
        <v>2027872799.0126088</v>
      </c>
      <c r="AD248" s="71">
        <f t="shared" si="163"/>
        <v>1142637.2859110297</v>
      </c>
      <c r="AE248" s="71">
        <f t="shared" si="164"/>
        <v>0</v>
      </c>
      <c r="AF248" s="71">
        <f t="shared" si="165"/>
        <v>0</v>
      </c>
      <c r="AG248" s="71">
        <f t="shared" si="166"/>
        <v>0</v>
      </c>
      <c r="AH248" s="71">
        <f t="shared" si="167"/>
        <v>0</v>
      </c>
      <c r="AI248" s="71">
        <f t="shared" si="168"/>
        <v>0</v>
      </c>
      <c r="AJ248" s="71">
        <f t="shared" si="169"/>
        <v>0</v>
      </c>
      <c r="AK248" s="49">
        <f t="shared" si="170"/>
        <v>542034.57271205855</v>
      </c>
      <c r="AL248" s="51">
        <f>IF($E248=$D$352,R248*'1. UC Assumptions'!$H$14,0)</f>
        <v>956486.07313593011</v>
      </c>
      <c r="AM248" s="70">
        <f t="shared" si="197"/>
        <v>414451.50042387156</v>
      </c>
      <c r="AN248" s="70">
        <f t="shared" si="171"/>
        <v>0</v>
      </c>
      <c r="AO248" s="70">
        <f t="shared" si="172"/>
        <v>0</v>
      </c>
      <c r="AP248" s="70">
        <f t="shared" si="200"/>
        <v>0</v>
      </c>
      <c r="AQ248" s="70">
        <f t="shared" si="173"/>
        <v>414451.50042387156</v>
      </c>
      <c r="AR248" s="70">
        <f t="shared" si="174"/>
        <v>0</v>
      </c>
      <c r="AS248" s="70">
        <f t="shared" si="201"/>
        <v>0</v>
      </c>
      <c r="AT248" s="99">
        <f t="shared" si="202"/>
        <v>956486.07313593011</v>
      </c>
      <c r="AU248" s="287">
        <v>971645.15</v>
      </c>
      <c r="AV248" s="287">
        <f>ROUND(AU248*'1. UC Assumptions'!$C$19,2)</f>
        <v>407605.14</v>
      </c>
      <c r="AW248" s="287">
        <f>IF((AB248-AA248-AU248)*'1. UC Assumptions'!$C$19&gt;0,(AB248-AA248-AU248)*'1. UC Assumptions'!$C$19,0)</f>
        <v>71731.201014676932</v>
      </c>
      <c r="AX248" s="287">
        <f t="shared" si="195"/>
        <v>479336.34101467696</v>
      </c>
      <c r="AY248" s="287">
        <f>ROUND(AX248/'1. UC Assumptions'!$C$19,2)</f>
        <v>1142637.28</v>
      </c>
      <c r="AZ248" s="290">
        <f t="shared" si="190"/>
        <v>956486.07313593011</v>
      </c>
      <c r="BA248" s="287">
        <f t="shared" si="175"/>
        <v>0</v>
      </c>
      <c r="BB248" s="287">
        <f t="shared" si="176"/>
        <v>0</v>
      </c>
      <c r="BC248" s="287">
        <f t="shared" si="177"/>
        <v>186151.20686406991</v>
      </c>
      <c r="BD248" s="287">
        <f t="shared" si="178"/>
        <v>0</v>
      </c>
      <c r="BE248" s="287">
        <f t="shared" si="179"/>
        <v>0</v>
      </c>
      <c r="BF248" s="287">
        <f t="shared" si="180"/>
        <v>0</v>
      </c>
      <c r="BG248" s="287">
        <f t="shared" si="196"/>
        <v>956486.07313593011</v>
      </c>
      <c r="BH248" s="287">
        <f t="shared" si="181"/>
        <v>956486.07313593011</v>
      </c>
      <c r="BI248" s="287">
        <f t="shared" si="182"/>
        <v>0</v>
      </c>
      <c r="BJ248" s="287">
        <f t="shared" si="183"/>
        <v>0</v>
      </c>
      <c r="BK248" s="287">
        <f t="shared" si="184"/>
        <v>0</v>
      </c>
      <c r="BL248" s="287">
        <f t="shared" si="185"/>
        <v>0</v>
      </c>
      <c r="BM248" s="287">
        <f t="shared" si="186"/>
        <v>0</v>
      </c>
      <c r="BN248" s="287">
        <f t="shared" si="187"/>
        <v>0</v>
      </c>
      <c r="BO248" s="287">
        <f t="shared" si="191"/>
        <v>-15159.07686406991</v>
      </c>
      <c r="BP248" s="287">
        <f t="shared" si="204"/>
        <v>-6359.23</v>
      </c>
      <c r="BQ248" s="288">
        <f>IF(BO248&gt;0,BO248/'1. UC Assumptions'!$C$29*'1. UC Assumptions'!$C$28,0)</f>
        <v>0</v>
      </c>
      <c r="BR248" s="289">
        <f>BQ248*'1. UC Assumptions'!$C$19</f>
        <v>0</v>
      </c>
      <c r="BS248" s="289">
        <f t="shared" si="192"/>
        <v>971645.15</v>
      </c>
      <c r="BT248" s="90"/>
      <c r="BU248" s="111"/>
      <c r="BV248" s="111"/>
      <c r="BW248" s="126">
        <v>426010.92506702681</v>
      </c>
      <c r="BX248" s="126">
        <v>1114186.2859110297</v>
      </c>
      <c r="BY248" s="7">
        <f t="shared" si="193"/>
        <v>0</v>
      </c>
    </row>
    <row r="249" spans="1:77">
      <c r="A249" s="118" t="s">
        <v>610</v>
      </c>
      <c r="B249" s="118" t="s">
        <v>611</v>
      </c>
      <c r="C249" s="270" t="s">
        <v>611</v>
      </c>
      <c r="D249" s="119" t="s">
        <v>949</v>
      </c>
      <c r="E249" s="119"/>
      <c r="F249" s="120"/>
      <c r="G249" s="121" t="s">
        <v>609</v>
      </c>
      <c r="H249" s="121" t="s">
        <v>778</v>
      </c>
      <c r="I249" s="122">
        <v>5</v>
      </c>
      <c r="J249" s="217">
        <f t="shared" si="198"/>
        <v>1</v>
      </c>
      <c r="K249" s="123">
        <v>7878634.5674459971</v>
      </c>
      <c r="L249" s="123">
        <v>7690669.4000000004</v>
      </c>
      <c r="M249" s="93">
        <f t="shared" si="199"/>
        <v>7.1370276506837582E-2</v>
      </c>
      <c r="N249" s="232">
        <v>16680252.601768531</v>
      </c>
      <c r="O249" s="232"/>
      <c r="P249" s="123">
        <v>16680489.496621622</v>
      </c>
      <c r="Q249" s="123">
        <v>1408301.8791907839</v>
      </c>
      <c r="R249" s="123">
        <f t="shared" si="160"/>
        <v>15272187.617430838</v>
      </c>
      <c r="S249" s="123">
        <f t="shared" si="161"/>
        <v>0</v>
      </c>
      <c r="T249" s="123" t="b">
        <f t="shared" si="162"/>
        <v>0</v>
      </c>
      <c r="U249" s="123">
        <v>0</v>
      </c>
      <c r="V249" s="123">
        <v>0</v>
      </c>
      <c r="W249" s="123">
        <v>0</v>
      </c>
      <c r="X249" s="123">
        <v>0</v>
      </c>
      <c r="Y249" s="123">
        <v>0</v>
      </c>
      <c r="Z249" s="70">
        <f t="shared" si="194"/>
        <v>0</v>
      </c>
      <c r="AA249" s="70">
        <v>0</v>
      </c>
      <c r="AB249" s="70">
        <f t="shared" si="203"/>
        <v>15272187.617430838</v>
      </c>
      <c r="AC249" s="51">
        <f>IF(D249='2. UC Pool Allocations by Type'!B$5,'2. UC Pool Allocations by Type'!J$5,IF(D249='2. UC Pool Allocations by Type'!B$6,'2. UC Pool Allocations by Type'!J$6,IF(D249='2. UC Pool Allocations by Type'!B$7,'2. UC Pool Allocations by Type'!J$7,IF(D249='2. UC Pool Allocations by Type'!B$10,'2. UC Pool Allocations by Type'!J$10,IF(D249='2. UC Pool Allocations by Type'!B$14,'2. UC Pool Allocations by Type'!J$14,IF(D249='2. UC Pool Allocations by Type'!B$15,'2. UC Pool Allocations by Type'!J$15,IF(D249='2. UC Pool Allocations by Type'!B$16,'2. UC Pool Allocations by Type'!J$16,0)))))))</f>
        <v>2027872799.0126088</v>
      </c>
      <c r="AD249" s="71">
        <f t="shared" si="163"/>
        <v>15272187.617430838</v>
      </c>
      <c r="AE249" s="71">
        <f t="shared" si="164"/>
        <v>0</v>
      </c>
      <c r="AF249" s="71">
        <f t="shared" si="165"/>
        <v>0</v>
      </c>
      <c r="AG249" s="71">
        <f t="shared" si="166"/>
        <v>0</v>
      </c>
      <c r="AH249" s="71">
        <f t="shared" si="167"/>
        <v>0</v>
      </c>
      <c r="AI249" s="71">
        <f t="shared" si="168"/>
        <v>0</v>
      </c>
      <c r="AJ249" s="71">
        <f t="shared" si="169"/>
        <v>0</v>
      </c>
      <c r="AK249" s="49">
        <f t="shared" si="170"/>
        <v>7244690.6745147817</v>
      </c>
      <c r="AL249" s="51">
        <f>IF($E249=$D$352,R249*'1. UC Assumptions'!$H$14,0)</f>
        <v>0</v>
      </c>
      <c r="AM249" s="70">
        <f t="shared" si="197"/>
        <v>0</v>
      </c>
      <c r="AN249" s="70">
        <f t="shared" si="171"/>
        <v>0</v>
      </c>
      <c r="AO249" s="70">
        <f t="shared" si="172"/>
        <v>0</v>
      </c>
      <c r="AP249" s="70">
        <f t="shared" si="200"/>
        <v>0</v>
      </c>
      <c r="AQ249" s="70">
        <f t="shared" si="173"/>
        <v>0</v>
      </c>
      <c r="AR249" s="70">
        <f t="shared" si="174"/>
        <v>7244690.6745147817</v>
      </c>
      <c r="AS249" s="70">
        <f t="shared" si="201"/>
        <v>-371112.23702538112</v>
      </c>
      <c r="AT249" s="99">
        <f t="shared" si="202"/>
        <v>6873578.4374894006</v>
      </c>
      <c r="AU249" s="287">
        <v>7447966.6999999993</v>
      </c>
      <c r="AV249" s="287">
        <f>ROUND(AU249*'1. UC Assumptions'!$C$19,2)</f>
        <v>3124422.03</v>
      </c>
      <c r="AW249" s="287">
        <f>IF((AB249-AA249-AU249)*'1. UC Assumptions'!$C$19&gt;0,(AB249-AA249-AU249)*'1. UC Assumptions'!$C$19,0)</f>
        <v>3282260.6748622367</v>
      </c>
      <c r="AX249" s="287">
        <f t="shared" si="195"/>
        <v>6406682.704862237</v>
      </c>
      <c r="AY249" s="287">
        <f>ROUND(AX249/'1. UC Assumptions'!$C$19,2)</f>
        <v>15272187.619999999</v>
      </c>
      <c r="AZ249" s="290">
        <f t="shared" si="190"/>
        <v>6873578.4374894006</v>
      </c>
      <c r="BA249" s="287">
        <f t="shared" si="175"/>
        <v>0</v>
      </c>
      <c r="BB249" s="287">
        <f t="shared" si="176"/>
        <v>0</v>
      </c>
      <c r="BC249" s="287">
        <f t="shared" si="177"/>
        <v>8398609.1825105995</v>
      </c>
      <c r="BD249" s="287">
        <f t="shared" si="178"/>
        <v>0</v>
      </c>
      <c r="BE249" s="287">
        <f t="shared" si="179"/>
        <v>0</v>
      </c>
      <c r="BF249" s="287">
        <f t="shared" si="180"/>
        <v>0</v>
      </c>
      <c r="BG249" s="287">
        <f t="shared" si="196"/>
        <v>6873578.4374894006</v>
      </c>
      <c r="BH249" s="287">
        <f t="shared" si="181"/>
        <v>6873578.4374894006</v>
      </c>
      <c r="BI249" s="287">
        <f t="shared" si="182"/>
        <v>0</v>
      </c>
      <c r="BJ249" s="287">
        <f t="shared" si="183"/>
        <v>0</v>
      </c>
      <c r="BK249" s="287">
        <f t="shared" si="184"/>
        <v>0</v>
      </c>
      <c r="BL249" s="287">
        <f t="shared" si="185"/>
        <v>0</v>
      </c>
      <c r="BM249" s="287">
        <f t="shared" si="186"/>
        <v>0</v>
      </c>
      <c r="BN249" s="287">
        <f t="shared" si="187"/>
        <v>0</v>
      </c>
      <c r="BO249" s="287">
        <f t="shared" si="191"/>
        <v>-574388.26251059864</v>
      </c>
      <c r="BP249" s="287">
        <f t="shared" si="204"/>
        <v>-240955.87</v>
      </c>
      <c r="BQ249" s="288">
        <f>IF(BO249&gt;0,BO249/'1. UC Assumptions'!$C$29*'1. UC Assumptions'!$C$28,0)</f>
        <v>0</v>
      </c>
      <c r="BR249" s="289">
        <f>BQ249*'1. UC Assumptions'!$C$19</f>
        <v>0</v>
      </c>
      <c r="BS249" s="289">
        <f t="shared" si="192"/>
        <v>7447966.6999999993</v>
      </c>
      <c r="BT249" s="90"/>
      <c r="BU249" s="111"/>
      <c r="BV249" s="111"/>
      <c r="BW249" s="126">
        <v>8144296.8674459979</v>
      </c>
      <c r="BX249" s="126">
        <v>16680252.601768531</v>
      </c>
      <c r="BY249" s="7">
        <f t="shared" si="193"/>
        <v>-236.8948530908674</v>
      </c>
    </row>
    <row r="250" spans="1:77">
      <c r="A250" s="118" t="s">
        <v>613</v>
      </c>
      <c r="B250" s="118" t="s">
        <v>614</v>
      </c>
      <c r="C250" s="270" t="s">
        <v>614</v>
      </c>
      <c r="D250" s="119" t="s">
        <v>972</v>
      </c>
      <c r="E250" s="119" t="s">
        <v>977</v>
      </c>
      <c r="F250" s="120"/>
      <c r="G250" s="121" t="s">
        <v>1276</v>
      </c>
      <c r="H250" s="121" t="s">
        <v>848</v>
      </c>
      <c r="I250" s="122">
        <v>19</v>
      </c>
      <c r="J250" s="217">
        <f t="shared" si="198"/>
        <v>1</v>
      </c>
      <c r="K250" s="123">
        <v>27808.629999999997</v>
      </c>
      <c r="L250" s="123">
        <v>111025</v>
      </c>
      <c r="M250" s="93">
        <f t="shared" si="199"/>
        <v>5.3380999999999901E-2</v>
      </c>
      <c r="N250" s="232">
        <v>146244.70800302998</v>
      </c>
      <c r="O250" s="232"/>
      <c r="P250" s="123">
        <v>146244.70800302998</v>
      </c>
      <c r="Q250" s="123">
        <v>66303.655797690779</v>
      </c>
      <c r="R250" s="123">
        <f t="shared" si="160"/>
        <v>79941.052205339205</v>
      </c>
      <c r="S250" s="123" t="b">
        <f t="shared" si="161"/>
        <v>0</v>
      </c>
      <c r="T250" s="123">
        <f t="shared" si="162"/>
        <v>79941.052205339205</v>
      </c>
      <c r="U250" s="123">
        <v>9960</v>
      </c>
      <c r="V250" s="123">
        <v>0</v>
      </c>
      <c r="W250" s="123">
        <v>0</v>
      </c>
      <c r="X250" s="123">
        <v>0</v>
      </c>
      <c r="Y250" s="123">
        <v>0</v>
      </c>
      <c r="Z250" s="70">
        <f t="shared" si="194"/>
        <v>9960</v>
      </c>
      <c r="AA250" s="70">
        <v>0</v>
      </c>
      <c r="AB250" s="70">
        <f t="shared" si="203"/>
        <v>89901.052205339205</v>
      </c>
      <c r="AC250" s="51">
        <f>IF(D250='2. UC Pool Allocations by Type'!B$5,'2. UC Pool Allocations by Type'!J$5,IF(D250='2. UC Pool Allocations by Type'!B$6,'2. UC Pool Allocations by Type'!J$6,IF(D250='2. UC Pool Allocations by Type'!B$7,'2. UC Pool Allocations by Type'!J$7,IF(D250='2. UC Pool Allocations by Type'!B$10,'2. UC Pool Allocations by Type'!J$10,IF(D250='2. UC Pool Allocations by Type'!B$14,'2. UC Pool Allocations by Type'!J$14,IF(D250='2. UC Pool Allocations by Type'!B$15,'2. UC Pool Allocations by Type'!J$15,IF(D250='2. UC Pool Allocations by Type'!B$16,'2. UC Pool Allocations by Type'!J$16,0)))))))</f>
        <v>196885138.65513676</v>
      </c>
      <c r="AD250" s="71">
        <f t="shared" si="163"/>
        <v>0</v>
      </c>
      <c r="AE250" s="71">
        <f t="shared" si="164"/>
        <v>89901.052205339205</v>
      </c>
      <c r="AF250" s="71">
        <f t="shared" si="165"/>
        <v>0</v>
      </c>
      <c r="AG250" s="71">
        <f t="shared" si="166"/>
        <v>0</v>
      </c>
      <c r="AH250" s="71">
        <f t="shared" si="167"/>
        <v>0</v>
      </c>
      <c r="AI250" s="71">
        <f t="shared" si="168"/>
        <v>0</v>
      </c>
      <c r="AJ250" s="71">
        <f t="shared" si="169"/>
        <v>0</v>
      </c>
      <c r="AK250" s="49">
        <f t="shared" si="170"/>
        <v>55110.137626418385</v>
      </c>
      <c r="AL250" s="51">
        <f>IF($E250=$D$352,R250*'1. UC Assumptions'!$H$14,0)</f>
        <v>68626.318662429665</v>
      </c>
      <c r="AM250" s="70">
        <f t="shared" si="197"/>
        <v>13516.18103601128</v>
      </c>
      <c r="AN250" s="70">
        <f t="shared" si="171"/>
        <v>13516.18103601128</v>
      </c>
      <c r="AO250" s="70">
        <f t="shared" si="172"/>
        <v>0</v>
      </c>
      <c r="AP250" s="70">
        <f t="shared" si="200"/>
        <v>0</v>
      </c>
      <c r="AQ250" s="70">
        <f t="shared" si="173"/>
        <v>0</v>
      </c>
      <c r="AR250" s="70">
        <f t="shared" si="174"/>
        <v>0</v>
      </c>
      <c r="AS250" s="70">
        <f t="shared" si="201"/>
        <v>0</v>
      </c>
      <c r="AT250" s="99">
        <f t="shared" si="202"/>
        <v>68626.318662429665</v>
      </c>
      <c r="AU250" s="287">
        <v>69252.33</v>
      </c>
      <c r="AV250" s="287">
        <f>ROUND(AU250*'1. UC Assumptions'!$C$19,2)</f>
        <v>29051.35</v>
      </c>
      <c r="AW250" s="287">
        <f>IF((AB250-AA250-AU250)*'1. UC Assumptions'!$C$19&gt;0,(AB250-AA250-AU250)*'1. UC Assumptions'!$C$19,0)</f>
        <v>8662.1389651397949</v>
      </c>
      <c r="AX250" s="287">
        <f t="shared" si="195"/>
        <v>37713.488965139797</v>
      </c>
      <c r="AY250" s="287">
        <f>ROUND(AX250/'1. UC Assumptions'!$C$19,2)</f>
        <v>89901.05</v>
      </c>
      <c r="AZ250" s="290">
        <f t="shared" si="190"/>
        <v>68626.318662429665</v>
      </c>
      <c r="BA250" s="287">
        <f t="shared" si="175"/>
        <v>0</v>
      </c>
      <c r="BB250" s="287">
        <f t="shared" si="176"/>
        <v>0</v>
      </c>
      <c r="BC250" s="287">
        <f t="shared" si="177"/>
        <v>0</v>
      </c>
      <c r="BD250" s="287">
        <f t="shared" si="178"/>
        <v>0</v>
      </c>
      <c r="BE250" s="287">
        <f t="shared" si="179"/>
        <v>0</v>
      </c>
      <c r="BF250" s="287">
        <f t="shared" si="180"/>
        <v>0</v>
      </c>
      <c r="BG250" s="287">
        <f t="shared" si="196"/>
        <v>68626.318662429665</v>
      </c>
      <c r="BH250" s="287">
        <f t="shared" si="181"/>
        <v>0</v>
      </c>
      <c r="BI250" s="287">
        <f t="shared" si="182"/>
        <v>68626.318662429665</v>
      </c>
      <c r="BJ250" s="287">
        <f t="shared" si="183"/>
        <v>0</v>
      </c>
      <c r="BK250" s="287">
        <f t="shared" si="184"/>
        <v>0</v>
      </c>
      <c r="BL250" s="287">
        <f t="shared" si="185"/>
        <v>0</v>
      </c>
      <c r="BM250" s="287">
        <f t="shared" si="186"/>
        <v>0</v>
      </c>
      <c r="BN250" s="287">
        <f t="shared" si="187"/>
        <v>0</v>
      </c>
      <c r="BO250" s="287">
        <f t="shared" si="191"/>
        <v>-626.01133757033676</v>
      </c>
      <c r="BP250" s="287">
        <f t="shared" si="204"/>
        <v>-262.61</v>
      </c>
      <c r="BQ250" s="288">
        <f>IF(BO250&gt;0,BO250/'1. UC Assumptions'!$C$29*'1. UC Assumptions'!$C$28,0)</f>
        <v>0</v>
      </c>
      <c r="BR250" s="289">
        <f>BQ250*'1. UC Assumptions'!$C$19</f>
        <v>0</v>
      </c>
      <c r="BS250" s="289">
        <f t="shared" si="192"/>
        <v>69252.33</v>
      </c>
      <c r="BT250" s="90"/>
      <c r="BU250" s="111"/>
      <c r="BV250" s="111"/>
      <c r="BW250" s="126">
        <v>27808.629999999997</v>
      </c>
      <c r="BX250" s="126">
        <v>146244.70800302998</v>
      </c>
      <c r="BY250" s="7">
        <f t="shared" si="193"/>
        <v>0</v>
      </c>
    </row>
    <row r="251" spans="1:77">
      <c r="A251" s="118" t="s">
        <v>616</v>
      </c>
      <c r="B251" s="118" t="s">
        <v>617</v>
      </c>
      <c r="C251" s="270" t="s">
        <v>617</v>
      </c>
      <c r="D251" s="119" t="s">
        <v>949</v>
      </c>
      <c r="E251" s="119"/>
      <c r="F251" s="120"/>
      <c r="G251" s="121" t="s">
        <v>615</v>
      </c>
      <c r="H251" s="121" t="s">
        <v>792</v>
      </c>
      <c r="I251" s="122">
        <v>7</v>
      </c>
      <c r="J251" s="217" t="str">
        <f t="shared" si="198"/>
        <v xml:space="preserve"> </v>
      </c>
      <c r="K251" s="123">
        <v>1158716.1995199998</v>
      </c>
      <c r="L251" s="123">
        <v>2912909.26</v>
      </c>
      <c r="M251" s="93">
        <f t="shared" si="199"/>
        <v>8.9072062819840259E-2</v>
      </c>
      <c r="N251" s="232">
        <v>4434293.5382292261</v>
      </c>
      <c r="O251" s="232"/>
      <c r="P251" s="123">
        <v>4434293.5382292261</v>
      </c>
      <c r="Q251" s="123">
        <v>0</v>
      </c>
      <c r="R251" s="123">
        <f t="shared" si="160"/>
        <v>4434293.5382292261</v>
      </c>
      <c r="S251" s="123">
        <f t="shared" si="161"/>
        <v>0</v>
      </c>
      <c r="T251" s="123" t="b">
        <f t="shared" si="162"/>
        <v>0</v>
      </c>
      <c r="U251" s="123">
        <v>0</v>
      </c>
      <c r="V251" s="123">
        <v>0</v>
      </c>
      <c r="W251" s="123">
        <v>0</v>
      </c>
      <c r="X251" s="123">
        <v>0</v>
      </c>
      <c r="Y251" s="123">
        <v>0</v>
      </c>
      <c r="Z251" s="70">
        <f t="shared" si="194"/>
        <v>0</v>
      </c>
      <c r="AA251" s="70">
        <v>0</v>
      </c>
      <c r="AB251" s="70">
        <f t="shared" si="203"/>
        <v>4434293.5382292261</v>
      </c>
      <c r="AC251" s="51">
        <f>IF(D251='2. UC Pool Allocations by Type'!B$5,'2. UC Pool Allocations by Type'!J$5,IF(D251='2. UC Pool Allocations by Type'!B$6,'2. UC Pool Allocations by Type'!J$6,IF(D251='2. UC Pool Allocations by Type'!B$7,'2. UC Pool Allocations by Type'!J$7,IF(D251='2. UC Pool Allocations by Type'!B$10,'2. UC Pool Allocations by Type'!J$10,IF(D251='2. UC Pool Allocations by Type'!B$14,'2. UC Pool Allocations by Type'!J$14,IF(D251='2. UC Pool Allocations by Type'!B$15,'2. UC Pool Allocations by Type'!J$15,IF(D251='2. UC Pool Allocations by Type'!B$16,'2. UC Pool Allocations by Type'!J$16,0)))))))</f>
        <v>2027872799.0126088</v>
      </c>
      <c r="AD251" s="71">
        <f t="shared" si="163"/>
        <v>4434293.5382292261</v>
      </c>
      <c r="AE251" s="71">
        <f t="shared" si="164"/>
        <v>0</v>
      </c>
      <c r="AF251" s="71">
        <f t="shared" si="165"/>
        <v>0</v>
      </c>
      <c r="AG251" s="71">
        <f t="shared" si="166"/>
        <v>0</v>
      </c>
      <c r="AH251" s="71">
        <f t="shared" si="167"/>
        <v>0</v>
      </c>
      <c r="AI251" s="71">
        <f t="shared" si="168"/>
        <v>0</v>
      </c>
      <c r="AJ251" s="71">
        <f t="shared" si="169"/>
        <v>0</v>
      </c>
      <c r="AK251" s="49">
        <f t="shared" si="170"/>
        <v>2103502.5137986531</v>
      </c>
      <c r="AL251" s="51">
        <f>IF($E251=$D$352,R251*'1. UC Assumptions'!$H$14,0)</f>
        <v>0</v>
      </c>
      <c r="AM251" s="70">
        <f t="shared" si="197"/>
        <v>0</v>
      </c>
      <c r="AN251" s="70">
        <f t="shared" si="171"/>
        <v>0</v>
      </c>
      <c r="AO251" s="70">
        <f t="shared" si="172"/>
        <v>0</v>
      </c>
      <c r="AP251" s="70">
        <f t="shared" si="200"/>
        <v>0</v>
      </c>
      <c r="AQ251" s="70">
        <f t="shared" si="173"/>
        <v>0</v>
      </c>
      <c r="AR251" s="70">
        <f t="shared" si="174"/>
        <v>2103502.5137986531</v>
      </c>
      <c r="AS251" s="70">
        <f t="shared" si="201"/>
        <v>-107752.77490182345</v>
      </c>
      <c r="AT251" s="99">
        <f t="shared" si="202"/>
        <v>1995749.7388968298</v>
      </c>
      <c r="AU251" s="287">
        <v>2126855.9699999997</v>
      </c>
      <c r="AV251" s="287">
        <f>ROUND(AU251*'1. UC Assumptions'!$C$19,2)</f>
        <v>892216.08</v>
      </c>
      <c r="AW251" s="287">
        <f>IF((AB251-AA251-AU251)*'1. UC Assumptions'!$C$19&gt;0,(AB251-AA251-AU251)*'1. UC Assumptions'!$C$19,0)</f>
        <v>967970.05987216043</v>
      </c>
      <c r="AX251" s="287">
        <f t="shared" si="195"/>
        <v>1860186.1398721603</v>
      </c>
      <c r="AY251" s="287">
        <f>ROUND(AX251/'1. UC Assumptions'!$C$19,2)</f>
        <v>4434293.54</v>
      </c>
      <c r="AZ251" s="290">
        <f t="shared" si="190"/>
        <v>1995749.7388968298</v>
      </c>
      <c r="BA251" s="287">
        <f t="shared" si="175"/>
        <v>0</v>
      </c>
      <c r="BB251" s="287">
        <f t="shared" si="176"/>
        <v>0</v>
      </c>
      <c r="BC251" s="287">
        <f t="shared" si="177"/>
        <v>2438543.80110317</v>
      </c>
      <c r="BD251" s="287">
        <f t="shared" si="178"/>
        <v>0</v>
      </c>
      <c r="BE251" s="287">
        <f t="shared" si="179"/>
        <v>0</v>
      </c>
      <c r="BF251" s="287">
        <f t="shared" si="180"/>
        <v>0</v>
      </c>
      <c r="BG251" s="287">
        <f t="shared" si="196"/>
        <v>1995749.7388968298</v>
      </c>
      <c r="BH251" s="287">
        <f t="shared" si="181"/>
        <v>1995749.7388968298</v>
      </c>
      <c r="BI251" s="287">
        <f t="shared" si="182"/>
        <v>0</v>
      </c>
      <c r="BJ251" s="287">
        <f t="shared" si="183"/>
        <v>0</v>
      </c>
      <c r="BK251" s="287">
        <f t="shared" si="184"/>
        <v>0</v>
      </c>
      <c r="BL251" s="287">
        <f t="shared" si="185"/>
        <v>0</v>
      </c>
      <c r="BM251" s="287">
        <f t="shared" si="186"/>
        <v>0</v>
      </c>
      <c r="BN251" s="287">
        <f t="shared" si="187"/>
        <v>0</v>
      </c>
      <c r="BO251" s="287">
        <f t="shared" si="191"/>
        <v>-131106.23110316996</v>
      </c>
      <c r="BP251" s="287">
        <f t="shared" si="204"/>
        <v>-54999.06</v>
      </c>
      <c r="BQ251" s="288">
        <f>IF(BO251&gt;0,BO251/'1. UC Assumptions'!$C$29*'1. UC Assumptions'!$C$28,0)</f>
        <v>0</v>
      </c>
      <c r="BR251" s="289">
        <f>BQ251*'1. UC Assumptions'!$C$19</f>
        <v>0</v>
      </c>
      <c r="BS251" s="289">
        <f t="shared" si="192"/>
        <v>2126855.9699999997</v>
      </c>
      <c r="BT251" s="90"/>
      <c r="BU251" s="111"/>
      <c r="BV251" s="111"/>
      <c r="BW251" s="126">
        <v>1296672.5895199997</v>
      </c>
      <c r="BX251" s="126">
        <v>4434293.5382292261</v>
      </c>
      <c r="BY251" s="7">
        <f t="shared" si="193"/>
        <v>0</v>
      </c>
    </row>
    <row r="252" spans="1:77">
      <c r="A252" s="118" t="s">
        <v>619</v>
      </c>
      <c r="B252" s="118" t="s">
        <v>620</v>
      </c>
      <c r="C252" s="270" t="s">
        <v>620</v>
      </c>
      <c r="D252" s="119" t="s">
        <v>949</v>
      </c>
      <c r="E252" s="120"/>
      <c r="F252" s="120"/>
      <c r="G252" s="121" t="s">
        <v>618</v>
      </c>
      <c r="H252" s="121" t="s">
        <v>792</v>
      </c>
      <c r="I252" s="122">
        <v>7</v>
      </c>
      <c r="J252" s="217" t="str">
        <f t="shared" si="198"/>
        <v xml:space="preserve"> </v>
      </c>
      <c r="K252" s="123">
        <v>3189971.3760618363</v>
      </c>
      <c r="L252" s="123">
        <v>8241474</v>
      </c>
      <c r="M252" s="93">
        <f t="shared" si="199"/>
        <v>0.10060587298767443</v>
      </c>
      <c r="N252" s="232">
        <v>12581515.917631451</v>
      </c>
      <c r="O252" s="232"/>
      <c r="P252" s="123">
        <v>12581515.917631451</v>
      </c>
      <c r="Q252" s="123">
        <v>0</v>
      </c>
      <c r="R252" s="123">
        <f t="shared" si="160"/>
        <v>12581515.917631451</v>
      </c>
      <c r="S252" s="123">
        <f t="shared" si="161"/>
        <v>0</v>
      </c>
      <c r="T252" s="123" t="b">
        <f t="shared" si="162"/>
        <v>0</v>
      </c>
      <c r="U252" s="123">
        <v>229777</v>
      </c>
      <c r="V252" s="123">
        <v>0</v>
      </c>
      <c r="W252" s="123">
        <v>0</v>
      </c>
      <c r="X252" s="123">
        <v>0</v>
      </c>
      <c r="Y252" s="123">
        <v>0</v>
      </c>
      <c r="Z252" s="70">
        <f t="shared" si="194"/>
        <v>229777</v>
      </c>
      <c r="AA252" s="70">
        <v>0</v>
      </c>
      <c r="AB252" s="70">
        <f t="shared" si="203"/>
        <v>12811292.917631451</v>
      </c>
      <c r="AC252" s="51">
        <f>IF(D252='2. UC Pool Allocations by Type'!B$5,'2. UC Pool Allocations by Type'!J$5,IF(D252='2. UC Pool Allocations by Type'!B$6,'2. UC Pool Allocations by Type'!J$6,IF(D252='2. UC Pool Allocations by Type'!B$7,'2. UC Pool Allocations by Type'!J$7,IF(D252='2. UC Pool Allocations by Type'!B$10,'2. UC Pool Allocations by Type'!J$10,IF(D252='2. UC Pool Allocations by Type'!B$14,'2. UC Pool Allocations by Type'!J$14,IF(D252='2. UC Pool Allocations by Type'!B$15,'2. UC Pool Allocations by Type'!J$15,IF(D252='2. UC Pool Allocations by Type'!B$16,'2. UC Pool Allocations by Type'!J$16,0)))))))</f>
        <v>2027872799.0126088</v>
      </c>
      <c r="AD252" s="71">
        <f t="shared" si="163"/>
        <v>12811292.917631451</v>
      </c>
      <c r="AE252" s="71">
        <f t="shared" si="164"/>
        <v>0</v>
      </c>
      <c r="AF252" s="71">
        <f t="shared" si="165"/>
        <v>0</v>
      </c>
      <c r="AG252" s="71">
        <f t="shared" si="166"/>
        <v>0</v>
      </c>
      <c r="AH252" s="71">
        <f t="shared" si="167"/>
        <v>0</v>
      </c>
      <c r="AI252" s="71">
        <f t="shared" si="168"/>
        <v>0</v>
      </c>
      <c r="AJ252" s="71">
        <f t="shared" si="169"/>
        <v>0</v>
      </c>
      <c r="AK252" s="49">
        <f t="shared" si="170"/>
        <v>6077312.3441011943</v>
      </c>
      <c r="AL252" s="51">
        <f>IF($E252=$D$352,R252*'1. UC Assumptions'!$H$14,0)</f>
        <v>0</v>
      </c>
      <c r="AM252" s="70">
        <f t="shared" si="197"/>
        <v>0</v>
      </c>
      <c r="AN252" s="70">
        <f t="shared" si="171"/>
        <v>0</v>
      </c>
      <c r="AO252" s="70">
        <f t="shared" si="172"/>
        <v>0</v>
      </c>
      <c r="AP252" s="70">
        <f t="shared" si="200"/>
        <v>0</v>
      </c>
      <c r="AQ252" s="70">
        <f t="shared" si="173"/>
        <v>0</v>
      </c>
      <c r="AR252" s="70">
        <f t="shared" si="174"/>
        <v>6077312.3441011943</v>
      </c>
      <c r="AS252" s="70">
        <f t="shared" si="201"/>
        <v>-311312.80553567753</v>
      </c>
      <c r="AT252" s="99">
        <f t="shared" si="202"/>
        <v>5765999.5385655165</v>
      </c>
      <c r="AU252" s="287">
        <v>6085278.54</v>
      </c>
      <c r="AV252" s="287">
        <f>ROUND(AU252*'1. UC Assumptions'!$C$19,2)</f>
        <v>2552774.35</v>
      </c>
      <c r="AW252" s="287">
        <f>IF((AB252-AA252-AU252)*'1. UC Assumptions'!$C$19&gt;0,(AB252-AA252-AU252)*'1. UC Assumptions'!$C$19,0)</f>
        <v>2821563.0314163938</v>
      </c>
      <c r="AX252" s="287">
        <f t="shared" si="195"/>
        <v>5374337.3814163934</v>
      </c>
      <c r="AY252" s="287">
        <f>ROUND(AX252/'1. UC Assumptions'!$C$19,2)</f>
        <v>12811292.92</v>
      </c>
      <c r="AZ252" s="290">
        <f t="shared" si="190"/>
        <v>5765999.5385655165</v>
      </c>
      <c r="BA252" s="287">
        <f t="shared" si="175"/>
        <v>0</v>
      </c>
      <c r="BB252" s="287">
        <f t="shared" si="176"/>
        <v>0</v>
      </c>
      <c r="BC252" s="287">
        <f t="shared" si="177"/>
        <v>7045293.3814344835</v>
      </c>
      <c r="BD252" s="287">
        <f t="shared" si="178"/>
        <v>0</v>
      </c>
      <c r="BE252" s="287">
        <f t="shared" si="179"/>
        <v>0</v>
      </c>
      <c r="BF252" s="287">
        <f t="shared" si="180"/>
        <v>0</v>
      </c>
      <c r="BG252" s="287">
        <f t="shared" si="196"/>
        <v>5765999.5385655165</v>
      </c>
      <c r="BH252" s="287">
        <f t="shared" si="181"/>
        <v>5765999.5385655165</v>
      </c>
      <c r="BI252" s="287">
        <f t="shared" si="182"/>
        <v>0</v>
      </c>
      <c r="BJ252" s="287">
        <f t="shared" si="183"/>
        <v>0</v>
      </c>
      <c r="BK252" s="287">
        <f t="shared" si="184"/>
        <v>0</v>
      </c>
      <c r="BL252" s="287">
        <f t="shared" si="185"/>
        <v>0</v>
      </c>
      <c r="BM252" s="287">
        <f t="shared" si="186"/>
        <v>0</v>
      </c>
      <c r="BN252" s="287">
        <f t="shared" si="187"/>
        <v>0</v>
      </c>
      <c r="BO252" s="287">
        <f t="shared" si="191"/>
        <v>-319279.00143448357</v>
      </c>
      <c r="BP252" s="287">
        <f t="shared" si="204"/>
        <v>-133937.54</v>
      </c>
      <c r="BQ252" s="288">
        <f>IF(BO252&gt;0,BO252/'1. UC Assumptions'!$C$29*'1. UC Assumptions'!$C$28,0)</f>
        <v>0</v>
      </c>
      <c r="BR252" s="289">
        <f>BQ252*'1. UC Assumptions'!$C$19</f>
        <v>0</v>
      </c>
      <c r="BS252" s="289">
        <f t="shared" si="192"/>
        <v>6085278.54</v>
      </c>
      <c r="BT252" s="90"/>
      <c r="BU252" s="111"/>
      <c r="BV252" s="111"/>
      <c r="BW252" s="126">
        <v>3702462.636061836</v>
      </c>
      <c r="BX252" s="126">
        <v>12581515.917631451</v>
      </c>
      <c r="BY252" s="7">
        <f t="shared" si="193"/>
        <v>0</v>
      </c>
    </row>
    <row r="253" spans="1:77">
      <c r="A253" s="118" t="s">
        <v>621</v>
      </c>
      <c r="B253" s="118" t="s">
        <v>622</v>
      </c>
      <c r="C253" s="270" t="s">
        <v>622</v>
      </c>
      <c r="D253" s="119" t="s">
        <v>949</v>
      </c>
      <c r="E253" s="119"/>
      <c r="F253" s="120"/>
      <c r="G253" s="121" t="s">
        <v>1277</v>
      </c>
      <c r="H253" s="121" t="s">
        <v>773</v>
      </c>
      <c r="I253" s="122">
        <v>6</v>
      </c>
      <c r="J253" s="217">
        <f t="shared" si="198"/>
        <v>1</v>
      </c>
      <c r="K253" s="123">
        <v>12392659.353760008</v>
      </c>
      <c r="L253" s="123">
        <v>58509126.960000001</v>
      </c>
      <c r="M253" s="93">
        <f t="shared" si="199"/>
        <v>0.10135682644067212</v>
      </c>
      <c r="N253" s="232">
        <v>77955178.539649859</v>
      </c>
      <c r="O253" s="232"/>
      <c r="P253" s="123">
        <v>78088166.363497406</v>
      </c>
      <c r="Q253" s="123">
        <v>23038520.029196229</v>
      </c>
      <c r="R253" s="123">
        <f t="shared" si="160"/>
        <v>55049646.334301174</v>
      </c>
      <c r="S253" s="123">
        <f t="shared" si="161"/>
        <v>0</v>
      </c>
      <c r="T253" s="123" t="b">
        <f t="shared" si="162"/>
        <v>0</v>
      </c>
      <c r="U253" s="123">
        <v>0</v>
      </c>
      <c r="V253" s="123">
        <v>0</v>
      </c>
      <c r="W253" s="123">
        <v>0</v>
      </c>
      <c r="X253" s="123">
        <v>0</v>
      </c>
      <c r="Y253" s="123">
        <v>0</v>
      </c>
      <c r="Z253" s="70">
        <f t="shared" si="194"/>
        <v>0</v>
      </c>
      <c r="AA253" s="70">
        <v>0</v>
      </c>
      <c r="AB253" s="70">
        <f t="shared" si="203"/>
        <v>55049646.334301174</v>
      </c>
      <c r="AC253" s="51">
        <f>IF(D253='2. UC Pool Allocations by Type'!B$5,'2. UC Pool Allocations by Type'!J$5,IF(D253='2. UC Pool Allocations by Type'!B$6,'2. UC Pool Allocations by Type'!J$6,IF(D253='2. UC Pool Allocations by Type'!B$7,'2. UC Pool Allocations by Type'!J$7,IF(D253='2. UC Pool Allocations by Type'!B$10,'2. UC Pool Allocations by Type'!J$10,IF(D253='2. UC Pool Allocations by Type'!B$14,'2. UC Pool Allocations by Type'!J$14,IF(D253='2. UC Pool Allocations by Type'!B$15,'2. UC Pool Allocations by Type'!J$15,IF(D253='2. UC Pool Allocations by Type'!B$16,'2. UC Pool Allocations by Type'!J$16,0)))))))</f>
        <v>2027872799.0126088</v>
      </c>
      <c r="AD253" s="71">
        <f t="shared" si="163"/>
        <v>55049646.334301174</v>
      </c>
      <c r="AE253" s="71">
        <f t="shared" si="164"/>
        <v>0</v>
      </c>
      <c r="AF253" s="71">
        <f t="shared" si="165"/>
        <v>0</v>
      </c>
      <c r="AG253" s="71">
        <f t="shared" si="166"/>
        <v>0</v>
      </c>
      <c r="AH253" s="71">
        <f t="shared" si="167"/>
        <v>0</v>
      </c>
      <c r="AI253" s="71">
        <f t="shared" si="168"/>
        <v>0</v>
      </c>
      <c r="AJ253" s="71">
        <f t="shared" si="169"/>
        <v>0</v>
      </c>
      <c r="AK253" s="49">
        <f t="shared" si="170"/>
        <v>26113983.760797959</v>
      </c>
      <c r="AL253" s="51">
        <f>IF($E253=$D$352,R253*'1. UC Assumptions'!$H$14,0)</f>
        <v>0</v>
      </c>
      <c r="AM253" s="70">
        <f t="shared" si="197"/>
        <v>0</v>
      </c>
      <c r="AN253" s="70">
        <f t="shared" si="171"/>
        <v>0</v>
      </c>
      <c r="AO253" s="70">
        <f t="shared" si="172"/>
        <v>0</v>
      </c>
      <c r="AP253" s="70">
        <f t="shared" si="200"/>
        <v>0</v>
      </c>
      <c r="AQ253" s="70">
        <f t="shared" si="173"/>
        <v>0</v>
      </c>
      <c r="AR253" s="70">
        <f t="shared" si="174"/>
        <v>26113983.760797959</v>
      </c>
      <c r="AS253" s="70">
        <f t="shared" si="201"/>
        <v>-1337699.4776610364</v>
      </c>
      <c r="AT253" s="99">
        <f t="shared" si="202"/>
        <v>24776284.283136923</v>
      </c>
      <c r="AU253" s="287">
        <v>25828258.02</v>
      </c>
      <c r="AV253" s="287">
        <f>ROUND(AU253*'1. UC Assumptions'!$C$19,2)</f>
        <v>10834954.24</v>
      </c>
      <c r="AW253" s="287">
        <f>IF((AB253-AA253-AU253)*'1. UC Assumptions'!$C$19&gt;0,(AB253-AA253-AU253)*'1. UC Assumptions'!$C$19,0)</f>
        <v>12258372.397849342</v>
      </c>
      <c r="AX253" s="287">
        <f t="shared" si="195"/>
        <v>23093326.637849342</v>
      </c>
      <c r="AY253" s="287">
        <f>ROUND(AX253/'1. UC Assumptions'!$C$19,2)</f>
        <v>55049646.340000004</v>
      </c>
      <c r="AZ253" s="290">
        <f t="shared" si="190"/>
        <v>24776284.283136923</v>
      </c>
      <c r="BA253" s="287">
        <f t="shared" si="175"/>
        <v>0</v>
      </c>
      <c r="BB253" s="287">
        <f t="shared" si="176"/>
        <v>0</v>
      </c>
      <c r="BC253" s="287">
        <f t="shared" si="177"/>
        <v>30273362.056863081</v>
      </c>
      <c r="BD253" s="287">
        <f t="shared" si="178"/>
        <v>0</v>
      </c>
      <c r="BE253" s="287">
        <f t="shared" si="179"/>
        <v>0</v>
      </c>
      <c r="BF253" s="287">
        <f t="shared" si="180"/>
        <v>0</v>
      </c>
      <c r="BG253" s="287">
        <f t="shared" si="196"/>
        <v>24776284.283136923</v>
      </c>
      <c r="BH253" s="287">
        <f t="shared" si="181"/>
        <v>24776284.283136923</v>
      </c>
      <c r="BI253" s="287">
        <f t="shared" si="182"/>
        <v>0</v>
      </c>
      <c r="BJ253" s="287">
        <f t="shared" si="183"/>
        <v>0</v>
      </c>
      <c r="BK253" s="287">
        <f t="shared" si="184"/>
        <v>0</v>
      </c>
      <c r="BL253" s="287">
        <f t="shared" si="185"/>
        <v>0</v>
      </c>
      <c r="BM253" s="287">
        <f t="shared" si="186"/>
        <v>0</v>
      </c>
      <c r="BN253" s="287">
        <f t="shared" si="187"/>
        <v>0</v>
      </c>
      <c r="BO253" s="287">
        <f t="shared" si="191"/>
        <v>-1051973.7368630767</v>
      </c>
      <c r="BP253" s="287">
        <f t="shared" si="204"/>
        <v>-441302.98</v>
      </c>
      <c r="BQ253" s="288">
        <f>IF(BO253&gt;0,BO253/'1. UC Assumptions'!$C$29*'1. UC Assumptions'!$C$28,0)</f>
        <v>0</v>
      </c>
      <c r="BR253" s="289">
        <f>BQ253*'1. UC Assumptions'!$C$19</f>
        <v>0</v>
      </c>
      <c r="BS253" s="289">
        <f t="shared" si="192"/>
        <v>25828258.02</v>
      </c>
      <c r="BT253" s="90"/>
      <c r="BU253" s="111"/>
      <c r="BV253" s="111"/>
      <c r="BW253" s="126">
        <v>15495604.98376001</v>
      </c>
      <c r="BX253" s="126">
        <v>77955178.539649859</v>
      </c>
      <c r="BY253" s="7">
        <f t="shared" si="193"/>
        <v>-132987.82384754717</v>
      </c>
    </row>
    <row r="254" spans="1:77">
      <c r="A254" s="118" t="s">
        <v>1278</v>
      </c>
      <c r="B254" s="118" t="s">
        <v>623</v>
      </c>
      <c r="C254" s="270" t="s">
        <v>623</v>
      </c>
      <c r="D254" s="119" t="s">
        <v>949</v>
      </c>
      <c r="E254" s="119"/>
      <c r="F254" s="120"/>
      <c r="G254" s="121" t="s">
        <v>1279</v>
      </c>
      <c r="H254" s="121" t="s">
        <v>772</v>
      </c>
      <c r="I254" s="122">
        <v>17</v>
      </c>
      <c r="J254" s="217" t="str">
        <f t="shared" si="198"/>
        <v xml:space="preserve"> </v>
      </c>
      <c r="K254" s="123">
        <v>6626245.7343742857</v>
      </c>
      <c r="L254" s="123">
        <v>7642389.4900000002</v>
      </c>
      <c r="M254" s="93">
        <f t="shared" si="199"/>
        <v>0.10594460945341888</v>
      </c>
      <c r="N254" s="232">
        <v>15780320.210653918</v>
      </c>
      <c r="O254" s="232"/>
      <c r="P254" s="123">
        <v>15780320.210653918</v>
      </c>
      <c r="Q254" s="123">
        <v>0</v>
      </c>
      <c r="R254" s="123">
        <f t="shared" si="160"/>
        <v>15780320.210653918</v>
      </c>
      <c r="S254" s="123">
        <f t="shared" si="161"/>
        <v>0</v>
      </c>
      <c r="T254" s="123" t="b">
        <f t="shared" si="162"/>
        <v>0</v>
      </c>
      <c r="U254" s="123">
        <v>0</v>
      </c>
      <c r="V254" s="123">
        <v>0</v>
      </c>
      <c r="W254" s="123">
        <v>0</v>
      </c>
      <c r="X254" s="123">
        <v>0</v>
      </c>
      <c r="Y254" s="123">
        <v>0</v>
      </c>
      <c r="Z254" s="70">
        <f t="shared" si="194"/>
        <v>0</v>
      </c>
      <c r="AA254" s="70">
        <v>0</v>
      </c>
      <c r="AB254" s="70">
        <f t="shared" si="203"/>
        <v>15780320.210653918</v>
      </c>
      <c r="AC254" s="51">
        <f>IF(D254='2. UC Pool Allocations by Type'!B$5,'2. UC Pool Allocations by Type'!J$5,IF(D254='2. UC Pool Allocations by Type'!B$6,'2. UC Pool Allocations by Type'!J$6,IF(D254='2. UC Pool Allocations by Type'!B$7,'2. UC Pool Allocations by Type'!J$7,IF(D254='2. UC Pool Allocations by Type'!B$10,'2. UC Pool Allocations by Type'!J$10,IF(D254='2. UC Pool Allocations by Type'!B$14,'2. UC Pool Allocations by Type'!J$14,IF(D254='2. UC Pool Allocations by Type'!B$15,'2. UC Pool Allocations by Type'!J$15,IF(D254='2. UC Pool Allocations by Type'!B$16,'2. UC Pool Allocations by Type'!J$16,0)))))))</f>
        <v>2027872799.0126088</v>
      </c>
      <c r="AD254" s="71">
        <f t="shared" si="163"/>
        <v>15780320.210653918</v>
      </c>
      <c r="AE254" s="71">
        <f t="shared" si="164"/>
        <v>0</v>
      </c>
      <c r="AF254" s="71">
        <f t="shared" si="165"/>
        <v>0</v>
      </c>
      <c r="AG254" s="71">
        <f t="shared" si="166"/>
        <v>0</v>
      </c>
      <c r="AH254" s="71">
        <f t="shared" si="167"/>
        <v>0</v>
      </c>
      <c r="AI254" s="71">
        <f t="shared" si="168"/>
        <v>0</v>
      </c>
      <c r="AJ254" s="71">
        <f t="shared" si="169"/>
        <v>0</v>
      </c>
      <c r="AK254" s="49">
        <f t="shared" si="170"/>
        <v>7485734.2991582267</v>
      </c>
      <c r="AL254" s="51">
        <f>IF($E254=$D$352,R254*'1. UC Assumptions'!$H$14,0)</f>
        <v>0</v>
      </c>
      <c r="AM254" s="70">
        <f t="shared" si="197"/>
        <v>0</v>
      </c>
      <c r="AN254" s="70">
        <f t="shared" si="171"/>
        <v>0</v>
      </c>
      <c r="AO254" s="70">
        <f t="shared" si="172"/>
        <v>0</v>
      </c>
      <c r="AP254" s="70">
        <f t="shared" si="200"/>
        <v>0</v>
      </c>
      <c r="AQ254" s="70">
        <f t="shared" si="173"/>
        <v>0</v>
      </c>
      <c r="AR254" s="70">
        <f t="shared" si="174"/>
        <v>7485734.2991582267</v>
      </c>
      <c r="AS254" s="70">
        <f t="shared" si="201"/>
        <v>-383459.79508977378</v>
      </c>
      <c r="AT254" s="99">
        <f t="shared" si="202"/>
        <v>7102274.5040684529</v>
      </c>
      <c r="AU254" s="287">
        <v>7453370.25</v>
      </c>
      <c r="AV254" s="287">
        <f>ROUND(AU254*'1. UC Assumptions'!$C$19,2)</f>
        <v>3126688.82</v>
      </c>
      <c r="AW254" s="287">
        <f>IF((AB254-AA254-AU254)*'1. UC Assumptions'!$C$19&gt;0,(AB254-AA254-AU254)*'1. UC Assumptions'!$C$19,0)</f>
        <v>3493155.5084943185</v>
      </c>
      <c r="AX254" s="287">
        <f t="shared" si="195"/>
        <v>6619844.3284943178</v>
      </c>
      <c r="AY254" s="287">
        <f>ROUND(AX254/'1. UC Assumptions'!$C$19,2)</f>
        <v>15780320.210000001</v>
      </c>
      <c r="AZ254" s="290">
        <f t="shared" si="190"/>
        <v>7102274.5040684529</v>
      </c>
      <c r="BA254" s="287">
        <f t="shared" si="175"/>
        <v>0</v>
      </c>
      <c r="BB254" s="287">
        <f t="shared" si="176"/>
        <v>0</v>
      </c>
      <c r="BC254" s="287">
        <f t="shared" si="177"/>
        <v>8678045.705931548</v>
      </c>
      <c r="BD254" s="287">
        <f t="shared" si="178"/>
        <v>0</v>
      </c>
      <c r="BE254" s="287">
        <f t="shared" si="179"/>
        <v>0</v>
      </c>
      <c r="BF254" s="287">
        <f t="shared" si="180"/>
        <v>0</v>
      </c>
      <c r="BG254" s="287">
        <f t="shared" si="196"/>
        <v>7102274.5040684529</v>
      </c>
      <c r="BH254" s="287">
        <f t="shared" si="181"/>
        <v>7102274.5040684529</v>
      </c>
      <c r="BI254" s="287">
        <f t="shared" si="182"/>
        <v>0</v>
      </c>
      <c r="BJ254" s="287">
        <f t="shared" si="183"/>
        <v>0</v>
      </c>
      <c r="BK254" s="287">
        <f t="shared" si="184"/>
        <v>0</v>
      </c>
      <c r="BL254" s="287">
        <f t="shared" si="185"/>
        <v>0</v>
      </c>
      <c r="BM254" s="287">
        <f t="shared" si="186"/>
        <v>0</v>
      </c>
      <c r="BN254" s="287">
        <f t="shared" si="187"/>
        <v>0</v>
      </c>
      <c r="BO254" s="287">
        <f t="shared" si="191"/>
        <v>-351095.74593154714</v>
      </c>
      <c r="BP254" s="287">
        <f t="shared" si="204"/>
        <v>-147284.66</v>
      </c>
      <c r="BQ254" s="288">
        <f>IF(BO254&gt;0,BO254/'1. UC Assumptions'!$C$29*'1. UC Assumptions'!$C$28,0)</f>
        <v>0</v>
      </c>
      <c r="BR254" s="289">
        <f>BQ254*'1. UC Assumptions'!$C$19</f>
        <v>0</v>
      </c>
      <c r="BS254" s="289">
        <f t="shared" si="192"/>
        <v>7453370.25</v>
      </c>
      <c r="BT254" s="90"/>
      <c r="BU254" s="111"/>
      <c r="BV254" s="111"/>
      <c r="BW254" s="126">
        <v>7338249.2443742855</v>
      </c>
      <c r="BX254" s="126">
        <v>15780320.210653918</v>
      </c>
      <c r="BY254" s="7">
        <f t="shared" si="193"/>
        <v>0</v>
      </c>
    </row>
    <row r="255" spans="1:77">
      <c r="A255" s="118" t="s">
        <v>624</v>
      </c>
      <c r="B255" s="118" t="s">
        <v>625</v>
      </c>
      <c r="C255" s="270" t="s">
        <v>625</v>
      </c>
      <c r="D255" s="119" t="s">
        <v>949</v>
      </c>
      <c r="E255" s="119"/>
      <c r="F255" s="120"/>
      <c r="G255" s="121" t="s">
        <v>1280</v>
      </c>
      <c r="H255" s="121" t="s">
        <v>802</v>
      </c>
      <c r="I255" s="122">
        <v>5</v>
      </c>
      <c r="J255" s="217">
        <f t="shared" si="198"/>
        <v>1</v>
      </c>
      <c r="K255" s="123">
        <v>23030852.961159982</v>
      </c>
      <c r="L255" s="123">
        <v>10544857</v>
      </c>
      <c r="M255" s="93">
        <f t="shared" si="199"/>
        <v>0.14756211053794321</v>
      </c>
      <c r="N255" s="232">
        <v>38496666.614512593</v>
      </c>
      <c r="O255" s="232"/>
      <c r="P255" s="123">
        <v>38530212.585838594</v>
      </c>
      <c r="Q255" s="123">
        <v>20324344.149069954</v>
      </c>
      <c r="R255" s="123">
        <f t="shared" si="160"/>
        <v>18205868.43676864</v>
      </c>
      <c r="S255" s="123">
        <f t="shared" si="161"/>
        <v>0</v>
      </c>
      <c r="T255" s="123" t="b">
        <f t="shared" si="162"/>
        <v>0</v>
      </c>
      <c r="U255" s="123">
        <v>308317</v>
      </c>
      <c r="V255" s="123">
        <v>0</v>
      </c>
      <c r="W255" s="123">
        <v>0</v>
      </c>
      <c r="X255" s="123">
        <v>0</v>
      </c>
      <c r="Y255" s="123">
        <v>0</v>
      </c>
      <c r="Z255" s="70">
        <f t="shared" si="194"/>
        <v>308317</v>
      </c>
      <c r="AA255" s="70">
        <v>0</v>
      </c>
      <c r="AB255" s="70">
        <f t="shared" si="203"/>
        <v>18514185.43676864</v>
      </c>
      <c r="AC255" s="51">
        <f>IF(D255='2. UC Pool Allocations by Type'!B$5,'2. UC Pool Allocations by Type'!J$5,IF(D255='2. UC Pool Allocations by Type'!B$6,'2. UC Pool Allocations by Type'!J$6,IF(D255='2. UC Pool Allocations by Type'!B$7,'2. UC Pool Allocations by Type'!J$7,IF(D255='2. UC Pool Allocations by Type'!B$10,'2. UC Pool Allocations by Type'!J$10,IF(D255='2. UC Pool Allocations by Type'!B$14,'2. UC Pool Allocations by Type'!J$14,IF(D255='2. UC Pool Allocations by Type'!B$15,'2. UC Pool Allocations by Type'!J$15,IF(D255='2. UC Pool Allocations by Type'!B$16,'2. UC Pool Allocations by Type'!J$16,0)))))))</f>
        <v>2027872799.0126088</v>
      </c>
      <c r="AD255" s="71">
        <f t="shared" si="163"/>
        <v>18514185.43676864</v>
      </c>
      <c r="AE255" s="71">
        <f t="shared" si="164"/>
        <v>0</v>
      </c>
      <c r="AF255" s="71">
        <f t="shared" si="165"/>
        <v>0</v>
      </c>
      <c r="AG255" s="71">
        <f t="shared" si="166"/>
        <v>0</v>
      </c>
      <c r="AH255" s="71">
        <f t="shared" si="167"/>
        <v>0</v>
      </c>
      <c r="AI255" s="71">
        <f t="shared" si="168"/>
        <v>0</v>
      </c>
      <c r="AJ255" s="71">
        <f t="shared" si="169"/>
        <v>0</v>
      </c>
      <c r="AK255" s="49">
        <f t="shared" si="170"/>
        <v>8782602.0698506255</v>
      </c>
      <c r="AL255" s="51">
        <f>IF($E255=$D$352,R255*'1. UC Assumptions'!$H$14,0)</f>
        <v>0</v>
      </c>
      <c r="AM255" s="70">
        <f t="shared" si="197"/>
        <v>0</v>
      </c>
      <c r="AN255" s="70">
        <f t="shared" si="171"/>
        <v>0</v>
      </c>
      <c r="AO255" s="70">
        <f t="shared" si="172"/>
        <v>0</v>
      </c>
      <c r="AP255" s="70">
        <f t="shared" si="200"/>
        <v>0</v>
      </c>
      <c r="AQ255" s="70">
        <f t="shared" si="173"/>
        <v>0</v>
      </c>
      <c r="AR255" s="70">
        <f t="shared" si="174"/>
        <v>8782602.0698506255</v>
      </c>
      <c r="AS255" s="70">
        <f t="shared" si="201"/>
        <v>-449892.37601428776</v>
      </c>
      <c r="AT255" s="99">
        <f t="shared" si="202"/>
        <v>8332709.6938363379</v>
      </c>
      <c r="AU255" s="287">
        <v>7808661.3300000001</v>
      </c>
      <c r="AV255" s="287">
        <f>ROUND(AU255*'1. UC Assumptions'!$C$19,2)</f>
        <v>3275733.43</v>
      </c>
      <c r="AW255" s="287">
        <f>IF((AB255-AA255-AU255)*'1. UC Assumptions'!$C$19&gt;0,(AB255-AA255-AU255)*'1. UC Assumptions'!$C$19,0)</f>
        <v>4490967.3627894446</v>
      </c>
      <c r="AX255" s="287">
        <f t="shared" si="195"/>
        <v>7766700.7927894443</v>
      </c>
      <c r="AY255" s="287">
        <f>ROUND(AX255/'1. UC Assumptions'!$C$19,2)</f>
        <v>18514185.440000001</v>
      </c>
      <c r="AZ255" s="290">
        <f t="shared" si="190"/>
        <v>8332709.6938363379</v>
      </c>
      <c r="BA255" s="287">
        <f t="shared" si="175"/>
        <v>0</v>
      </c>
      <c r="BB255" s="287">
        <f t="shared" si="176"/>
        <v>0</v>
      </c>
      <c r="BC255" s="287">
        <f t="shared" si="177"/>
        <v>10181475.746163663</v>
      </c>
      <c r="BD255" s="287">
        <f t="shared" si="178"/>
        <v>0</v>
      </c>
      <c r="BE255" s="287">
        <f t="shared" si="179"/>
        <v>0</v>
      </c>
      <c r="BF255" s="287">
        <f t="shared" si="180"/>
        <v>0</v>
      </c>
      <c r="BG255" s="287">
        <f t="shared" si="196"/>
        <v>8332709.6938363379</v>
      </c>
      <c r="BH255" s="287">
        <f t="shared" si="181"/>
        <v>8332709.6938363379</v>
      </c>
      <c r="BI255" s="287">
        <f t="shared" si="182"/>
        <v>0</v>
      </c>
      <c r="BJ255" s="287">
        <f t="shared" si="183"/>
        <v>0</v>
      </c>
      <c r="BK255" s="287">
        <f t="shared" si="184"/>
        <v>0</v>
      </c>
      <c r="BL255" s="287">
        <f t="shared" si="185"/>
        <v>0</v>
      </c>
      <c r="BM255" s="287">
        <f t="shared" si="186"/>
        <v>0</v>
      </c>
      <c r="BN255" s="287">
        <f t="shared" si="187"/>
        <v>0</v>
      </c>
      <c r="BO255" s="287">
        <f t="shared" si="191"/>
        <v>524048.36383633781</v>
      </c>
      <c r="BP255" s="287">
        <f t="shared" si="204"/>
        <v>219838.28</v>
      </c>
      <c r="BQ255" s="288">
        <f>IF(BO255&gt;0,BO255/'1. UC Assumptions'!$C$29*'1. UC Assumptions'!$C$28,0)</f>
        <v>358138.66558974015</v>
      </c>
      <c r="BR255" s="289">
        <f>BQ255*'1. UC Assumptions'!$C$19</f>
        <v>150239.17021489597</v>
      </c>
      <c r="BS255" s="289">
        <f t="shared" si="192"/>
        <v>8166799.9955897406</v>
      </c>
      <c r="BT255" s="90"/>
      <c r="BU255" s="111"/>
      <c r="BV255" s="111"/>
      <c r="BW255" s="126">
        <v>26000957.491159983</v>
      </c>
      <c r="BX255" s="126">
        <v>38496666.614512593</v>
      </c>
      <c r="BY255" s="7">
        <f t="shared" si="193"/>
        <v>-33545.971326000988</v>
      </c>
    </row>
    <row r="256" spans="1:77">
      <c r="A256" s="118" t="s">
        <v>626</v>
      </c>
      <c r="B256" s="118" t="s">
        <v>627</v>
      </c>
      <c r="C256" s="270" t="s">
        <v>627</v>
      </c>
      <c r="D256" s="119" t="s">
        <v>949</v>
      </c>
      <c r="E256" s="119"/>
      <c r="F256" s="120"/>
      <c r="G256" s="121" t="s">
        <v>1281</v>
      </c>
      <c r="H256" s="121" t="s">
        <v>818</v>
      </c>
      <c r="I256" s="122">
        <v>20</v>
      </c>
      <c r="J256" s="217">
        <f t="shared" si="198"/>
        <v>1</v>
      </c>
      <c r="K256" s="123">
        <v>9165500.4272399992</v>
      </c>
      <c r="L256" s="123">
        <v>11996345</v>
      </c>
      <c r="M256" s="93">
        <f t="shared" si="199"/>
        <v>0.13833942991880566</v>
      </c>
      <c r="N256" s="232">
        <v>24089363.059674267</v>
      </c>
      <c r="O256" s="232"/>
      <c r="P256" s="123">
        <v>24089363.059674267</v>
      </c>
      <c r="Q256" s="123">
        <v>8917596.7332086228</v>
      </c>
      <c r="R256" s="123">
        <f t="shared" si="160"/>
        <v>15171766.326465644</v>
      </c>
      <c r="S256" s="123">
        <f t="shared" si="161"/>
        <v>0</v>
      </c>
      <c r="T256" s="123" t="b">
        <f t="shared" si="162"/>
        <v>0</v>
      </c>
      <c r="U256" s="123">
        <v>269049</v>
      </c>
      <c r="V256" s="123">
        <v>0</v>
      </c>
      <c r="W256" s="123">
        <v>1272034</v>
      </c>
      <c r="X256" s="123">
        <v>0</v>
      </c>
      <c r="Y256" s="123">
        <v>0</v>
      </c>
      <c r="Z256" s="70">
        <f t="shared" si="194"/>
        <v>1541083</v>
      </c>
      <c r="AA256" s="70">
        <v>0</v>
      </c>
      <c r="AB256" s="70">
        <f t="shared" si="203"/>
        <v>16712849.326465644</v>
      </c>
      <c r="AC256" s="51">
        <f>IF(D256='2. UC Pool Allocations by Type'!B$5,'2. UC Pool Allocations by Type'!J$5,IF(D256='2. UC Pool Allocations by Type'!B$6,'2. UC Pool Allocations by Type'!J$6,IF(D256='2. UC Pool Allocations by Type'!B$7,'2. UC Pool Allocations by Type'!J$7,IF(D256='2. UC Pool Allocations by Type'!B$10,'2. UC Pool Allocations by Type'!J$10,IF(D256='2. UC Pool Allocations by Type'!B$14,'2. UC Pool Allocations by Type'!J$14,IF(D256='2. UC Pool Allocations by Type'!B$15,'2. UC Pool Allocations by Type'!J$15,IF(D256='2. UC Pool Allocations by Type'!B$16,'2. UC Pool Allocations by Type'!J$16,0)))))))</f>
        <v>2027872799.0126088</v>
      </c>
      <c r="AD256" s="71">
        <f t="shared" si="163"/>
        <v>16712849.326465644</v>
      </c>
      <c r="AE256" s="71">
        <f t="shared" si="164"/>
        <v>0</v>
      </c>
      <c r="AF256" s="71">
        <f t="shared" si="165"/>
        <v>0</v>
      </c>
      <c r="AG256" s="71">
        <f t="shared" si="166"/>
        <v>0</v>
      </c>
      <c r="AH256" s="71">
        <f t="shared" si="167"/>
        <v>0</v>
      </c>
      <c r="AI256" s="71">
        <f t="shared" si="168"/>
        <v>0</v>
      </c>
      <c r="AJ256" s="71">
        <f t="shared" si="169"/>
        <v>0</v>
      </c>
      <c r="AK256" s="49">
        <f t="shared" si="170"/>
        <v>7928099.5423224689</v>
      </c>
      <c r="AL256" s="51">
        <f>IF($E256=$D$352,R256*'1. UC Assumptions'!$H$14,0)</f>
        <v>0</v>
      </c>
      <c r="AM256" s="70">
        <f t="shared" si="197"/>
        <v>0</v>
      </c>
      <c r="AN256" s="70">
        <f t="shared" si="171"/>
        <v>0</v>
      </c>
      <c r="AO256" s="70">
        <f t="shared" si="172"/>
        <v>0</v>
      </c>
      <c r="AP256" s="70">
        <f t="shared" si="200"/>
        <v>0</v>
      </c>
      <c r="AQ256" s="70">
        <f t="shared" si="173"/>
        <v>0</v>
      </c>
      <c r="AR256" s="70">
        <f t="shared" si="174"/>
        <v>7928099.5423224689</v>
      </c>
      <c r="AS256" s="70">
        <f t="shared" si="201"/>
        <v>-406120.13524072903</v>
      </c>
      <c r="AT256" s="99">
        <f t="shared" si="202"/>
        <v>7521979.40708174</v>
      </c>
      <c r="AU256" s="287">
        <v>7480894.1400000006</v>
      </c>
      <c r="AV256" s="287">
        <f>ROUND(AU256*'1. UC Assumptions'!$C$19,2)</f>
        <v>3138235.09</v>
      </c>
      <c r="AW256" s="287">
        <f>IF((AB256-AA256-AU256)*'1. UC Assumptions'!$C$19&gt;0,(AB256-AA256-AU256)*'1. UC Assumptions'!$C$19,0)</f>
        <v>3872805.2007223372</v>
      </c>
      <c r="AX256" s="287">
        <f t="shared" si="195"/>
        <v>7011040.2907223366</v>
      </c>
      <c r="AY256" s="287">
        <f>ROUND(AX256/'1. UC Assumptions'!$C$19,2)</f>
        <v>16712849.32</v>
      </c>
      <c r="AZ256" s="290">
        <f t="shared" si="190"/>
        <v>7521979.40708174</v>
      </c>
      <c r="BA256" s="287">
        <f t="shared" si="175"/>
        <v>0</v>
      </c>
      <c r="BB256" s="287">
        <f t="shared" si="176"/>
        <v>0</v>
      </c>
      <c r="BC256" s="287">
        <f t="shared" si="177"/>
        <v>9190869.9129182603</v>
      </c>
      <c r="BD256" s="287">
        <f t="shared" si="178"/>
        <v>0</v>
      </c>
      <c r="BE256" s="287">
        <f t="shared" si="179"/>
        <v>0</v>
      </c>
      <c r="BF256" s="287">
        <f t="shared" si="180"/>
        <v>0</v>
      </c>
      <c r="BG256" s="287">
        <f t="shared" si="196"/>
        <v>7521979.40708174</v>
      </c>
      <c r="BH256" s="287">
        <f t="shared" si="181"/>
        <v>7521979.40708174</v>
      </c>
      <c r="BI256" s="287">
        <f t="shared" si="182"/>
        <v>0</v>
      </c>
      <c r="BJ256" s="287">
        <f t="shared" si="183"/>
        <v>0</v>
      </c>
      <c r="BK256" s="287">
        <f t="shared" si="184"/>
        <v>0</v>
      </c>
      <c r="BL256" s="287">
        <f t="shared" si="185"/>
        <v>0</v>
      </c>
      <c r="BM256" s="287">
        <f t="shared" si="186"/>
        <v>0</v>
      </c>
      <c r="BN256" s="287">
        <f t="shared" si="187"/>
        <v>0</v>
      </c>
      <c r="BO256" s="287">
        <f t="shared" si="191"/>
        <v>41085.267081739381</v>
      </c>
      <c r="BP256" s="287">
        <f t="shared" si="204"/>
        <v>17235.259999999998</v>
      </c>
      <c r="BQ256" s="288">
        <f>IF(BO256&gt;0,BO256/'1. UC Assumptions'!$C$29*'1. UC Assumptions'!$C$28,0)</f>
        <v>28077.986200234616</v>
      </c>
      <c r="BR256" s="289">
        <f>BQ256*'1. UC Assumptions'!$C$19</f>
        <v>11778.715210998422</v>
      </c>
      <c r="BS256" s="289">
        <f t="shared" si="192"/>
        <v>7508972.1262002354</v>
      </c>
      <c r="BT256" s="90"/>
      <c r="BU256" s="111"/>
      <c r="BV256" s="111"/>
      <c r="BW256" s="126">
        <v>10872268.597240001</v>
      </c>
      <c r="BX256" s="126">
        <v>24089363.059674267</v>
      </c>
      <c r="BY256" s="7">
        <f t="shared" si="193"/>
        <v>0</v>
      </c>
    </row>
    <row r="257" spans="1:77">
      <c r="A257" s="118" t="s">
        <v>628</v>
      </c>
      <c r="B257" s="118" t="s">
        <v>629</v>
      </c>
      <c r="C257" s="270" t="s">
        <v>629</v>
      </c>
      <c r="D257" s="119" t="s">
        <v>949</v>
      </c>
      <c r="E257" s="119" t="s">
        <v>977</v>
      </c>
      <c r="F257" s="120"/>
      <c r="G257" s="121" t="s">
        <v>1282</v>
      </c>
      <c r="H257" s="121" t="s">
        <v>919</v>
      </c>
      <c r="I257" s="122">
        <v>1</v>
      </c>
      <c r="J257" s="217">
        <f t="shared" si="198"/>
        <v>1</v>
      </c>
      <c r="K257" s="123">
        <v>1040237.9452084415</v>
      </c>
      <c r="L257" s="123">
        <v>5979218.2200000007</v>
      </c>
      <c r="M257" s="93">
        <f t="shared" si="199"/>
        <v>0.81062328819601293</v>
      </c>
      <c r="N257" s="232">
        <v>7934627.0968904225</v>
      </c>
      <c r="O257" s="232"/>
      <c r="P257" s="123">
        <v>12709590.803197484</v>
      </c>
      <c r="Q257" s="123">
        <v>2295870.6553708701</v>
      </c>
      <c r="R257" s="123">
        <f t="shared" si="160"/>
        <v>10413720.147826614</v>
      </c>
      <c r="S257" s="123">
        <f t="shared" si="161"/>
        <v>10413720.147826614</v>
      </c>
      <c r="T257" s="123" t="b">
        <f t="shared" si="162"/>
        <v>0</v>
      </c>
      <c r="U257" s="123">
        <v>0</v>
      </c>
      <c r="V257" s="123">
        <v>0</v>
      </c>
      <c r="W257" s="123">
        <v>0</v>
      </c>
      <c r="X257" s="123">
        <v>0</v>
      </c>
      <c r="Y257" s="123">
        <v>0</v>
      </c>
      <c r="Z257" s="70">
        <f t="shared" si="194"/>
        <v>0</v>
      </c>
      <c r="AA257" s="70">
        <v>0</v>
      </c>
      <c r="AB257" s="70">
        <f t="shared" si="203"/>
        <v>10413720.147826614</v>
      </c>
      <c r="AC257" s="51">
        <f>IF(D257='2. UC Pool Allocations by Type'!B$5,'2. UC Pool Allocations by Type'!J$5,IF(D257='2. UC Pool Allocations by Type'!B$6,'2. UC Pool Allocations by Type'!J$6,IF(D257='2. UC Pool Allocations by Type'!B$7,'2. UC Pool Allocations by Type'!J$7,IF(D257='2. UC Pool Allocations by Type'!B$10,'2. UC Pool Allocations by Type'!J$10,IF(D257='2. UC Pool Allocations by Type'!B$14,'2. UC Pool Allocations by Type'!J$14,IF(D257='2. UC Pool Allocations by Type'!B$15,'2. UC Pool Allocations by Type'!J$15,IF(D257='2. UC Pool Allocations by Type'!B$16,'2. UC Pool Allocations by Type'!J$16,0)))))))</f>
        <v>2027872799.0126088</v>
      </c>
      <c r="AD257" s="71">
        <f t="shared" si="163"/>
        <v>10413720.147826614</v>
      </c>
      <c r="AE257" s="71">
        <f t="shared" si="164"/>
        <v>0</v>
      </c>
      <c r="AF257" s="71">
        <f t="shared" si="165"/>
        <v>0</v>
      </c>
      <c r="AG257" s="71">
        <f t="shared" si="166"/>
        <v>0</v>
      </c>
      <c r="AH257" s="71">
        <f t="shared" si="167"/>
        <v>0</v>
      </c>
      <c r="AI257" s="71">
        <f t="shared" si="168"/>
        <v>0</v>
      </c>
      <c r="AJ257" s="71">
        <f t="shared" si="169"/>
        <v>0</v>
      </c>
      <c r="AK257" s="49">
        <f t="shared" si="170"/>
        <v>4939972.1331250742</v>
      </c>
      <c r="AL257" s="51">
        <f>IF($E257=$D$352,R257*'1. UC Assumptions'!$H$14,0)</f>
        <v>8939778.2192111555</v>
      </c>
      <c r="AM257" s="70">
        <f t="shared" si="197"/>
        <v>3999806.0860860813</v>
      </c>
      <c r="AN257" s="70">
        <f t="shared" si="171"/>
        <v>0</v>
      </c>
      <c r="AO257" s="70">
        <f t="shared" si="172"/>
        <v>0</v>
      </c>
      <c r="AP257" s="70">
        <f t="shared" si="200"/>
        <v>0</v>
      </c>
      <c r="AQ257" s="70">
        <f t="shared" si="173"/>
        <v>3999806.0860860813</v>
      </c>
      <c r="AR257" s="70">
        <f t="shared" si="174"/>
        <v>0</v>
      </c>
      <c r="AS257" s="70">
        <f t="shared" si="201"/>
        <v>0</v>
      </c>
      <c r="AT257" s="99">
        <f t="shared" si="202"/>
        <v>8939778.2192111555</v>
      </c>
      <c r="AU257" s="287">
        <v>1602402.6400000001</v>
      </c>
      <c r="AV257" s="287">
        <f>ROUND(AU257*'1. UC Assumptions'!$C$19,2)</f>
        <v>672207.91</v>
      </c>
      <c r="AW257" s="287">
        <f>IF((AB257-AA257-AU257)*'1. UC Assumptions'!$C$19&gt;0,(AB257-AA257-AU257)*'1. UC Assumptions'!$C$19,0)</f>
        <v>3696347.6945332643</v>
      </c>
      <c r="AX257" s="287">
        <f t="shared" si="195"/>
        <v>4368555.6045332644</v>
      </c>
      <c r="AY257" s="287">
        <f>ROUND(AX257/'1. UC Assumptions'!$C$19,2)</f>
        <v>10413720.15</v>
      </c>
      <c r="AZ257" s="290">
        <f t="shared" si="190"/>
        <v>8939778.2192111555</v>
      </c>
      <c r="BA257" s="287">
        <f t="shared" si="175"/>
        <v>0</v>
      </c>
      <c r="BB257" s="287">
        <f t="shared" si="176"/>
        <v>0</v>
      </c>
      <c r="BC257" s="287">
        <f t="shared" si="177"/>
        <v>1473941.9307888448</v>
      </c>
      <c r="BD257" s="287">
        <f t="shared" si="178"/>
        <v>0</v>
      </c>
      <c r="BE257" s="287">
        <f t="shared" si="179"/>
        <v>0</v>
      </c>
      <c r="BF257" s="287">
        <f t="shared" si="180"/>
        <v>0</v>
      </c>
      <c r="BG257" s="287">
        <f t="shared" si="196"/>
        <v>8939778.2192111555</v>
      </c>
      <c r="BH257" s="287">
        <f t="shared" si="181"/>
        <v>8939778.2192111555</v>
      </c>
      <c r="BI257" s="287">
        <f t="shared" si="182"/>
        <v>0</v>
      </c>
      <c r="BJ257" s="287">
        <f t="shared" si="183"/>
        <v>0</v>
      </c>
      <c r="BK257" s="287">
        <f t="shared" si="184"/>
        <v>0</v>
      </c>
      <c r="BL257" s="287">
        <f t="shared" si="185"/>
        <v>0</v>
      </c>
      <c r="BM257" s="287">
        <f t="shared" si="186"/>
        <v>0</v>
      </c>
      <c r="BN257" s="287">
        <f t="shared" si="187"/>
        <v>0</v>
      </c>
      <c r="BO257" s="287">
        <f t="shared" si="191"/>
        <v>7337375.579211155</v>
      </c>
      <c r="BP257" s="287">
        <f t="shared" si="204"/>
        <v>3078029.05</v>
      </c>
      <c r="BQ257" s="288">
        <f>IF(BO257&gt;0,BO257/'1. UC Assumptions'!$C$29*'1. UC Assumptions'!$C$28,0)</f>
        <v>5014418.6685984973</v>
      </c>
      <c r="BR257" s="289">
        <f>BQ257*'1. UC Assumptions'!$C$19</f>
        <v>2103548.6314770696</v>
      </c>
      <c r="BS257" s="289">
        <f t="shared" si="192"/>
        <v>6616821.3085984979</v>
      </c>
      <c r="BT257" s="90"/>
      <c r="BU257" s="111"/>
      <c r="BV257" s="111"/>
      <c r="BW257" s="126">
        <v>1553314.7352084406</v>
      </c>
      <c r="BX257" s="126">
        <v>7934627.0968904225</v>
      </c>
      <c r="BY257" s="7">
        <f t="shared" si="193"/>
        <v>-4774963.7063070619</v>
      </c>
    </row>
    <row r="258" spans="1:77">
      <c r="A258" s="118" t="s">
        <v>631</v>
      </c>
      <c r="B258" s="118" t="s">
        <v>632</v>
      </c>
      <c r="C258" s="270" t="s">
        <v>632</v>
      </c>
      <c r="D258" s="119" t="s">
        <v>949</v>
      </c>
      <c r="E258" s="119"/>
      <c r="F258" s="120"/>
      <c r="G258" s="121" t="s">
        <v>630</v>
      </c>
      <c r="H258" s="121" t="s">
        <v>810</v>
      </c>
      <c r="I258" s="122">
        <v>2</v>
      </c>
      <c r="J258" s="217">
        <f t="shared" si="198"/>
        <v>1</v>
      </c>
      <c r="K258" s="123">
        <v>6112499.9116399996</v>
      </c>
      <c r="L258" s="123">
        <v>5608394.3837499991</v>
      </c>
      <c r="M258" s="93">
        <f t="shared" si="199"/>
        <v>9.8289695426136303E-2</v>
      </c>
      <c r="N258" s="232">
        <v>12850625.81551387</v>
      </c>
      <c r="O258" s="232"/>
      <c r="P258" s="123">
        <v>12872937.42580582</v>
      </c>
      <c r="Q258" s="123">
        <v>3692544.7859836319</v>
      </c>
      <c r="R258" s="123">
        <f t="shared" si="160"/>
        <v>9180392.6398221888</v>
      </c>
      <c r="S258" s="123">
        <f t="shared" si="161"/>
        <v>0</v>
      </c>
      <c r="T258" s="123" t="b">
        <f t="shared" si="162"/>
        <v>0</v>
      </c>
      <c r="U258" s="123">
        <v>0</v>
      </c>
      <c r="V258" s="123">
        <v>0</v>
      </c>
      <c r="W258" s="123">
        <v>0</v>
      </c>
      <c r="X258" s="123">
        <v>0</v>
      </c>
      <c r="Y258" s="123">
        <v>0</v>
      </c>
      <c r="Z258" s="70">
        <f t="shared" si="194"/>
        <v>0</v>
      </c>
      <c r="AA258" s="70">
        <v>0</v>
      </c>
      <c r="AB258" s="70">
        <f t="shared" si="203"/>
        <v>9180392.6398221888</v>
      </c>
      <c r="AC258" s="51">
        <f>IF(D258='2. UC Pool Allocations by Type'!B$5,'2. UC Pool Allocations by Type'!J$5,IF(D258='2. UC Pool Allocations by Type'!B$6,'2. UC Pool Allocations by Type'!J$6,IF(D258='2. UC Pool Allocations by Type'!B$7,'2. UC Pool Allocations by Type'!J$7,IF(D258='2. UC Pool Allocations by Type'!B$10,'2. UC Pool Allocations by Type'!J$10,IF(D258='2. UC Pool Allocations by Type'!B$14,'2. UC Pool Allocations by Type'!J$14,IF(D258='2. UC Pool Allocations by Type'!B$15,'2. UC Pool Allocations by Type'!J$15,IF(D258='2. UC Pool Allocations by Type'!B$16,'2. UC Pool Allocations by Type'!J$16,0)))))))</f>
        <v>2027872799.0126088</v>
      </c>
      <c r="AD258" s="71">
        <f t="shared" si="163"/>
        <v>9180392.6398221888</v>
      </c>
      <c r="AE258" s="71">
        <f t="shared" si="164"/>
        <v>0</v>
      </c>
      <c r="AF258" s="71">
        <f t="shared" si="165"/>
        <v>0</v>
      </c>
      <c r="AG258" s="71">
        <f t="shared" si="166"/>
        <v>0</v>
      </c>
      <c r="AH258" s="71">
        <f t="shared" si="167"/>
        <v>0</v>
      </c>
      <c r="AI258" s="71">
        <f t="shared" si="168"/>
        <v>0</v>
      </c>
      <c r="AJ258" s="71">
        <f t="shared" si="169"/>
        <v>0</v>
      </c>
      <c r="AK258" s="49">
        <f t="shared" si="170"/>
        <v>4354916.7029741118</v>
      </c>
      <c r="AL258" s="51">
        <f>IF($E258=$D$352,R258*'1. UC Assumptions'!$H$14,0)</f>
        <v>0</v>
      </c>
      <c r="AM258" s="70">
        <f t="shared" si="197"/>
        <v>0</v>
      </c>
      <c r="AN258" s="70">
        <f t="shared" si="171"/>
        <v>0</v>
      </c>
      <c r="AO258" s="70">
        <f t="shared" si="172"/>
        <v>0</v>
      </c>
      <c r="AP258" s="70">
        <f t="shared" si="200"/>
        <v>0</v>
      </c>
      <c r="AQ258" s="70">
        <f t="shared" si="173"/>
        <v>0</v>
      </c>
      <c r="AR258" s="70">
        <f t="shared" si="174"/>
        <v>4354916.7029741118</v>
      </c>
      <c r="AS258" s="70">
        <f t="shared" si="201"/>
        <v>-223082.38575115748</v>
      </c>
      <c r="AT258" s="99">
        <f t="shared" si="202"/>
        <v>4131834.3172229542</v>
      </c>
      <c r="AU258" s="287">
        <v>4326274.71</v>
      </c>
      <c r="AV258" s="287">
        <f>ROUND(AU258*'1. UC Assumptions'!$C$19,2)</f>
        <v>1814872.24</v>
      </c>
      <c r="AW258" s="287">
        <f>IF((AB258-AA258-AU258)*'1. UC Assumptions'!$C$19&gt;0,(AB258-AA258-AU258)*'1. UC Assumptions'!$C$19,0)</f>
        <v>2036302.4715604081</v>
      </c>
      <c r="AX258" s="287">
        <f t="shared" si="195"/>
        <v>3851174.7115604081</v>
      </c>
      <c r="AY258" s="287">
        <f>ROUND(AX258/'1. UC Assumptions'!$C$19,2)</f>
        <v>9180392.6400000006</v>
      </c>
      <c r="AZ258" s="290">
        <f t="shared" si="190"/>
        <v>4131834.3172229542</v>
      </c>
      <c r="BA258" s="287">
        <f t="shared" si="175"/>
        <v>0</v>
      </c>
      <c r="BB258" s="287">
        <f t="shared" si="176"/>
        <v>0</v>
      </c>
      <c r="BC258" s="287">
        <f t="shared" si="177"/>
        <v>5048558.3227770459</v>
      </c>
      <c r="BD258" s="287">
        <f t="shared" si="178"/>
        <v>0</v>
      </c>
      <c r="BE258" s="287">
        <f t="shared" si="179"/>
        <v>0</v>
      </c>
      <c r="BF258" s="287">
        <f t="shared" si="180"/>
        <v>0</v>
      </c>
      <c r="BG258" s="287">
        <f t="shared" si="196"/>
        <v>4131834.3172229542</v>
      </c>
      <c r="BH258" s="287">
        <f t="shared" si="181"/>
        <v>4131834.3172229542</v>
      </c>
      <c r="BI258" s="287">
        <f t="shared" si="182"/>
        <v>0</v>
      </c>
      <c r="BJ258" s="287">
        <f t="shared" si="183"/>
        <v>0</v>
      </c>
      <c r="BK258" s="287">
        <f t="shared" si="184"/>
        <v>0</v>
      </c>
      <c r="BL258" s="287">
        <f t="shared" si="185"/>
        <v>0</v>
      </c>
      <c r="BM258" s="287">
        <f t="shared" si="186"/>
        <v>0</v>
      </c>
      <c r="BN258" s="287">
        <f t="shared" si="187"/>
        <v>0</v>
      </c>
      <c r="BO258" s="287">
        <f t="shared" si="191"/>
        <v>-194440.39277704572</v>
      </c>
      <c r="BP258" s="287">
        <f t="shared" si="204"/>
        <v>-81567.740000000005</v>
      </c>
      <c r="BQ258" s="288">
        <f>IF(BO258&gt;0,BO258/'1. UC Assumptions'!$C$29*'1. UC Assumptions'!$C$28,0)</f>
        <v>0</v>
      </c>
      <c r="BR258" s="289">
        <f>BQ258*'1. UC Assumptions'!$C$19</f>
        <v>0</v>
      </c>
      <c r="BS258" s="289">
        <f t="shared" si="192"/>
        <v>4326274.71</v>
      </c>
      <c r="BT258" s="90"/>
      <c r="BU258" s="111"/>
      <c r="BV258" s="111"/>
      <c r="BW258" s="126">
        <v>6591014.771639999</v>
      </c>
      <c r="BX258" s="126">
        <v>12850625.81551387</v>
      </c>
      <c r="BY258" s="7">
        <f t="shared" si="193"/>
        <v>-22311.610291950405</v>
      </c>
    </row>
    <row r="259" spans="1:77">
      <c r="A259" s="118" t="s">
        <v>634</v>
      </c>
      <c r="B259" s="118" t="s">
        <v>635</v>
      </c>
      <c r="C259" s="270" t="s">
        <v>635</v>
      </c>
      <c r="D259" s="119" t="s">
        <v>949</v>
      </c>
      <c r="E259" s="119"/>
      <c r="F259" s="120"/>
      <c r="G259" s="121" t="s">
        <v>633</v>
      </c>
      <c r="H259" s="121" t="s">
        <v>785</v>
      </c>
      <c r="I259" s="122">
        <v>18</v>
      </c>
      <c r="J259" s="217" t="str">
        <f t="shared" si="198"/>
        <v xml:space="preserve"> </v>
      </c>
      <c r="K259" s="123">
        <v>2856482.101532727</v>
      </c>
      <c r="L259" s="123">
        <v>4508541.33</v>
      </c>
      <c r="M259" s="93">
        <f t="shared" si="199"/>
        <v>6.8384847827870798E-2</v>
      </c>
      <c r="N259" s="232">
        <v>7868679.4381467961</v>
      </c>
      <c r="O259" s="232"/>
      <c r="P259" s="123">
        <v>7868679.4381467961</v>
      </c>
      <c r="Q259" s="123">
        <v>0</v>
      </c>
      <c r="R259" s="123">
        <f t="shared" ref="R259:R322" si="205">P259-Q259</f>
        <v>7868679.4381467961</v>
      </c>
      <c r="S259" s="123">
        <f t="shared" ref="S259:S322" si="206">IF($D259=$D$345,IF($E259=$D$352,$R259,0))</f>
        <v>0</v>
      </c>
      <c r="T259" s="123" t="b">
        <f t="shared" ref="T259:T322" si="207">IF($D259=$D$346,IF($E259=$D$352,$R259,0))</f>
        <v>0</v>
      </c>
      <c r="U259" s="123">
        <v>0</v>
      </c>
      <c r="V259" s="123">
        <v>0</v>
      </c>
      <c r="W259" s="123">
        <v>0</v>
      </c>
      <c r="X259" s="123">
        <v>0</v>
      </c>
      <c r="Y259" s="123">
        <v>0</v>
      </c>
      <c r="Z259" s="70">
        <f t="shared" si="194"/>
        <v>0</v>
      </c>
      <c r="AA259" s="70">
        <v>0</v>
      </c>
      <c r="AB259" s="70">
        <f t="shared" si="203"/>
        <v>7868679.4381467961</v>
      </c>
      <c r="AC259" s="51">
        <f>IF(D259='2. UC Pool Allocations by Type'!B$5,'2. UC Pool Allocations by Type'!J$5,IF(D259='2. UC Pool Allocations by Type'!B$6,'2. UC Pool Allocations by Type'!J$6,IF(D259='2. UC Pool Allocations by Type'!B$7,'2. UC Pool Allocations by Type'!J$7,IF(D259='2. UC Pool Allocations by Type'!B$10,'2. UC Pool Allocations by Type'!J$10,IF(D259='2. UC Pool Allocations by Type'!B$14,'2. UC Pool Allocations by Type'!J$14,IF(D259='2. UC Pool Allocations by Type'!B$15,'2. UC Pool Allocations by Type'!J$15,IF(D259='2. UC Pool Allocations by Type'!B$16,'2. UC Pool Allocations by Type'!J$16,0)))))))</f>
        <v>2027872799.0126088</v>
      </c>
      <c r="AD259" s="71">
        <f t="shared" ref="AD259:AD322" si="208">IF(D259=D$345,AB259,0)</f>
        <v>7868679.4381467961</v>
      </c>
      <c r="AE259" s="71">
        <f t="shared" ref="AE259:AE322" si="209">IF(D259=D$346,AB259,0)</f>
        <v>0</v>
      </c>
      <c r="AF259" s="71">
        <f t="shared" ref="AF259:AF322" si="210">IF(D259=D$347,AB259,0)</f>
        <v>0</v>
      </c>
      <c r="AG259" s="71">
        <f t="shared" ref="AG259:AG322" si="211">IF(D259=D$348,AB259,0)</f>
        <v>0</v>
      </c>
      <c r="AH259" s="71">
        <f t="shared" ref="AH259:AH322" si="212">IF(D259=D$349,AB259,0)</f>
        <v>0</v>
      </c>
      <c r="AI259" s="71">
        <f t="shared" ref="AI259:AI322" si="213">IF(D259=D$350,AB259,0)</f>
        <v>0</v>
      </c>
      <c r="AJ259" s="71">
        <f t="shared" ref="AJ259:AJ322" si="214">IF(D259=D$351,AB259,0)</f>
        <v>0</v>
      </c>
      <c r="AK259" s="49">
        <f t="shared" ref="AK259:AK322" si="215">IF($D259=$D$345,$AC259*$AB259/$AD$341,IF($D259=$D$346,$AC259*$AB259/$AE$341,IF($D259=$D$347,$AC259*$AB259/$AF$341,IF($D259=$D$348,$AC259*$AB259/$AG$341,IF($D259=$D$349,$AC259*$AB259/$AH$341,IF($D259=$D$350,$AC259*$AB259/$AI$341,IF($D259=$D$351,$AC259*$AB259/$AJ$341,0)))))))</f>
        <v>3732677.3330904222</v>
      </c>
      <c r="AL259" s="51">
        <f>IF($E259=$D$352,R259*'1. UC Assumptions'!$H$14,0)</f>
        <v>0</v>
      </c>
      <c r="AM259" s="70">
        <f t="shared" si="197"/>
        <v>0</v>
      </c>
      <c r="AN259" s="70">
        <f t="shared" ref="AN259:AN322" si="216">IF(D259=D$346,AM259,0)</f>
        <v>0</v>
      </c>
      <c r="AO259" s="70">
        <f t="shared" ref="AO259:AO322" si="217">IF(D259=D$346,IF(E259 &lt;&gt; D$352,AK259,0),0)</f>
        <v>0</v>
      </c>
      <c r="AP259" s="70">
        <f t="shared" si="200"/>
        <v>0</v>
      </c>
      <c r="AQ259" s="70">
        <f t="shared" ref="AQ259:AQ322" si="218">IF(D259=D$345,AM259,0)</f>
        <v>0</v>
      </c>
      <c r="AR259" s="70">
        <f t="shared" ref="AR259:AR322" si="219">IF(D259=D$345,IF(E259&lt;&gt;D$352,AK259,0),0)</f>
        <v>3732677.3330904222</v>
      </c>
      <c r="AS259" s="70">
        <f t="shared" si="201"/>
        <v>-191207.9200358541</v>
      </c>
      <c r="AT259" s="99">
        <f t="shared" si="202"/>
        <v>3541469.4130545682</v>
      </c>
      <c r="AU259" s="287">
        <v>3847196.71</v>
      </c>
      <c r="AV259" s="287">
        <f>ROUND(AU259*'1. UC Assumptions'!$C$19,2)</f>
        <v>1613899.02</v>
      </c>
      <c r="AW259" s="287">
        <f>IF((AB259-AA259-AU259)*'1. UC Assumptions'!$C$19&gt;0,(AB259-AA259-AU259)*'1. UC Assumptions'!$C$19,0)</f>
        <v>1687012.0044575809</v>
      </c>
      <c r="AX259" s="287">
        <f t="shared" si="195"/>
        <v>3300911.0244575809</v>
      </c>
      <c r="AY259" s="287">
        <f>ROUND(AX259/'1. UC Assumptions'!$C$19,2)</f>
        <v>7868679.4400000004</v>
      </c>
      <c r="AZ259" s="290">
        <f t="shared" si="190"/>
        <v>3541469.4130545682</v>
      </c>
      <c r="BA259" s="287">
        <f t="shared" ref="BA259:BA322" si="220">IF(D259=D$345,AT259-AZ259,0)</f>
        <v>0</v>
      </c>
      <c r="BB259" s="287">
        <f t="shared" ref="BB259:BB322" si="221">IF(D259=D$349,AT259-AZ259,0)</f>
        <v>0</v>
      </c>
      <c r="BC259" s="287">
        <f t="shared" ref="BC259:BC322" si="222">IF(D259=D$345,IF(AY259&gt;=AZ259,AY259-AZ259,0),0)</f>
        <v>4327210.0269454326</v>
      </c>
      <c r="BD259" s="287">
        <f t="shared" ref="BD259:BD322" si="223">IF(D259=D$349,IF(AY259&gt;=AZ259,AY259-AZ259,0),0)</f>
        <v>0</v>
      </c>
      <c r="BE259" s="287">
        <f t="shared" ref="BE259:BE322" si="224">IF(D259=D$345,BA$341/BC$341*BC259,0)</f>
        <v>0</v>
      </c>
      <c r="BF259" s="287">
        <f t="shared" ref="BF259:BF322" si="225">IF(D259=D$349,BB$341/BD$341*BD259,0)</f>
        <v>0</v>
      </c>
      <c r="BG259" s="287">
        <f t="shared" si="196"/>
        <v>3541469.4130545682</v>
      </c>
      <c r="BH259" s="287">
        <f t="shared" ref="BH259:BH322" si="226">IF($D259=$D$345,$BG259,0)</f>
        <v>3541469.4130545682</v>
      </c>
      <c r="BI259" s="287">
        <f t="shared" ref="BI259:BI322" si="227">IF($D259=$D$346,$BG259,0)</f>
        <v>0</v>
      </c>
      <c r="BJ259" s="287">
        <f t="shared" ref="BJ259:BJ322" si="228">IF($D259=$D$347,$BG259,0)</f>
        <v>0</v>
      </c>
      <c r="BK259" s="287">
        <f t="shared" ref="BK259:BK322" si="229">IF($D259=$D$348,$BG259,0)</f>
        <v>0</v>
      </c>
      <c r="BL259" s="287">
        <f t="shared" ref="BL259:BL322" si="230">IF($D259=$D$349,$BG259,0)</f>
        <v>0</v>
      </c>
      <c r="BM259" s="287">
        <f t="shared" ref="BM259:BM322" si="231">IF($D259=$D$350,$BG259,0)</f>
        <v>0</v>
      </c>
      <c r="BN259" s="287">
        <f t="shared" ref="BN259:BN322" si="232">IF($D259=$D$351,$BG259,0)</f>
        <v>0</v>
      </c>
      <c r="BO259" s="287">
        <f t="shared" si="191"/>
        <v>-305727.29694543174</v>
      </c>
      <c r="BP259" s="287">
        <f t="shared" si="204"/>
        <v>-128252.6</v>
      </c>
      <c r="BQ259" s="288">
        <f>IF(BO259&gt;0,BO259/'1. UC Assumptions'!$C$29*'1. UC Assumptions'!$C$28,0)</f>
        <v>0</v>
      </c>
      <c r="BR259" s="289">
        <f>BQ259*'1. UC Assumptions'!$C$19</f>
        <v>0</v>
      </c>
      <c r="BS259" s="289">
        <f t="shared" si="192"/>
        <v>3847196.71</v>
      </c>
      <c r="BT259" s="90"/>
      <c r="BU259" s="111"/>
      <c r="BV259" s="111"/>
      <c r="BW259" s="126">
        <v>2961385.9215327273</v>
      </c>
      <c r="BX259" s="126">
        <v>7868679.4381467961</v>
      </c>
      <c r="BY259" s="7">
        <f t="shared" si="193"/>
        <v>0</v>
      </c>
    </row>
    <row r="260" spans="1:77">
      <c r="A260" s="118" t="s">
        <v>636</v>
      </c>
      <c r="B260" s="118" t="s">
        <v>637</v>
      </c>
      <c r="C260" s="270" t="s">
        <v>637</v>
      </c>
      <c r="D260" s="119" t="s">
        <v>973</v>
      </c>
      <c r="E260" s="119"/>
      <c r="F260" s="120"/>
      <c r="G260" s="121" t="s">
        <v>1286</v>
      </c>
      <c r="H260" s="121" t="s">
        <v>775</v>
      </c>
      <c r="I260" s="122">
        <v>9</v>
      </c>
      <c r="J260" s="217" t="str">
        <f t="shared" si="198"/>
        <v xml:space="preserve"> </v>
      </c>
      <c r="K260" s="123">
        <v>21121084.177604139</v>
      </c>
      <c r="L260" s="123">
        <v>15406316.919999998</v>
      </c>
      <c r="M260" s="93">
        <f t="shared" si="199"/>
        <v>8.0295504625654157E-2</v>
      </c>
      <c r="N260" s="232">
        <v>39460387.201399937</v>
      </c>
      <c r="O260" s="232"/>
      <c r="P260" s="123">
        <v>39460387.201399937</v>
      </c>
      <c r="Q260" s="123">
        <v>0</v>
      </c>
      <c r="R260" s="123">
        <f t="shared" si="205"/>
        <v>39460387.201399937</v>
      </c>
      <c r="S260" s="123" t="b">
        <f t="shared" si="206"/>
        <v>0</v>
      </c>
      <c r="T260" s="123" t="b">
        <f t="shared" si="207"/>
        <v>0</v>
      </c>
      <c r="U260" s="123">
        <v>4894500</v>
      </c>
      <c r="V260" s="123">
        <v>0</v>
      </c>
      <c r="W260" s="123">
        <v>0</v>
      </c>
      <c r="X260" s="123">
        <v>0</v>
      </c>
      <c r="Y260" s="123">
        <v>0</v>
      </c>
      <c r="Z260" s="70">
        <f t="shared" si="194"/>
        <v>4894500</v>
      </c>
      <c r="AA260" s="70">
        <v>0</v>
      </c>
      <c r="AB260" s="70">
        <f t="shared" si="203"/>
        <v>44354887.201399937</v>
      </c>
      <c r="AC260" s="51">
        <f>IF(D260='2. UC Pool Allocations by Type'!B$5,'2. UC Pool Allocations by Type'!J$5,IF(D260='2. UC Pool Allocations by Type'!B$6,'2. UC Pool Allocations by Type'!J$6,IF(D260='2. UC Pool Allocations by Type'!B$7,'2. UC Pool Allocations by Type'!J$7,IF(D260='2. UC Pool Allocations by Type'!B$10,'2. UC Pool Allocations by Type'!J$10,IF(D260='2. UC Pool Allocations by Type'!B$14,'2. UC Pool Allocations by Type'!J$14,IF(D260='2. UC Pool Allocations by Type'!B$15,'2. UC Pool Allocations by Type'!J$15,IF(D260='2. UC Pool Allocations by Type'!B$16,'2. UC Pool Allocations by Type'!J$16,0)))))))</f>
        <v>25007374.955795672</v>
      </c>
      <c r="AD260" s="71">
        <f t="shared" si="208"/>
        <v>0</v>
      </c>
      <c r="AE260" s="71">
        <f t="shared" si="209"/>
        <v>0</v>
      </c>
      <c r="AF260" s="71">
        <f t="shared" si="210"/>
        <v>44354887.201399937</v>
      </c>
      <c r="AG260" s="71">
        <f t="shared" si="211"/>
        <v>0</v>
      </c>
      <c r="AH260" s="71">
        <f t="shared" si="212"/>
        <v>0</v>
      </c>
      <c r="AI260" s="71">
        <f t="shared" si="213"/>
        <v>0</v>
      </c>
      <c r="AJ260" s="71">
        <f t="shared" si="214"/>
        <v>0</v>
      </c>
      <c r="AK260" s="49">
        <f t="shared" si="215"/>
        <v>19542155.001483619</v>
      </c>
      <c r="AL260" s="51">
        <f>IF($E260=$D$352,R260*'1. UC Assumptions'!$H$14,0)</f>
        <v>0</v>
      </c>
      <c r="AM260" s="70">
        <f t="shared" si="197"/>
        <v>0</v>
      </c>
      <c r="AN260" s="70">
        <f t="shared" si="216"/>
        <v>0</v>
      </c>
      <c r="AO260" s="70">
        <f t="shared" si="217"/>
        <v>0</v>
      </c>
      <c r="AP260" s="70">
        <f t="shared" si="200"/>
        <v>0</v>
      </c>
      <c r="AQ260" s="70">
        <f t="shared" si="218"/>
        <v>0</v>
      </c>
      <c r="AR260" s="70">
        <f t="shared" si="219"/>
        <v>0</v>
      </c>
      <c r="AS260" s="70">
        <f t="shared" si="201"/>
        <v>0</v>
      </c>
      <c r="AT260" s="99">
        <f t="shared" si="202"/>
        <v>19542155.001483619</v>
      </c>
      <c r="AU260" s="287">
        <v>21615349.109999999</v>
      </c>
      <c r="AV260" s="287">
        <f>ROUND(AU260*'1. UC Assumptions'!$C$19,2)</f>
        <v>9067638.9499999993</v>
      </c>
      <c r="AW260" s="287">
        <f>IF((AB260-AA260-AU260)*'1. UC Assumptions'!$C$19&gt;0,(AB260-AA260-AU260)*'1. UC Assumptions'!$C$19,0)</f>
        <v>9539236.2293422744</v>
      </c>
      <c r="AX260" s="287">
        <f t="shared" si="195"/>
        <v>18606875.179342274</v>
      </c>
      <c r="AY260" s="287">
        <f>ROUND(AX260/'1. UC Assumptions'!$C$19,2)</f>
        <v>44354887.200000003</v>
      </c>
      <c r="AZ260" s="290">
        <f t="shared" ref="AZ260:AZ323" si="233">IF(AT260&gt;=AY260,AY260,AT260)</f>
        <v>19542155.001483619</v>
      </c>
      <c r="BA260" s="287">
        <f t="shared" si="220"/>
        <v>0</v>
      </c>
      <c r="BB260" s="287">
        <f t="shared" si="221"/>
        <v>0</v>
      </c>
      <c r="BC260" s="287">
        <f t="shared" si="222"/>
        <v>0</v>
      </c>
      <c r="BD260" s="287">
        <f t="shared" si="223"/>
        <v>0</v>
      </c>
      <c r="BE260" s="287">
        <f t="shared" si="224"/>
        <v>0</v>
      </c>
      <c r="BF260" s="287">
        <f t="shared" si="225"/>
        <v>0</v>
      </c>
      <c r="BG260" s="287">
        <f t="shared" si="196"/>
        <v>19542155.001483619</v>
      </c>
      <c r="BH260" s="287">
        <f t="shared" si="226"/>
        <v>0</v>
      </c>
      <c r="BI260" s="287">
        <f t="shared" si="227"/>
        <v>0</v>
      </c>
      <c r="BJ260" s="287">
        <f t="shared" si="228"/>
        <v>19542155.001483619</v>
      </c>
      <c r="BK260" s="287">
        <f t="shared" si="229"/>
        <v>0</v>
      </c>
      <c r="BL260" s="287">
        <f t="shared" si="230"/>
        <v>0</v>
      </c>
      <c r="BM260" s="287">
        <f t="shared" si="231"/>
        <v>0</v>
      </c>
      <c r="BN260" s="287">
        <f t="shared" si="232"/>
        <v>0</v>
      </c>
      <c r="BO260" s="287">
        <f t="shared" ref="BO260:BO323" si="234">BG260-AU260</f>
        <v>-2073194.1085163802</v>
      </c>
      <c r="BP260" s="287">
        <f t="shared" si="204"/>
        <v>-869704.92</v>
      </c>
      <c r="BQ260" s="288">
        <f>IF(BO260&gt;0,BO260/'1. UC Assumptions'!$C$29*'1. UC Assumptions'!$C$28,0)</f>
        <v>0</v>
      </c>
      <c r="BR260" s="289">
        <f>BQ260*'1. UC Assumptions'!$C$19</f>
        <v>0</v>
      </c>
      <c r="BS260" s="289">
        <f t="shared" ref="BS260:BS323" si="235">AU260+BQ260</f>
        <v>21615349.109999999</v>
      </c>
      <c r="BT260" s="90"/>
      <c r="BU260" s="111"/>
      <c r="BV260" s="111"/>
      <c r="BW260" s="126">
        <v>22054380.77760414</v>
      </c>
      <c r="BX260" s="126">
        <v>39460387.201399937</v>
      </c>
      <c r="BY260" s="7">
        <f t="shared" si="193"/>
        <v>0</v>
      </c>
    </row>
    <row r="261" spans="1:77">
      <c r="A261" s="118" t="s">
        <v>638</v>
      </c>
      <c r="B261" s="118" t="s">
        <v>639</v>
      </c>
      <c r="C261" s="270" t="s">
        <v>639</v>
      </c>
      <c r="D261" s="119" t="s">
        <v>973</v>
      </c>
      <c r="E261" s="119"/>
      <c r="F261" s="120"/>
      <c r="G261" s="121" t="s">
        <v>1287</v>
      </c>
      <c r="H261" s="121" t="s">
        <v>775</v>
      </c>
      <c r="I261" s="122">
        <v>9</v>
      </c>
      <c r="J261" s="217" t="str">
        <f t="shared" si="198"/>
        <v xml:space="preserve"> </v>
      </c>
      <c r="K261" s="123">
        <v>3626732.02464</v>
      </c>
      <c r="L261" s="123">
        <v>6257176.6899999995</v>
      </c>
      <c r="M261" s="93">
        <f t="shared" si="199"/>
        <v>0.11565386403261324</v>
      </c>
      <c r="N261" s="232">
        <v>11027020.949233735</v>
      </c>
      <c r="O261" s="232"/>
      <c r="P261" s="123">
        <v>11027020.949233735</v>
      </c>
      <c r="Q261" s="123">
        <v>0</v>
      </c>
      <c r="R261" s="123">
        <f t="shared" si="205"/>
        <v>11027020.949233735</v>
      </c>
      <c r="S261" s="123" t="b">
        <f t="shared" si="206"/>
        <v>0</v>
      </c>
      <c r="T261" s="123" t="b">
        <f t="shared" si="207"/>
        <v>0</v>
      </c>
      <c r="U261" s="123">
        <v>1377405</v>
      </c>
      <c r="V261" s="123">
        <v>0</v>
      </c>
      <c r="W261" s="123">
        <v>0</v>
      </c>
      <c r="X261" s="123">
        <v>0</v>
      </c>
      <c r="Y261" s="123">
        <v>0</v>
      </c>
      <c r="Z261" s="70">
        <f t="shared" si="194"/>
        <v>1377405</v>
      </c>
      <c r="AA261" s="70">
        <v>0</v>
      </c>
      <c r="AB261" s="70">
        <f t="shared" si="203"/>
        <v>12404425.949233735</v>
      </c>
      <c r="AC261" s="51">
        <f>IF(D261='2. UC Pool Allocations by Type'!B$5,'2. UC Pool Allocations by Type'!J$5,IF(D261='2. UC Pool Allocations by Type'!B$6,'2. UC Pool Allocations by Type'!J$6,IF(D261='2. UC Pool Allocations by Type'!B$7,'2. UC Pool Allocations by Type'!J$7,IF(D261='2. UC Pool Allocations by Type'!B$10,'2. UC Pool Allocations by Type'!J$10,IF(D261='2. UC Pool Allocations by Type'!B$14,'2. UC Pool Allocations by Type'!J$14,IF(D261='2. UC Pool Allocations by Type'!B$15,'2. UC Pool Allocations by Type'!J$15,IF(D261='2. UC Pool Allocations by Type'!B$16,'2. UC Pool Allocations by Type'!J$16,0)))))))</f>
        <v>25007374.955795672</v>
      </c>
      <c r="AD261" s="71">
        <f t="shared" si="208"/>
        <v>0</v>
      </c>
      <c r="AE261" s="71">
        <f t="shared" si="209"/>
        <v>0</v>
      </c>
      <c r="AF261" s="71">
        <f t="shared" si="210"/>
        <v>12404425.949233735</v>
      </c>
      <c r="AG261" s="71">
        <f t="shared" si="211"/>
        <v>0</v>
      </c>
      <c r="AH261" s="71">
        <f t="shared" si="212"/>
        <v>0</v>
      </c>
      <c r="AI261" s="71">
        <f t="shared" si="213"/>
        <v>0</v>
      </c>
      <c r="AJ261" s="71">
        <f t="shared" si="214"/>
        <v>0</v>
      </c>
      <c r="AK261" s="49">
        <f t="shared" si="215"/>
        <v>5465219.9543120535</v>
      </c>
      <c r="AL261" s="51">
        <f>IF($E261=$D$352,R261*'1. UC Assumptions'!$H$14,0)</f>
        <v>0</v>
      </c>
      <c r="AM261" s="70">
        <f t="shared" si="197"/>
        <v>0</v>
      </c>
      <c r="AN261" s="70">
        <f t="shared" si="216"/>
        <v>0</v>
      </c>
      <c r="AO261" s="70">
        <f t="shared" si="217"/>
        <v>0</v>
      </c>
      <c r="AP261" s="70">
        <f t="shared" si="200"/>
        <v>0</v>
      </c>
      <c r="AQ261" s="70">
        <f t="shared" si="218"/>
        <v>0</v>
      </c>
      <c r="AR261" s="70">
        <f t="shared" si="219"/>
        <v>0</v>
      </c>
      <c r="AS261" s="70">
        <f t="shared" si="201"/>
        <v>0</v>
      </c>
      <c r="AT261" s="99">
        <f t="shared" si="202"/>
        <v>5465219.9543120535</v>
      </c>
      <c r="AU261" s="287">
        <v>5875290.8199999994</v>
      </c>
      <c r="AV261" s="287">
        <f>ROUND(AU261*'1. UC Assumptions'!$C$19,2)</f>
        <v>2464684.5</v>
      </c>
      <c r="AW261" s="287">
        <f>IF((AB261-AA261-AU261)*'1. UC Assumptions'!$C$19&gt;0,(AB261-AA261-AU261)*'1. UC Assumptions'!$C$19,0)</f>
        <v>2738972.1867135521</v>
      </c>
      <c r="AX261" s="287">
        <f t="shared" si="195"/>
        <v>5203656.6867135521</v>
      </c>
      <c r="AY261" s="287">
        <f>ROUND(AX261/'1. UC Assumptions'!$C$19,2)</f>
        <v>12404425.949999999</v>
      </c>
      <c r="AZ261" s="290">
        <f t="shared" si="233"/>
        <v>5465219.9543120535</v>
      </c>
      <c r="BA261" s="287">
        <f t="shared" si="220"/>
        <v>0</v>
      </c>
      <c r="BB261" s="287">
        <f t="shared" si="221"/>
        <v>0</v>
      </c>
      <c r="BC261" s="287">
        <f t="shared" si="222"/>
        <v>0</v>
      </c>
      <c r="BD261" s="287">
        <f t="shared" si="223"/>
        <v>0</v>
      </c>
      <c r="BE261" s="287">
        <f t="shared" si="224"/>
        <v>0</v>
      </c>
      <c r="BF261" s="287">
        <f t="shared" si="225"/>
        <v>0</v>
      </c>
      <c r="BG261" s="287">
        <f t="shared" si="196"/>
        <v>5465219.9543120535</v>
      </c>
      <c r="BH261" s="287">
        <f t="shared" si="226"/>
        <v>0</v>
      </c>
      <c r="BI261" s="287">
        <f t="shared" si="227"/>
        <v>0</v>
      </c>
      <c r="BJ261" s="287">
        <f t="shared" si="228"/>
        <v>5465219.9543120535</v>
      </c>
      <c r="BK261" s="287">
        <f t="shared" si="229"/>
        <v>0</v>
      </c>
      <c r="BL261" s="287">
        <f t="shared" si="230"/>
        <v>0</v>
      </c>
      <c r="BM261" s="287">
        <f t="shared" si="231"/>
        <v>0</v>
      </c>
      <c r="BN261" s="287">
        <f t="shared" si="232"/>
        <v>0</v>
      </c>
      <c r="BO261" s="287">
        <f t="shared" si="234"/>
        <v>-410070.86568794586</v>
      </c>
      <c r="BP261" s="287">
        <f t="shared" si="204"/>
        <v>-172024.72</v>
      </c>
      <c r="BQ261" s="288">
        <f>IF(BO261&gt;0,BO261/'1. UC Assumptions'!$C$29*'1. UC Assumptions'!$C$28,0)</f>
        <v>0</v>
      </c>
      <c r="BR261" s="289">
        <f>BQ261*'1. UC Assumptions'!$C$19</f>
        <v>0</v>
      </c>
      <c r="BS261" s="289">
        <f t="shared" si="235"/>
        <v>5875290.8199999994</v>
      </c>
      <c r="BT261" s="90"/>
      <c r="BU261" s="111"/>
      <c r="BV261" s="111"/>
      <c r="BW261" s="126">
        <v>4211040.3646399993</v>
      </c>
      <c r="BX261" s="126">
        <v>11027020.949233735</v>
      </c>
      <c r="BY261" s="7">
        <f t="shared" si="193"/>
        <v>0</v>
      </c>
    </row>
    <row r="262" spans="1:77">
      <c r="A262" s="118" t="s">
        <v>642</v>
      </c>
      <c r="B262" s="118" t="s">
        <v>643</v>
      </c>
      <c r="C262" s="270" t="s">
        <v>643</v>
      </c>
      <c r="D262" s="119" t="s">
        <v>949</v>
      </c>
      <c r="E262" s="119" t="s">
        <v>977</v>
      </c>
      <c r="F262" s="120"/>
      <c r="G262" s="121" t="s">
        <v>1288</v>
      </c>
      <c r="H262" s="121" t="s">
        <v>920</v>
      </c>
      <c r="I262" s="122">
        <v>14</v>
      </c>
      <c r="J262" s="217" t="str">
        <f t="shared" si="198"/>
        <v xml:space="preserve"> </v>
      </c>
      <c r="K262" s="123">
        <v>21959.920000000158</v>
      </c>
      <c r="L262" s="123">
        <v>435366</v>
      </c>
      <c r="M262" s="93">
        <f t="shared" si="199"/>
        <v>6.7521141652040928E-2</v>
      </c>
      <c r="N262" s="232">
        <v>488205.0882254701</v>
      </c>
      <c r="O262" s="232"/>
      <c r="P262" s="123">
        <v>488205.0882254701</v>
      </c>
      <c r="Q262" s="123">
        <v>0</v>
      </c>
      <c r="R262" s="123">
        <f t="shared" si="205"/>
        <v>488205.0882254701</v>
      </c>
      <c r="S262" s="123">
        <f t="shared" si="206"/>
        <v>488205.0882254701</v>
      </c>
      <c r="T262" s="123" t="b">
        <f t="shared" si="207"/>
        <v>0</v>
      </c>
      <c r="U262" s="123">
        <v>4527</v>
      </c>
      <c r="V262" s="123">
        <v>0</v>
      </c>
      <c r="W262" s="123">
        <v>0</v>
      </c>
      <c r="X262" s="123">
        <v>0</v>
      </c>
      <c r="Y262" s="123">
        <v>0</v>
      </c>
      <c r="Z262" s="70">
        <f t="shared" si="194"/>
        <v>4527</v>
      </c>
      <c r="AA262" s="70">
        <v>0</v>
      </c>
      <c r="AB262" s="70">
        <f t="shared" si="203"/>
        <v>492732.0882254701</v>
      </c>
      <c r="AC262" s="51">
        <f>IF(D262='2. UC Pool Allocations by Type'!B$5,'2. UC Pool Allocations by Type'!J$5,IF(D262='2. UC Pool Allocations by Type'!B$6,'2. UC Pool Allocations by Type'!J$6,IF(D262='2. UC Pool Allocations by Type'!B$7,'2. UC Pool Allocations by Type'!J$7,IF(D262='2. UC Pool Allocations by Type'!B$10,'2. UC Pool Allocations by Type'!J$10,IF(D262='2. UC Pool Allocations by Type'!B$14,'2. UC Pool Allocations by Type'!J$14,IF(D262='2. UC Pool Allocations by Type'!B$15,'2. UC Pool Allocations by Type'!J$15,IF(D262='2. UC Pool Allocations by Type'!B$16,'2. UC Pool Allocations by Type'!J$16,0)))))))</f>
        <v>2027872799.0126088</v>
      </c>
      <c r="AD262" s="71">
        <f t="shared" si="208"/>
        <v>492732.0882254701</v>
      </c>
      <c r="AE262" s="71">
        <f t="shared" si="209"/>
        <v>0</v>
      </c>
      <c r="AF262" s="71">
        <f t="shared" si="210"/>
        <v>0</v>
      </c>
      <c r="AG262" s="71">
        <f t="shared" si="211"/>
        <v>0</v>
      </c>
      <c r="AH262" s="71">
        <f t="shared" si="212"/>
        <v>0</v>
      </c>
      <c r="AI262" s="71">
        <f t="shared" si="213"/>
        <v>0</v>
      </c>
      <c r="AJ262" s="71">
        <f t="shared" si="214"/>
        <v>0</v>
      </c>
      <c r="AK262" s="49">
        <f t="shared" si="215"/>
        <v>233738.06385975823</v>
      </c>
      <c r="AL262" s="51">
        <f>IF($E262=$D$352,R262*'1. UC Assumptions'!$H$14,0)</f>
        <v>419105.29112278821</v>
      </c>
      <c r="AM262" s="70">
        <f t="shared" si="197"/>
        <v>185367.22726302998</v>
      </c>
      <c r="AN262" s="70">
        <f t="shared" si="216"/>
        <v>0</v>
      </c>
      <c r="AO262" s="70">
        <f t="shared" si="217"/>
        <v>0</v>
      </c>
      <c r="AP262" s="70">
        <f t="shared" si="200"/>
        <v>0</v>
      </c>
      <c r="AQ262" s="70">
        <f t="shared" si="218"/>
        <v>185367.22726302998</v>
      </c>
      <c r="AR262" s="70">
        <f t="shared" si="219"/>
        <v>0</v>
      </c>
      <c r="AS262" s="70">
        <f t="shared" si="201"/>
        <v>0</v>
      </c>
      <c r="AT262" s="99">
        <f t="shared" si="202"/>
        <v>419105.29112278821</v>
      </c>
      <c r="AU262" s="287">
        <v>419891.06</v>
      </c>
      <c r="AV262" s="287">
        <f>ROUND(AU262*'1. UC Assumptions'!$C$19,2)</f>
        <v>176144.3</v>
      </c>
      <c r="AW262" s="287">
        <f>IF((AB262-AA262-AU262)*'1. UC Assumptions'!$C$19&gt;0,(AB262-AA262-AU262)*'1. UC Assumptions'!$C$19,0)</f>
        <v>30556.811340584707</v>
      </c>
      <c r="AX262" s="287">
        <f t="shared" si="195"/>
        <v>206701.1113405847</v>
      </c>
      <c r="AY262" s="287">
        <f>ROUND(AX262/'1. UC Assumptions'!$C$19,2)</f>
        <v>492732.09</v>
      </c>
      <c r="AZ262" s="290">
        <f t="shared" si="233"/>
        <v>419105.29112278821</v>
      </c>
      <c r="BA262" s="287">
        <f t="shared" si="220"/>
        <v>0</v>
      </c>
      <c r="BB262" s="287">
        <f t="shared" si="221"/>
        <v>0</v>
      </c>
      <c r="BC262" s="287">
        <f t="shared" si="222"/>
        <v>73626.798877211811</v>
      </c>
      <c r="BD262" s="287">
        <f t="shared" si="223"/>
        <v>0</v>
      </c>
      <c r="BE262" s="287">
        <f t="shared" si="224"/>
        <v>0</v>
      </c>
      <c r="BF262" s="287">
        <f t="shared" si="225"/>
        <v>0</v>
      </c>
      <c r="BG262" s="287">
        <f t="shared" si="196"/>
        <v>419105.29112278821</v>
      </c>
      <c r="BH262" s="287">
        <f t="shared" si="226"/>
        <v>419105.29112278821</v>
      </c>
      <c r="BI262" s="287">
        <f t="shared" si="227"/>
        <v>0</v>
      </c>
      <c r="BJ262" s="287">
        <f t="shared" si="228"/>
        <v>0</v>
      </c>
      <c r="BK262" s="287">
        <f t="shared" si="229"/>
        <v>0</v>
      </c>
      <c r="BL262" s="287">
        <f t="shared" si="230"/>
        <v>0</v>
      </c>
      <c r="BM262" s="287">
        <f t="shared" si="231"/>
        <v>0</v>
      </c>
      <c r="BN262" s="287">
        <f t="shared" si="232"/>
        <v>0</v>
      </c>
      <c r="BO262" s="287">
        <f t="shared" si="234"/>
        <v>-785.76887721178355</v>
      </c>
      <c r="BP262" s="287">
        <f t="shared" si="204"/>
        <v>-329.63</v>
      </c>
      <c r="BQ262" s="288">
        <f>IF(BO262&gt;0,BO262/'1. UC Assumptions'!$C$29*'1. UC Assumptions'!$C$28,0)</f>
        <v>0</v>
      </c>
      <c r="BR262" s="289">
        <f>BQ262*'1. UC Assumptions'!$C$19</f>
        <v>0</v>
      </c>
      <c r="BS262" s="289">
        <f t="shared" si="235"/>
        <v>419891.06</v>
      </c>
      <c r="BT262" s="90"/>
      <c r="BU262" s="111"/>
      <c r="BV262" s="111"/>
      <c r="BW262" s="126">
        <v>28098.870000000112</v>
      </c>
      <c r="BX262" s="126">
        <v>488205.0882254701</v>
      </c>
      <c r="BY262" s="7">
        <f t="shared" si="193"/>
        <v>0</v>
      </c>
    </row>
    <row r="263" spans="1:77">
      <c r="A263" s="118" t="s">
        <v>644</v>
      </c>
      <c r="B263" s="118" t="s">
        <v>645</v>
      </c>
      <c r="C263" s="270" t="s">
        <v>645</v>
      </c>
      <c r="D263" s="119" t="s">
        <v>949</v>
      </c>
      <c r="E263" s="119" t="s">
        <v>977</v>
      </c>
      <c r="F263" s="120"/>
      <c r="G263" s="121" t="s">
        <v>1289</v>
      </c>
      <c r="H263" s="121" t="s">
        <v>921</v>
      </c>
      <c r="I263" s="122">
        <v>7</v>
      </c>
      <c r="J263" s="217">
        <f t="shared" si="198"/>
        <v>1</v>
      </c>
      <c r="K263" s="123">
        <v>660757.92549407133</v>
      </c>
      <c r="L263" s="123">
        <v>1117806.8199999998</v>
      </c>
      <c r="M263" s="93">
        <f t="shared" si="199"/>
        <v>8.9570945556055381E-2</v>
      </c>
      <c r="N263" s="232">
        <v>1937872.4714806401</v>
      </c>
      <c r="O263" s="232"/>
      <c r="P263" s="123">
        <v>1937872.4714806401</v>
      </c>
      <c r="Q263" s="123">
        <v>312739.10410316003</v>
      </c>
      <c r="R263" s="123">
        <f t="shared" si="205"/>
        <v>1625133.36737748</v>
      </c>
      <c r="S263" s="123">
        <f t="shared" si="206"/>
        <v>1625133.36737748</v>
      </c>
      <c r="T263" s="123" t="b">
        <f t="shared" si="207"/>
        <v>0</v>
      </c>
      <c r="U263" s="123">
        <v>0</v>
      </c>
      <c r="V263" s="123">
        <v>0</v>
      </c>
      <c r="W263" s="123">
        <v>0</v>
      </c>
      <c r="X263" s="123">
        <v>0</v>
      </c>
      <c r="Y263" s="123">
        <v>0</v>
      </c>
      <c r="Z263" s="70">
        <f t="shared" si="194"/>
        <v>0</v>
      </c>
      <c r="AA263" s="70">
        <v>0</v>
      </c>
      <c r="AB263" s="70">
        <f t="shared" si="203"/>
        <v>1625133.36737748</v>
      </c>
      <c r="AC263" s="51">
        <f>IF(D263='2. UC Pool Allocations by Type'!B$5,'2. UC Pool Allocations by Type'!J$5,IF(D263='2. UC Pool Allocations by Type'!B$6,'2. UC Pool Allocations by Type'!J$6,IF(D263='2. UC Pool Allocations by Type'!B$7,'2. UC Pool Allocations by Type'!J$7,IF(D263='2. UC Pool Allocations by Type'!B$10,'2. UC Pool Allocations by Type'!J$10,IF(D263='2. UC Pool Allocations by Type'!B$14,'2. UC Pool Allocations by Type'!J$14,IF(D263='2. UC Pool Allocations by Type'!B$15,'2. UC Pool Allocations by Type'!J$15,IF(D263='2. UC Pool Allocations by Type'!B$16,'2. UC Pool Allocations by Type'!J$16,0)))))))</f>
        <v>2027872799.0126088</v>
      </c>
      <c r="AD263" s="71">
        <f t="shared" si="208"/>
        <v>1625133.36737748</v>
      </c>
      <c r="AE263" s="71">
        <f t="shared" si="209"/>
        <v>0</v>
      </c>
      <c r="AF263" s="71">
        <f t="shared" si="210"/>
        <v>0</v>
      </c>
      <c r="AG263" s="71">
        <f t="shared" si="211"/>
        <v>0</v>
      </c>
      <c r="AH263" s="71">
        <f t="shared" si="212"/>
        <v>0</v>
      </c>
      <c r="AI263" s="71">
        <f t="shared" si="213"/>
        <v>0</v>
      </c>
      <c r="AJ263" s="71">
        <f t="shared" si="214"/>
        <v>0</v>
      </c>
      <c r="AK263" s="49">
        <f t="shared" si="215"/>
        <v>770916.96660697809</v>
      </c>
      <c r="AL263" s="51">
        <f>IF($E263=$D$352,R263*'1. UC Assumptions'!$H$14,0)</f>
        <v>1395114.4907640521</v>
      </c>
      <c r="AM263" s="70">
        <f t="shared" si="197"/>
        <v>624197.52415707405</v>
      </c>
      <c r="AN263" s="70">
        <f t="shared" si="216"/>
        <v>0</v>
      </c>
      <c r="AO263" s="70">
        <f t="shared" si="217"/>
        <v>0</v>
      </c>
      <c r="AP263" s="70">
        <f t="shared" si="200"/>
        <v>0</v>
      </c>
      <c r="AQ263" s="70">
        <f t="shared" si="218"/>
        <v>624197.52415707405</v>
      </c>
      <c r="AR263" s="70">
        <f t="shared" si="219"/>
        <v>0</v>
      </c>
      <c r="AS263" s="70">
        <f t="shared" si="201"/>
        <v>0</v>
      </c>
      <c r="AT263" s="99">
        <f t="shared" si="202"/>
        <v>1395114.4907640521</v>
      </c>
      <c r="AU263" s="287">
        <v>148880.01</v>
      </c>
      <c r="AV263" s="287">
        <f>ROUND(AU263*'1. UC Assumptions'!$C$19,2)</f>
        <v>62455.16</v>
      </c>
      <c r="AW263" s="287">
        <f>IF((AB263-AA263-AU263)*'1. UC Assumptions'!$C$19&gt;0,(AB263-AA263-AU263)*'1. UC Assumptions'!$C$19,0)</f>
        <v>619288.28341985284</v>
      </c>
      <c r="AX263" s="287">
        <f t="shared" si="195"/>
        <v>681743.44341985288</v>
      </c>
      <c r="AY263" s="287">
        <f>ROUND(AX263/'1. UC Assumptions'!$C$19,2)</f>
        <v>1625133.36</v>
      </c>
      <c r="AZ263" s="290">
        <f t="shared" si="233"/>
        <v>1395114.4907640521</v>
      </c>
      <c r="BA263" s="287">
        <f t="shared" si="220"/>
        <v>0</v>
      </c>
      <c r="BB263" s="287">
        <f t="shared" si="221"/>
        <v>0</v>
      </c>
      <c r="BC263" s="287">
        <f t="shared" si="222"/>
        <v>230018.86923594796</v>
      </c>
      <c r="BD263" s="287">
        <f t="shared" si="223"/>
        <v>0</v>
      </c>
      <c r="BE263" s="287">
        <f t="shared" si="224"/>
        <v>0</v>
      </c>
      <c r="BF263" s="287">
        <f t="shared" si="225"/>
        <v>0</v>
      </c>
      <c r="BG263" s="287">
        <f t="shared" si="196"/>
        <v>1395114.4907640521</v>
      </c>
      <c r="BH263" s="287">
        <f t="shared" si="226"/>
        <v>1395114.4907640521</v>
      </c>
      <c r="BI263" s="287">
        <f t="shared" si="227"/>
        <v>0</v>
      </c>
      <c r="BJ263" s="287">
        <f t="shared" si="228"/>
        <v>0</v>
      </c>
      <c r="BK263" s="287">
        <f t="shared" si="229"/>
        <v>0</v>
      </c>
      <c r="BL263" s="287">
        <f t="shared" si="230"/>
        <v>0</v>
      </c>
      <c r="BM263" s="287">
        <f t="shared" si="231"/>
        <v>0</v>
      </c>
      <c r="BN263" s="287">
        <f t="shared" si="232"/>
        <v>0</v>
      </c>
      <c r="BO263" s="287">
        <f t="shared" si="234"/>
        <v>1246234.4807640521</v>
      </c>
      <c r="BP263" s="287">
        <f t="shared" si="204"/>
        <v>522795.36</v>
      </c>
      <c r="BQ263" s="288">
        <f>IF(BO263&gt;0,BO263/'1. UC Assumptions'!$C$29*'1. UC Assumptions'!$C$28,0)</f>
        <v>851686.18920094403</v>
      </c>
      <c r="BR263" s="289">
        <f>BQ263*'1. UC Assumptions'!$C$19</f>
        <v>357282.35636979603</v>
      </c>
      <c r="BS263" s="289">
        <f t="shared" si="235"/>
        <v>1000566.199200944</v>
      </c>
      <c r="BT263" s="90"/>
      <c r="BU263" s="111"/>
      <c r="BV263" s="111"/>
      <c r="BW263" s="126">
        <v>721862.27549407142</v>
      </c>
      <c r="BX263" s="126">
        <v>1937872.4714806401</v>
      </c>
      <c r="BY263" s="7">
        <f t="shared" si="193"/>
        <v>0</v>
      </c>
    </row>
    <row r="264" spans="1:77">
      <c r="A264" s="118" t="s">
        <v>1290</v>
      </c>
      <c r="B264" s="118" t="s">
        <v>647</v>
      </c>
      <c r="C264" s="270" t="s">
        <v>647</v>
      </c>
      <c r="D264" s="119" t="s">
        <v>972</v>
      </c>
      <c r="E264" s="119" t="s">
        <v>977</v>
      </c>
      <c r="F264" s="120"/>
      <c r="G264" s="121" t="s">
        <v>1291</v>
      </c>
      <c r="H264" s="121" t="s">
        <v>922</v>
      </c>
      <c r="I264" s="122">
        <v>13</v>
      </c>
      <c r="J264" s="217" t="str">
        <f t="shared" si="198"/>
        <v xml:space="preserve"> </v>
      </c>
      <c r="K264" s="123">
        <v>208214.56437556806</v>
      </c>
      <c r="L264" s="123">
        <v>363123</v>
      </c>
      <c r="M264" s="93">
        <f t="shared" si="199"/>
        <v>5.5321966106371745E-2</v>
      </c>
      <c r="N264" s="232">
        <v>602945.08174725017</v>
      </c>
      <c r="O264" s="232"/>
      <c r="P264" s="123">
        <v>602945.08174725017</v>
      </c>
      <c r="Q264" s="123">
        <v>0</v>
      </c>
      <c r="R264" s="123">
        <f t="shared" si="205"/>
        <v>602945.08174725017</v>
      </c>
      <c r="S264" s="123" t="b">
        <f t="shared" si="206"/>
        <v>0</v>
      </c>
      <c r="T264" s="123">
        <f t="shared" si="207"/>
        <v>602945.08174725017</v>
      </c>
      <c r="U264" s="123">
        <v>5152</v>
      </c>
      <c r="V264" s="123">
        <v>0</v>
      </c>
      <c r="W264" s="123">
        <v>0</v>
      </c>
      <c r="X264" s="123">
        <v>0</v>
      </c>
      <c r="Y264" s="123">
        <v>0</v>
      </c>
      <c r="Z264" s="70">
        <f t="shared" si="194"/>
        <v>5152</v>
      </c>
      <c r="AA264" s="70">
        <v>0</v>
      </c>
      <c r="AB264" s="70">
        <f t="shared" si="203"/>
        <v>608097.08174725017</v>
      </c>
      <c r="AC264" s="51">
        <f>IF(D264='2. UC Pool Allocations by Type'!B$5,'2. UC Pool Allocations by Type'!J$5,IF(D264='2. UC Pool Allocations by Type'!B$6,'2. UC Pool Allocations by Type'!J$6,IF(D264='2. UC Pool Allocations by Type'!B$7,'2. UC Pool Allocations by Type'!J$7,IF(D264='2. UC Pool Allocations by Type'!B$10,'2. UC Pool Allocations by Type'!J$10,IF(D264='2. UC Pool Allocations by Type'!B$14,'2. UC Pool Allocations by Type'!J$14,IF(D264='2. UC Pool Allocations by Type'!B$15,'2. UC Pool Allocations by Type'!J$15,IF(D264='2. UC Pool Allocations by Type'!B$16,'2. UC Pool Allocations by Type'!J$16,0)))))))</f>
        <v>196885138.65513676</v>
      </c>
      <c r="AD264" s="71">
        <f t="shared" si="208"/>
        <v>0</v>
      </c>
      <c r="AE264" s="71">
        <f t="shared" si="209"/>
        <v>608097.08174725017</v>
      </c>
      <c r="AF264" s="71">
        <f t="shared" si="210"/>
        <v>0</v>
      </c>
      <c r="AG264" s="71">
        <f t="shared" si="211"/>
        <v>0</v>
      </c>
      <c r="AH264" s="71">
        <f t="shared" si="212"/>
        <v>0</v>
      </c>
      <c r="AI264" s="71">
        <f t="shared" si="213"/>
        <v>0</v>
      </c>
      <c r="AJ264" s="71">
        <f t="shared" si="214"/>
        <v>0</v>
      </c>
      <c r="AK264" s="49">
        <f t="shared" si="215"/>
        <v>372768.87247960444</v>
      </c>
      <c r="AL264" s="51">
        <f>IF($E264=$D$352,R264*'1. UC Assumptions'!$H$14,0)</f>
        <v>517605.16248456249</v>
      </c>
      <c r="AM264" s="70">
        <f t="shared" si="197"/>
        <v>144836.29000495805</v>
      </c>
      <c r="AN264" s="70">
        <f t="shared" si="216"/>
        <v>144836.29000495805</v>
      </c>
      <c r="AO264" s="70">
        <f t="shared" si="217"/>
        <v>0</v>
      </c>
      <c r="AP264" s="70">
        <f t="shared" si="200"/>
        <v>0</v>
      </c>
      <c r="AQ264" s="70">
        <f t="shared" si="218"/>
        <v>0</v>
      </c>
      <c r="AR264" s="70">
        <f t="shared" si="219"/>
        <v>0</v>
      </c>
      <c r="AS264" s="70">
        <f t="shared" si="201"/>
        <v>0</v>
      </c>
      <c r="AT264" s="99">
        <f t="shared" si="202"/>
        <v>517605.16248456249</v>
      </c>
      <c r="AU264" s="287">
        <v>516653.16000000003</v>
      </c>
      <c r="AV264" s="287">
        <f>ROUND(AU264*'1. UC Assumptions'!$C$19,2)</f>
        <v>216736</v>
      </c>
      <c r="AW264" s="287">
        <f>IF((AB264-AA264-AU264)*'1. UC Assumptions'!$C$19&gt;0,(AB264-AA264-AU264)*'1. UC Assumptions'!$C$19,0)</f>
        <v>38360.725172971426</v>
      </c>
      <c r="AX264" s="287">
        <f t="shared" si="195"/>
        <v>255096.72517297143</v>
      </c>
      <c r="AY264" s="287">
        <f>ROUND(AX264/'1. UC Assumptions'!$C$19,2)</f>
        <v>608097.07999999996</v>
      </c>
      <c r="AZ264" s="290">
        <f t="shared" si="233"/>
        <v>517605.16248456249</v>
      </c>
      <c r="BA264" s="287">
        <f t="shared" si="220"/>
        <v>0</v>
      </c>
      <c r="BB264" s="287">
        <f t="shared" si="221"/>
        <v>0</v>
      </c>
      <c r="BC264" s="287">
        <f t="shared" si="222"/>
        <v>0</v>
      </c>
      <c r="BD264" s="287">
        <f t="shared" si="223"/>
        <v>0</v>
      </c>
      <c r="BE264" s="287">
        <f t="shared" si="224"/>
        <v>0</v>
      </c>
      <c r="BF264" s="287">
        <f t="shared" si="225"/>
        <v>0</v>
      </c>
      <c r="BG264" s="287">
        <f t="shared" si="196"/>
        <v>517605.16248456249</v>
      </c>
      <c r="BH264" s="287">
        <f t="shared" si="226"/>
        <v>0</v>
      </c>
      <c r="BI264" s="287">
        <f t="shared" si="227"/>
        <v>517605.16248456249</v>
      </c>
      <c r="BJ264" s="287">
        <f t="shared" si="228"/>
        <v>0</v>
      </c>
      <c r="BK264" s="287">
        <f t="shared" si="229"/>
        <v>0</v>
      </c>
      <c r="BL264" s="287">
        <f t="shared" si="230"/>
        <v>0</v>
      </c>
      <c r="BM264" s="287">
        <f t="shared" si="231"/>
        <v>0</v>
      </c>
      <c r="BN264" s="287">
        <f t="shared" si="232"/>
        <v>0</v>
      </c>
      <c r="BO264" s="287">
        <f t="shared" si="234"/>
        <v>952.00248456245754</v>
      </c>
      <c r="BP264" s="287">
        <f t="shared" si="204"/>
        <v>399.36</v>
      </c>
      <c r="BQ264" s="288">
        <f>IF(BO264&gt;0,BO264/'1. UC Assumptions'!$C$29*'1. UC Assumptions'!$C$28,0)</f>
        <v>650.60578944159317</v>
      </c>
      <c r="BR264" s="289">
        <f>BQ264*'1. UC Assumptions'!$C$19</f>
        <v>272.9291286707483</v>
      </c>
      <c r="BS264" s="289">
        <f t="shared" si="235"/>
        <v>517303.76578944165</v>
      </c>
      <c r="BT264" s="90"/>
      <c r="BU264" s="111"/>
      <c r="BV264" s="111"/>
      <c r="BW264" s="126">
        <v>209267.31437556806</v>
      </c>
      <c r="BX264" s="126">
        <v>602945.08174725017</v>
      </c>
      <c r="BY264" s="7">
        <f t="shared" si="193"/>
        <v>0</v>
      </c>
    </row>
    <row r="265" spans="1:77">
      <c r="A265" s="118" t="s">
        <v>649</v>
      </c>
      <c r="B265" s="118" t="s">
        <v>650</v>
      </c>
      <c r="C265" s="270" t="s">
        <v>650</v>
      </c>
      <c r="D265" s="119" t="s">
        <v>949</v>
      </c>
      <c r="E265" s="119"/>
      <c r="F265" s="120"/>
      <c r="G265" s="121" t="s">
        <v>648</v>
      </c>
      <c r="H265" s="121" t="s">
        <v>771</v>
      </c>
      <c r="I265" s="122">
        <v>3</v>
      </c>
      <c r="J265" s="217">
        <f t="shared" si="198"/>
        <v>1</v>
      </c>
      <c r="K265" s="123">
        <v>19962990.910689995</v>
      </c>
      <c r="L265" s="123">
        <v>15529871.539999999</v>
      </c>
      <c r="M265" s="93">
        <f t="shared" si="199"/>
        <v>6.6641264752888896E-2</v>
      </c>
      <c r="N265" s="232">
        <v>37805643.737660624</v>
      </c>
      <c r="O265" s="232"/>
      <c r="P265" s="123">
        <v>37858151.694104291</v>
      </c>
      <c r="Q265" s="123">
        <v>11914131.823621759</v>
      </c>
      <c r="R265" s="123">
        <f t="shared" si="205"/>
        <v>25944019.870482534</v>
      </c>
      <c r="S265" s="123">
        <f t="shared" si="206"/>
        <v>0</v>
      </c>
      <c r="T265" s="123" t="b">
        <f t="shared" si="207"/>
        <v>0</v>
      </c>
      <c r="U265" s="123">
        <v>0</v>
      </c>
      <c r="V265" s="123">
        <v>0</v>
      </c>
      <c r="W265" s="123">
        <v>0</v>
      </c>
      <c r="X265" s="123">
        <v>0</v>
      </c>
      <c r="Y265" s="123">
        <v>0</v>
      </c>
      <c r="Z265" s="70">
        <f t="shared" si="194"/>
        <v>0</v>
      </c>
      <c r="AA265" s="70">
        <v>0</v>
      </c>
      <c r="AB265" s="70">
        <f t="shared" si="203"/>
        <v>25944019.870482534</v>
      </c>
      <c r="AC265" s="51">
        <f>IF(D265='2. UC Pool Allocations by Type'!B$5,'2. UC Pool Allocations by Type'!J$5,IF(D265='2. UC Pool Allocations by Type'!B$6,'2. UC Pool Allocations by Type'!J$6,IF(D265='2. UC Pool Allocations by Type'!B$7,'2. UC Pool Allocations by Type'!J$7,IF(D265='2. UC Pool Allocations by Type'!B$10,'2. UC Pool Allocations by Type'!J$10,IF(D265='2. UC Pool Allocations by Type'!B$14,'2. UC Pool Allocations by Type'!J$14,IF(D265='2. UC Pool Allocations by Type'!B$15,'2. UC Pool Allocations by Type'!J$15,IF(D265='2. UC Pool Allocations by Type'!B$16,'2. UC Pool Allocations by Type'!J$16,0)))))))</f>
        <v>2027872799.0126088</v>
      </c>
      <c r="AD265" s="71">
        <f t="shared" si="208"/>
        <v>25944019.870482534</v>
      </c>
      <c r="AE265" s="71">
        <f t="shared" si="209"/>
        <v>0</v>
      </c>
      <c r="AF265" s="71">
        <f t="shared" si="210"/>
        <v>0</v>
      </c>
      <c r="AG265" s="71">
        <f t="shared" si="211"/>
        <v>0</v>
      </c>
      <c r="AH265" s="71">
        <f t="shared" si="212"/>
        <v>0</v>
      </c>
      <c r="AI265" s="71">
        <f t="shared" si="213"/>
        <v>0</v>
      </c>
      <c r="AJ265" s="71">
        <f t="shared" si="214"/>
        <v>0</v>
      </c>
      <c r="AK265" s="49">
        <f t="shared" si="215"/>
        <v>12307103.836295718</v>
      </c>
      <c r="AL265" s="51">
        <f>IF($E265=$D$352,R265*'1. UC Assumptions'!$H$14,0)</f>
        <v>0</v>
      </c>
      <c r="AM265" s="70">
        <f t="shared" si="197"/>
        <v>0</v>
      </c>
      <c r="AN265" s="70">
        <f t="shared" si="216"/>
        <v>0</v>
      </c>
      <c r="AO265" s="70">
        <f t="shared" si="217"/>
        <v>0</v>
      </c>
      <c r="AP265" s="70">
        <f t="shared" si="200"/>
        <v>0</v>
      </c>
      <c r="AQ265" s="70">
        <f t="shared" si="218"/>
        <v>0</v>
      </c>
      <c r="AR265" s="70">
        <f t="shared" si="219"/>
        <v>12307103.836295718</v>
      </c>
      <c r="AS265" s="70">
        <f t="shared" si="201"/>
        <v>-630436.41767317464</v>
      </c>
      <c r="AT265" s="99">
        <f t="shared" si="202"/>
        <v>11676667.418622544</v>
      </c>
      <c r="AU265" s="287">
        <v>12743810.91</v>
      </c>
      <c r="AV265" s="287">
        <f>ROUND(AU265*'1. UC Assumptions'!$C$19,2)</f>
        <v>5346028.68</v>
      </c>
      <c r="AW265" s="287">
        <f>IF((AB265-AA265-AU265)*'1. UC Assumptions'!$C$19&gt;0,(AB265-AA265-AU265)*'1. UC Assumptions'!$C$19,0)</f>
        <v>5537487.6589224227</v>
      </c>
      <c r="AX265" s="287">
        <f t="shared" si="195"/>
        <v>10883516.338922422</v>
      </c>
      <c r="AY265" s="287">
        <f>ROUND(AX265/'1. UC Assumptions'!$C$19,2)</f>
        <v>25944019.879999999</v>
      </c>
      <c r="AZ265" s="290">
        <f t="shared" si="233"/>
        <v>11676667.418622544</v>
      </c>
      <c r="BA265" s="287">
        <f t="shared" si="220"/>
        <v>0</v>
      </c>
      <c r="BB265" s="287">
        <f t="shared" si="221"/>
        <v>0</v>
      </c>
      <c r="BC265" s="287">
        <f t="shared" si="222"/>
        <v>14267352.461377455</v>
      </c>
      <c r="BD265" s="287">
        <f t="shared" si="223"/>
        <v>0</v>
      </c>
      <c r="BE265" s="287">
        <f t="shared" si="224"/>
        <v>0</v>
      </c>
      <c r="BF265" s="287">
        <f t="shared" si="225"/>
        <v>0</v>
      </c>
      <c r="BG265" s="287">
        <f t="shared" si="196"/>
        <v>11676667.418622544</v>
      </c>
      <c r="BH265" s="287">
        <f t="shared" si="226"/>
        <v>11676667.418622544</v>
      </c>
      <c r="BI265" s="287">
        <f t="shared" si="227"/>
        <v>0</v>
      </c>
      <c r="BJ265" s="287">
        <f t="shared" si="228"/>
        <v>0</v>
      </c>
      <c r="BK265" s="287">
        <f t="shared" si="229"/>
        <v>0</v>
      </c>
      <c r="BL265" s="287">
        <f t="shared" si="230"/>
        <v>0</v>
      </c>
      <c r="BM265" s="287">
        <f t="shared" si="231"/>
        <v>0</v>
      </c>
      <c r="BN265" s="287">
        <f t="shared" si="232"/>
        <v>0</v>
      </c>
      <c r="BO265" s="287">
        <f t="shared" si="234"/>
        <v>-1067143.4913774561</v>
      </c>
      <c r="BP265" s="287">
        <f t="shared" si="204"/>
        <v>-447666.69</v>
      </c>
      <c r="BQ265" s="288">
        <f>IF(BO265&gt;0,BO265/'1. UC Assumptions'!$C$29*'1. UC Assumptions'!$C$28,0)</f>
        <v>0</v>
      </c>
      <c r="BR265" s="289">
        <f>BQ265*'1. UC Assumptions'!$C$19</f>
        <v>0</v>
      </c>
      <c r="BS265" s="289">
        <f t="shared" si="235"/>
        <v>12743810.91</v>
      </c>
      <c r="BT265" s="90"/>
      <c r="BU265" s="111"/>
      <c r="BV265" s="111"/>
      <c r="BW265" s="126">
        <v>20359938.260689996</v>
      </c>
      <c r="BX265" s="126">
        <v>37805643.737660624</v>
      </c>
      <c r="BY265" s="7">
        <f t="shared" si="193"/>
        <v>-52507.956443667412</v>
      </c>
    </row>
    <row r="266" spans="1:77">
      <c r="A266" s="118" t="s">
        <v>651</v>
      </c>
      <c r="B266" s="118" t="s">
        <v>652</v>
      </c>
      <c r="C266" s="270" t="s">
        <v>652</v>
      </c>
      <c r="D266" s="119" t="s">
        <v>949</v>
      </c>
      <c r="E266" s="119" t="s">
        <v>977</v>
      </c>
      <c r="F266" s="120"/>
      <c r="G266" s="121" t="s">
        <v>1292</v>
      </c>
      <c r="H266" s="121" t="s">
        <v>923</v>
      </c>
      <c r="I266" s="122">
        <v>8</v>
      </c>
      <c r="J266" s="217" t="str">
        <f t="shared" si="198"/>
        <v xml:space="preserve"> </v>
      </c>
      <c r="K266" s="123">
        <v>269157.86957771401</v>
      </c>
      <c r="L266" s="123">
        <v>512273</v>
      </c>
      <c r="M266" s="93">
        <f t="shared" si="199"/>
        <v>0.105464143811421</v>
      </c>
      <c r="N266" s="232">
        <v>863843.80718554184</v>
      </c>
      <c r="O266" s="232"/>
      <c r="P266" s="123">
        <v>863843.80718554184</v>
      </c>
      <c r="Q266" s="123">
        <v>0</v>
      </c>
      <c r="R266" s="123">
        <f t="shared" si="205"/>
        <v>863843.80718554184</v>
      </c>
      <c r="S266" s="123">
        <f t="shared" si="206"/>
        <v>863843.80718554184</v>
      </c>
      <c r="T266" s="123" t="b">
        <f t="shared" si="207"/>
        <v>0</v>
      </c>
      <c r="U266" s="123">
        <v>771654</v>
      </c>
      <c r="V266" s="123">
        <v>0</v>
      </c>
      <c r="W266" s="123">
        <v>0</v>
      </c>
      <c r="X266" s="123">
        <v>0</v>
      </c>
      <c r="Y266" s="123">
        <v>0</v>
      </c>
      <c r="Z266" s="70">
        <f t="shared" si="194"/>
        <v>771654</v>
      </c>
      <c r="AA266" s="70">
        <v>0</v>
      </c>
      <c r="AB266" s="70">
        <f t="shared" si="203"/>
        <v>1635497.8071855418</v>
      </c>
      <c r="AC266" s="51">
        <f>IF(D266='2. UC Pool Allocations by Type'!B$5,'2. UC Pool Allocations by Type'!J$5,IF(D266='2. UC Pool Allocations by Type'!B$6,'2. UC Pool Allocations by Type'!J$6,IF(D266='2. UC Pool Allocations by Type'!B$7,'2. UC Pool Allocations by Type'!J$7,IF(D266='2. UC Pool Allocations by Type'!B$10,'2. UC Pool Allocations by Type'!J$10,IF(D266='2. UC Pool Allocations by Type'!B$14,'2. UC Pool Allocations by Type'!J$14,IF(D266='2. UC Pool Allocations by Type'!B$15,'2. UC Pool Allocations by Type'!J$15,IF(D266='2. UC Pool Allocations by Type'!B$16,'2. UC Pool Allocations by Type'!J$16,0)))))))</f>
        <v>2027872799.0126088</v>
      </c>
      <c r="AD266" s="71">
        <f t="shared" si="208"/>
        <v>1635497.8071855418</v>
      </c>
      <c r="AE266" s="71">
        <f t="shared" si="209"/>
        <v>0</v>
      </c>
      <c r="AF266" s="71">
        <f t="shared" si="210"/>
        <v>0</v>
      </c>
      <c r="AG266" s="71">
        <f t="shared" si="211"/>
        <v>0</v>
      </c>
      <c r="AH266" s="71">
        <f t="shared" si="212"/>
        <v>0</v>
      </c>
      <c r="AI266" s="71">
        <f t="shared" si="213"/>
        <v>0</v>
      </c>
      <c r="AJ266" s="71">
        <f t="shared" si="214"/>
        <v>0</v>
      </c>
      <c r="AK266" s="49">
        <f t="shared" si="215"/>
        <v>775833.56155100139</v>
      </c>
      <c r="AL266" s="51">
        <f>IF($E266=$D$352,R266*'1. UC Assumptions'!$H$14,0)</f>
        <v>741576.68370697286</v>
      </c>
      <c r="AM266" s="70">
        <f t="shared" si="197"/>
        <v>0</v>
      </c>
      <c r="AN266" s="70">
        <f t="shared" si="216"/>
        <v>0</v>
      </c>
      <c r="AO266" s="70">
        <f t="shared" si="217"/>
        <v>0</v>
      </c>
      <c r="AP266" s="70">
        <f t="shared" si="200"/>
        <v>0</v>
      </c>
      <c r="AQ266" s="70">
        <f t="shared" si="218"/>
        <v>0</v>
      </c>
      <c r="AR266" s="70">
        <f t="shared" si="219"/>
        <v>0</v>
      </c>
      <c r="AS266" s="70">
        <f t="shared" si="201"/>
        <v>0</v>
      </c>
      <c r="AT266" s="99">
        <f t="shared" si="202"/>
        <v>775833.56155100139</v>
      </c>
      <c r="AU266" s="287">
        <v>827585.88</v>
      </c>
      <c r="AV266" s="287">
        <f>ROUND(AU266*'1. UC Assumptions'!$C$19,2)</f>
        <v>347172.28</v>
      </c>
      <c r="AW266" s="287">
        <f>IF((AB266-AA266-AU266)*'1. UC Assumptions'!$C$19&gt;0,(AB266-AA266-AU266)*'1. UC Assumptions'!$C$19,0)</f>
        <v>338919.05345433479</v>
      </c>
      <c r="AX266" s="287">
        <f t="shared" si="195"/>
        <v>686091.33345433488</v>
      </c>
      <c r="AY266" s="287">
        <f>ROUND(AX266/'1. UC Assumptions'!$C$19,2)</f>
        <v>1635497.82</v>
      </c>
      <c r="AZ266" s="290">
        <f t="shared" si="233"/>
        <v>775833.56155100139</v>
      </c>
      <c r="BA266" s="287">
        <f t="shared" si="220"/>
        <v>0</v>
      </c>
      <c r="BB266" s="287">
        <f t="shared" si="221"/>
        <v>0</v>
      </c>
      <c r="BC266" s="287">
        <f t="shared" si="222"/>
        <v>859664.25844899868</v>
      </c>
      <c r="BD266" s="287">
        <f t="shared" si="223"/>
        <v>0</v>
      </c>
      <c r="BE266" s="287">
        <f t="shared" si="224"/>
        <v>0</v>
      </c>
      <c r="BF266" s="287">
        <f t="shared" si="225"/>
        <v>0</v>
      </c>
      <c r="BG266" s="287">
        <f t="shared" si="196"/>
        <v>775833.56155100139</v>
      </c>
      <c r="BH266" s="287">
        <f t="shared" si="226"/>
        <v>775833.56155100139</v>
      </c>
      <c r="BI266" s="287">
        <f t="shared" si="227"/>
        <v>0</v>
      </c>
      <c r="BJ266" s="287">
        <f t="shared" si="228"/>
        <v>0</v>
      </c>
      <c r="BK266" s="287">
        <f t="shared" si="229"/>
        <v>0</v>
      </c>
      <c r="BL266" s="287">
        <f t="shared" si="230"/>
        <v>0</v>
      </c>
      <c r="BM266" s="287">
        <f t="shared" si="231"/>
        <v>0</v>
      </c>
      <c r="BN266" s="287">
        <f t="shared" si="232"/>
        <v>0</v>
      </c>
      <c r="BO266" s="287">
        <f t="shared" si="234"/>
        <v>-51752.318448998616</v>
      </c>
      <c r="BP266" s="287">
        <f t="shared" si="204"/>
        <v>-21710.09</v>
      </c>
      <c r="BQ266" s="288">
        <f>IF(BO266&gt;0,BO266/'1. UC Assumptions'!$C$29*'1. UC Assumptions'!$C$28,0)</f>
        <v>0</v>
      </c>
      <c r="BR266" s="289">
        <f>BQ266*'1. UC Assumptions'!$C$19</f>
        <v>0</v>
      </c>
      <c r="BS266" s="289">
        <f t="shared" si="235"/>
        <v>827585.88</v>
      </c>
      <c r="BT266" s="90"/>
      <c r="BU266" s="111"/>
      <c r="BV266" s="111"/>
      <c r="BW266" s="126">
        <v>307794.76957771392</v>
      </c>
      <c r="BX266" s="126">
        <v>863843.80718554184</v>
      </c>
      <c r="BY266" s="7">
        <f t="shared" si="193"/>
        <v>0</v>
      </c>
    </row>
    <row r="267" spans="1:77">
      <c r="A267" s="118" t="s">
        <v>654</v>
      </c>
      <c r="B267" s="118" t="s">
        <v>655</v>
      </c>
      <c r="C267" s="270" t="s">
        <v>655</v>
      </c>
      <c r="D267" s="119" t="s">
        <v>949</v>
      </c>
      <c r="E267" s="119"/>
      <c r="F267" s="120"/>
      <c r="G267" s="121" t="s">
        <v>653</v>
      </c>
      <c r="H267" s="121" t="s">
        <v>924</v>
      </c>
      <c r="I267" s="122">
        <v>10</v>
      </c>
      <c r="J267" s="217" t="str">
        <f t="shared" si="198"/>
        <v xml:space="preserve"> </v>
      </c>
      <c r="K267" s="123">
        <v>4701878.1619697958</v>
      </c>
      <c r="L267" s="123">
        <v>6825014</v>
      </c>
      <c r="M267" s="93">
        <f t="shared" si="199"/>
        <v>7.0506139709271443E-2</v>
      </c>
      <c r="N267" s="232">
        <v>12339608.831155345</v>
      </c>
      <c r="O267" s="232"/>
      <c r="P267" s="123">
        <v>12339608.831155345</v>
      </c>
      <c r="Q267" s="123">
        <v>0</v>
      </c>
      <c r="R267" s="123">
        <f t="shared" si="205"/>
        <v>12339608.831155345</v>
      </c>
      <c r="S267" s="123">
        <f t="shared" si="206"/>
        <v>0</v>
      </c>
      <c r="T267" s="123" t="b">
        <f t="shared" si="207"/>
        <v>0</v>
      </c>
      <c r="U267" s="123">
        <v>31328</v>
      </c>
      <c r="V267" s="123">
        <v>0</v>
      </c>
      <c r="W267" s="123">
        <v>1057081</v>
      </c>
      <c r="X267" s="123">
        <v>0</v>
      </c>
      <c r="Y267" s="123">
        <v>0</v>
      </c>
      <c r="Z267" s="70">
        <f t="shared" si="194"/>
        <v>1088409</v>
      </c>
      <c r="AA267" s="70">
        <v>0</v>
      </c>
      <c r="AB267" s="70">
        <f t="shared" si="203"/>
        <v>13428017.831155345</v>
      </c>
      <c r="AC267" s="51">
        <f>IF(D267='2. UC Pool Allocations by Type'!B$5,'2. UC Pool Allocations by Type'!J$5,IF(D267='2. UC Pool Allocations by Type'!B$6,'2. UC Pool Allocations by Type'!J$6,IF(D267='2. UC Pool Allocations by Type'!B$7,'2. UC Pool Allocations by Type'!J$7,IF(D267='2. UC Pool Allocations by Type'!B$10,'2. UC Pool Allocations by Type'!J$10,IF(D267='2. UC Pool Allocations by Type'!B$14,'2. UC Pool Allocations by Type'!J$14,IF(D267='2. UC Pool Allocations by Type'!B$15,'2. UC Pool Allocations by Type'!J$15,IF(D267='2. UC Pool Allocations by Type'!B$16,'2. UC Pool Allocations by Type'!J$16,0)))))))</f>
        <v>2027872799.0126088</v>
      </c>
      <c r="AD267" s="71">
        <f t="shared" si="208"/>
        <v>13428017.831155345</v>
      </c>
      <c r="AE267" s="71">
        <f t="shared" si="209"/>
        <v>0</v>
      </c>
      <c r="AF267" s="71">
        <f t="shared" si="210"/>
        <v>0</v>
      </c>
      <c r="AG267" s="71">
        <f t="shared" si="211"/>
        <v>0</v>
      </c>
      <c r="AH267" s="71">
        <f t="shared" si="212"/>
        <v>0</v>
      </c>
      <c r="AI267" s="71">
        <f t="shared" si="213"/>
        <v>0</v>
      </c>
      <c r="AJ267" s="71">
        <f t="shared" si="214"/>
        <v>0</v>
      </c>
      <c r="AK267" s="49">
        <f t="shared" si="215"/>
        <v>6369869.0715112202</v>
      </c>
      <c r="AL267" s="51">
        <f>IF($E267=$D$352,R267*'1. UC Assumptions'!$H$14,0)</f>
        <v>0</v>
      </c>
      <c r="AM267" s="70">
        <f t="shared" si="197"/>
        <v>0</v>
      </c>
      <c r="AN267" s="70">
        <f t="shared" si="216"/>
        <v>0</v>
      </c>
      <c r="AO267" s="70">
        <f t="shared" si="217"/>
        <v>0</v>
      </c>
      <c r="AP267" s="70">
        <f t="shared" si="200"/>
        <v>0</v>
      </c>
      <c r="AQ267" s="70">
        <f t="shared" si="218"/>
        <v>0</v>
      </c>
      <c r="AR267" s="70">
        <f t="shared" si="219"/>
        <v>6369869.0715112202</v>
      </c>
      <c r="AS267" s="70">
        <f t="shared" si="201"/>
        <v>-326299.14331651473</v>
      </c>
      <c r="AT267" s="99">
        <f t="shared" si="202"/>
        <v>6043569.9281947054</v>
      </c>
      <c r="AU267" s="287">
        <v>6560922.6199999992</v>
      </c>
      <c r="AV267" s="287">
        <f>ROUND(AU267*'1. UC Assumptions'!$C$19,2)</f>
        <v>2752307.04</v>
      </c>
      <c r="AW267" s="287">
        <f>IF((AB267-AA267-AU267)*'1. UC Assumptions'!$C$19&gt;0,(AB267-AA267-AU267)*'1. UC Assumptions'!$C$19,0)</f>
        <v>2880746.4410796673</v>
      </c>
      <c r="AX267" s="287">
        <f t="shared" si="195"/>
        <v>5633053.4810796678</v>
      </c>
      <c r="AY267" s="287">
        <f>ROUND(AX267/'1. UC Assumptions'!$C$19,2)</f>
        <v>13428017.83</v>
      </c>
      <c r="AZ267" s="290">
        <f t="shared" si="233"/>
        <v>6043569.9281947054</v>
      </c>
      <c r="BA267" s="287">
        <f t="shared" si="220"/>
        <v>0</v>
      </c>
      <c r="BB267" s="287">
        <f t="shared" si="221"/>
        <v>0</v>
      </c>
      <c r="BC267" s="287">
        <f t="shared" si="222"/>
        <v>7384447.9018052947</v>
      </c>
      <c r="BD267" s="287">
        <f t="shared" si="223"/>
        <v>0</v>
      </c>
      <c r="BE267" s="287">
        <f t="shared" si="224"/>
        <v>0</v>
      </c>
      <c r="BF267" s="287">
        <f t="shared" si="225"/>
        <v>0</v>
      </c>
      <c r="BG267" s="287">
        <f t="shared" si="196"/>
        <v>6043569.9281947054</v>
      </c>
      <c r="BH267" s="287">
        <f t="shared" si="226"/>
        <v>6043569.9281947054</v>
      </c>
      <c r="BI267" s="287">
        <f t="shared" si="227"/>
        <v>0</v>
      </c>
      <c r="BJ267" s="287">
        <f t="shared" si="228"/>
        <v>0</v>
      </c>
      <c r="BK267" s="287">
        <f t="shared" si="229"/>
        <v>0</v>
      </c>
      <c r="BL267" s="287">
        <f t="shared" si="230"/>
        <v>0</v>
      </c>
      <c r="BM267" s="287">
        <f t="shared" si="231"/>
        <v>0</v>
      </c>
      <c r="BN267" s="287">
        <f t="shared" si="232"/>
        <v>0</v>
      </c>
      <c r="BO267" s="287">
        <f t="shared" si="234"/>
        <v>-517352.69180529378</v>
      </c>
      <c r="BP267" s="287">
        <f t="shared" si="204"/>
        <v>-217029.45</v>
      </c>
      <c r="BQ267" s="288">
        <f>IF(BO267&gt;0,BO267/'1. UC Assumptions'!$C$29*'1. UC Assumptions'!$C$28,0)</f>
        <v>0</v>
      </c>
      <c r="BR267" s="289">
        <f>BQ267*'1. UC Assumptions'!$C$19</f>
        <v>0</v>
      </c>
      <c r="BS267" s="289">
        <f t="shared" si="235"/>
        <v>6560922.6199999992</v>
      </c>
      <c r="BT267" s="90"/>
      <c r="BU267" s="111"/>
      <c r="BV267" s="111"/>
      <c r="BW267" s="126">
        <v>4889274.401969796</v>
      </c>
      <c r="BX267" s="126">
        <v>12339608.831155345</v>
      </c>
      <c r="BY267" s="7">
        <f t="shared" si="193"/>
        <v>0</v>
      </c>
    </row>
    <row r="268" spans="1:77">
      <c r="A268" s="118" t="s">
        <v>657</v>
      </c>
      <c r="B268" s="118" t="s">
        <v>658</v>
      </c>
      <c r="C268" s="270" t="s">
        <v>658</v>
      </c>
      <c r="D268" s="119" t="s">
        <v>949</v>
      </c>
      <c r="E268" s="119"/>
      <c r="F268" s="120"/>
      <c r="G268" s="121" t="s">
        <v>656</v>
      </c>
      <c r="H268" s="121" t="s">
        <v>779</v>
      </c>
      <c r="I268" s="122">
        <v>10</v>
      </c>
      <c r="J268" s="217" t="str">
        <f t="shared" si="198"/>
        <v xml:space="preserve"> </v>
      </c>
      <c r="K268" s="123">
        <v>3500816.5125626517</v>
      </c>
      <c r="L268" s="123">
        <v>9675956</v>
      </c>
      <c r="M268" s="93">
        <f t="shared" si="199"/>
        <v>0.11387583340311092</v>
      </c>
      <c r="N268" s="232">
        <v>14677288.463993927</v>
      </c>
      <c r="O268" s="232"/>
      <c r="P268" s="123">
        <v>14677288.463993927</v>
      </c>
      <c r="Q268" s="123">
        <v>0</v>
      </c>
      <c r="R268" s="123">
        <f t="shared" si="205"/>
        <v>14677288.463993927</v>
      </c>
      <c r="S268" s="123">
        <f t="shared" si="206"/>
        <v>0</v>
      </c>
      <c r="T268" s="123" t="b">
        <f t="shared" si="207"/>
        <v>0</v>
      </c>
      <c r="U268" s="123">
        <v>0</v>
      </c>
      <c r="V268" s="123">
        <v>0</v>
      </c>
      <c r="W268" s="123">
        <v>0</v>
      </c>
      <c r="X268" s="123">
        <v>0</v>
      </c>
      <c r="Y268" s="123">
        <v>0</v>
      </c>
      <c r="Z268" s="70">
        <f t="shared" si="194"/>
        <v>0</v>
      </c>
      <c r="AA268" s="70">
        <v>0</v>
      </c>
      <c r="AB268" s="70">
        <f t="shared" si="203"/>
        <v>14677288.463993927</v>
      </c>
      <c r="AC268" s="51">
        <f>IF(D268='2. UC Pool Allocations by Type'!B$5,'2. UC Pool Allocations by Type'!J$5,IF(D268='2. UC Pool Allocations by Type'!B$6,'2. UC Pool Allocations by Type'!J$6,IF(D268='2. UC Pool Allocations by Type'!B$7,'2. UC Pool Allocations by Type'!J$7,IF(D268='2. UC Pool Allocations by Type'!B$10,'2. UC Pool Allocations by Type'!J$10,IF(D268='2. UC Pool Allocations by Type'!B$14,'2. UC Pool Allocations by Type'!J$14,IF(D268='2. UC Pool Allocations by Type'!B$15,'2. UC Pool Allocations by Type'!J$15,IF(D268='2. UC Pool Allocations by Type'!B$16,'2. UC Pool Allocations by Type'!J$16,0)))))))</f>
        <v>2027872799.0126088</v>
      </c>
      <c r="AD268" s="71">
        <f t="shared" si="208"/>
        <v>14677288.463993927</v>
      </c>
      <c r="AE268" s="71">
        <f t="shared" si="209"/>
        <v>0</v>
      </c>
      <c r="AF268" s="71">
        <f t="shared" si="210"/>
        <v>0</v>
      </c>
      <c r="AG268" s="71">
        <f t="shared" si="211"/>
        <v>0</v>
      </c>
      <c r="AH268" s="71">
        <f t="shared" si="212"/>
        <v>0</v>
      </c>
      <c r="AI268" s="71">
        <f t="shared" si="213"/>
        <v>0</v>
      </c>
      <c r="AJ268" s="71">
        <f t="shared" si="214"/>
        <v>0</v>
      </c>
      <c r="AK268" s="49">
        <f t="shared" si="215"/>
        <v>6962487.4658361459</v>
      </c>
      <c r="AL268" s="51">
        <f>IF($E268=$D$352,R268*'1. UC Assumptions'!$H$14,0)</f>
        <v>0</v>
      </c>
      <c r="AM268" s="70">
        <f t="shared" si="197"/>
        <v>0</v>
      </c>
      <c r="AN268" s="70">
        <f t="shared" si="216"/>
        <v>0</v>
      </c>
      <c r="AO268" s="70">
        <f t="shared" si="217"/>
        <v>0</v>
      </c>
      <c r="AP268" s="70">
        <f t="shared" si="200"/>
        <v>0</v>
      </c>
      <c r="AQ268" s="70">
        <f t="shared" si="218"/>
        <v>0</v>
      </c>
      <c r="AR268" s="70">
        <f t="shared" si="219"/>
        <v>6962487.4658361459</v>
      </c>
      <c r="AS268" s="70">
        <f t="shared" si="201"/>
        <v>-356656.26246778091</v>
      </c>
      <c r="AT268" s="99">
        <f t="shared" si="202"/>
        <v>6605831.2033683648</v>
      </c>
      <c r="AU268" s="287">
        <v>6293430.6500000004</v>
      </c>
      <c r="AV268" s="287">
        <f>ROUND(AU268*'1. UC Assumptions'!$C$19,2)</f>
        <v>2640094.16</v>
      </c>
      <c r="AW268" s="287">
        <f>IF((AB268-AA268-AU268)*'1. UC Assumptions'!$C$19&gt;0,(AB268-AA268-AU268)*'1. UC Assumptions'!$C$19,0)</f>
        <v>3517028.352970452</v>
      </c>
      <c r="AX268" s="287">
        <f t="shared" si="195"/>
        <v>6157122.5129704522</v>
      </c>
      <c r="AY268" s="287">
        <f>ROUND(AX268/'1. UC Assumptions'!$C$19,2)</f>
        <v>14677288.470000001</v>
      </c>
      <c r="AZ268" s="290">
        <f t="shared" si="233"/>
        <v>6605831.2033683648</v>
      </c>
      <c r="BA268" s="287">
        <f t="shared" si="220"/>
        <v>0</v>
      </c>
      <c r="BB268" s="287">
        <f t="shared" si="221"/>
        <v>0</v>
      </c>
      <c r="BC268" s="287">
        <f t="shared" si="222"/>
        <v>8071457.2666316358</v>
      </c>
      <c r="BD268" s="287">
        <f t="shared" si="223"/>
        <v>0</v>
      </c>
      <c r="BE268" s="287">
        <f t="shared" si="224"/>
        <v>0</v>
      </c>
      <c r="BF268" s="287">
        <f t="shared" si="225"/>
        <v>0</v>
      </c>
      <c r="BG268" s="287">
        <f t="shared" si="196"/>
        <v>6605831.2033683648</v>
      </c>
      <c r="BH268" s="287">
        <f t="shared" si="226"/>
        <v>6605831.2033683648</v>
      </c>
      <c r="BI268" s="287">
        <f t="shared" si="227"/>
        <v>0</v>
      </c>
      <c r="BJ268" s="287">
        <f t="shared" si="228"/>
        <v>0</v>
      </c>
      <c r="BK268" s="287">
        <f t="shared" si="229"/>
        <v>0</v>
      </c>
      <c r="BL268" s="287">
        <f t="shared" si="230"/>
        <v>0</v>
      </c>
      <c r="BM268" s="287">
        <f t="shared" si="231"/>
        <v>0</v>
      </c>
      <c r="BN268" s="287">
        <f t="shared" si="232"/>
        <v>0</v>
      </c>
      <c r="BO268" s="287">
        <f t="shared" si="234"/>
        <v>312400.55336836446</v>
      </c>
      <c r="BP268" s="287">
        <f t="shared" si="204"/>
        <v>131052.03</v>
      </c>
      <c r="BQ268" s="288">
        <f>IF(BO268&gt;0,BO268/'1. UC Assumptions'!$C$29*'1. UC Assumptions'!$C$28,0)</f>
        <v>213496.93088209667</v>
      </c>
      <c r="BR268" s="289">
        <f>BQ268*'1. UC Assumptions'!$C$19</f>
        <v>89561.962505039555</v>
      </c>
      <c r="BS268" s="289">
        <f t="shared" si="235"/>
        <v>6506927.5808820967</v>
      </c>
      <c r="BT268" s="90"/>
      <c r="BU268" s="111"/>
      <c r="BV268" s="111"/>
      <c r="BW268" s="126">
        <v>4257548.0825626515</v>
      </c>
      <c r="BX268" s="126">
        <v>14677288.463993927</v>
      </c>
      <c r="BY268" s="7">
        <f t="shared" si="193"/>
        <v>0</v>
      </c>
    </row>
    <row r="269" spans="1:77" s="8" customFormat="1">
      <c r="A269" s="118" t="s">
        <v>1476</v>
      </c>
      <c r="B269" s="118" t="s">
        <v>659</v>
      </c>
      <c r="C269" s="270" t="s">
        <v>659</v>
      </c>
      <c r="D269" s="119" t="s">
        <v>949</v>
      </c>
      <c r="E269" s="119"/>
      <c r="F269" s="120"/>
      <c r="G269" s="121" t="s">
        <v>1296</v>
      </c>
      <c r="H269" s="121" t="s">
        <v>792</v>
      </c>
      <c r="I269" s="122">
        <v>7</v>
      </c>
      <c r="J269" s="217">
        <f t="shared" si="198"/>
        <v>1</v>
      </c>
      <c r="K269" s="123">
        <v>-8094372.7577177398</v>
      </c>
      <c r="L269" s="123">
        <v>4288139.17</v>
      </c>
      <c r="M269" s="93">
        <f t="shared" si="199"/>
        <v>-4.8341591606716072</v>
      </c>
      <c r="N269" s="232">
        <v>14593705.378003929</v>
      </c>
      <c r="O269" s="232"/>
      <c r="P269" s="123">
        <v>14593705.378003929</v>
      </c>
      <c r="Q269" s="123">
        <v>5666801.0447877934</v>
      </c>
      <c r="R269" s="123">
        <f t="shared" si="205"/>
        <v>8926904.3332161345</v>
      </c>
      <c r="S269" s="123">
        <f t="shared" si="206"/>
        <v>0</v>
      </c>
      <c r="T269" s="123" t="b">
        <f t="shared" si="207"/>
        <v>0</v>
      </c>
      <c r="U269" s="123">
        <v>7076655.2600000007</v>
      </c>
      <c r="V269" s="123">
        <v>0</v>
      </c>
      <c r="W269" s="123">
        <v>0</v>
      </c>
      <c r="X269" s="123">
        <v>0</v>
      </c>
      <c r="Y269" s="123">
        <v>0</v>
      </c>
      <c r="Z269" s="70">
        <f t="shared" si="194"/>
        <v>7076655.2600000007</v>
      </c>
      <c r="AA269" s="70">
        <v>0</v>
      </c>
      <c r="AB269" s="70">
        <f>R269+Z269+AA269</f>
        <v>16003559.593216136</v>
      </c>
      <c r="AC269" s="51">
        <f>IF(D269='2. UC Pool Allocations by Type'!B$5,'2. UC Pool Allocations by Type'!J$5,IF(D269='2. UC Pool Allocations by Type'!B$6,'2. UC Pool Allocations by Type'!J$6,IF(D269='2. UC Pool Allocations by Type'!B$7,'2. UC Pool Allocations by Type'!J$7,IF(D269='2. UC Pool Allocations by Type'!B$10,'2. UC Pool Allocations by Type'!J$10,IF(D269='2. UC Pool Allocations by Type'!B$14,'2. UC Pool Allocations by Type'!J$14,IF(D269='2. UC Pool Allocations by Type'!B$15,'2. UC Pool Allocations by Type'!J$15,IF(D269='2. UC Pool Allocations by Type'!B$16,'2. UC Pool Allocations by Type'!J$16,0)))))))</f>
        <v>2027872799.0126088</v>
      </c>
      <c r="AD269" s="71">
        <f t="shared" si="208"/>
        <v>16003559.593216136</v>
      </c>
      <c r="AE269" s="71">
        <f t="shared" si="209"/>
        <v>0</v>
      </c>
      <c r="AF269" s="71">
        <f t="shared" si="210"/>
        <v>0</v>
      </c>
      <c r="AG269" s="71">
        <f t="shared" si="211"/>
        <v>0</v>
      </c>
      <c r="AH269" s="71">
        <f t="shared" si="212"/>
        <v>0</v>
      </c>
      <c r="AI269" s="71">
        <f t="shared" si="213"/>
        <v>0</v>
      </c>
      <c r="AJ269" s="71">
        <f t="shared" si="214"/>
        <v>0</v>
      </c>
      <c r="AK269" s="49">
        <f t="shared" si="215"/>
        <v>7591632.7017673617</v>
      </c>
      <c r="AL269" s="51">
        <f>IF($E269=$D$352,R269*'1. UC Assumptions'!$H$14,0)</f>
        <v>0</v>
      </c>
      <c r="AM269" s="70">
        <f t="shared" ref="AM269:AM270" si="236">IF(AL269=0,0,IF(AK269&gt;AL269,0,AL269-AK269))</f>
        <v>0</v>
      </c>
      <c r="AN269" s="70">
        <f t="shared" si="216"/>
        <v>0</v>
      </c>
      <c r="AO269" s="70">
        <f t="shared" si="217"/>
        <v>0</v>
      </c>
      <c r="AP269" s="70">
        <f t="shared" si="200"/>
        <v>0</v>
      </c>
      <c r="AQ269" s="70">
        <f t="shared" si="218"/>
        <v>0</v>
      </c>
      <c r="AR269" s="70">
        <f t="shared" si="219"/>
        <v>7591632.7017673617</v>
      </c>
      <c r="AS269" s="70">
        <f t="shared" si="201"/>
        <v>-388884.48399028677</v>
      </c>
      <c r="AT269" s="99">
        <f t="shared" si="202"/>
        <v>7202748.2177770752</v>
      </c>
      <c r="AU269" s="287">
        <v>2371490.61</v>
      </c>
      <c r="AV269" s="287">
        <f>ROUND(AU269*'1. UC Assumptions'!$C$19,2)</f>
        <v>994840.31</v>
      </c>
      <c r="AW269" s="287">
        <f>IF((AB269-AA269-AU269)*'1. UC Assumptions'!$C$19&gt;0,(AB269-AA269-AU269)*'1. UC Assumptions'!$C$19,0)</f>
        <v>5718652.9384591691</v>
      </c>
      <c r="AX269" s="287">
        <f t="shared" ref="AX269:AX270" si="237">AW269+AV269</f>
        <v>6713493.2484591696</v>
      </c>
      <c r="AY269" s="287">
        <f>ROUND(AX269/'1. UC Assumptions'!$C$19,2)</f>
        <v>16003559.59</v>
      </c>
      <c r="AZ269" s="290">
        <f t="shared" si="233"/>
        <v>7202748.2177770752</v>
      </c>
      <c r="BA269" s="287">
        <f t="shared" si="220"/>
        <v>0</v>
      </c>
      <c r="BB269" s="287">
        <f t="shared" si="221"/>
        <v>0</v>
      </c>
      <c r="BC269" s="287">
        <f t="shared" si="222"/>
        <v>8800811.3722229246</v>
      </c>
      <c r="BD269" s="287">
        <f t="shared" si="223"/>
        <v>0</v>
      </c>
      <c r="BE269" s="287">
        <f t="shared" si="224"/>
        <v>0</v>
      </c>
      <c r="BF269" s="287">
        <f t="shared" si="225"/>
        <v>0</v>
      </c>
      <c r="BG269" s="287">
        <f t="shared" ref="BG269:BG270" si="238">AZ269+BE269+BF269</f>
        <v>7202748.2177770752</v>
      </c>
      <c r="BH269" s="287">
        <f t="shared" si="226"/>
        <v>7202748.2177770752</v>
      </c>
      <c r="BI269" s="287">
        <f t="shared" si="227"/>
        <v>0</v>
      </c>
      <c r="BJ269" s="287">
        <f t="shared" si="228"/>
        <v>0</v>
      </c>
      <c r="BK269" s="287">
        <f t="shared" si="229"/>
        <v>0</v>
      </c>
      <c r="BL269" s="287">
        <f t="shared" si="230"/>
        <v>0</v>
      </c>
      <c r="BM269" s="287">
        <f t="shared" si="231"/>
        <v>0</v>
      </c>
      <c r="BN269" s="287">
        <f t="shared" si="232"/>
        <v>0</v>
      </c>
      <c r="BO269" s="287">
        <f t="shared" si="234"/>
        <v>4831257.6077770758</v>
      </c>
      <c r="BP269" s="287">
        <f t="shared" si="204"/>
        <v>2026712.56</v>
      </c>
      <c r="BQ269" s="288">
        <f>IF(BO269&gt;0,BO269/'1. UC Assumptions'!$C$29*'1. UC Assumptions'!$C$28,0)</f>
        <v>3301718.4522875999</v>
      </c>
      <c r="BR269" s="289">
        <f>BQ269*'1. UC Assumptions'!$C$19</f>
        <v>1385070.8907346481</v>
      </c>
      <c r="BS269" s="289">
        <f t="shared" si="235"/>
        <v>5673209.0622875998</v>
      </c>
      <c r="BT269" s="90"/>
      <c r="BU269" s="111"/>
      <c r="BV269" s="111"/>
      <c r="BW269" s="126">
        <v>9566017.4722822607</v>
      </c>
      <c r="BX269" s="126">
        <v>14593705.378003929</v>
      </c>
      <c r="BY269" s="7">
        <f t="shared" si="193"/>
        <v>0</v>
      </c>
    </row>
    <row r="270" spans="1:77" s="8" customFormat="1">
      <c r="A270" s="118" t="s">
        <v>661</v>
      </c>
      <c r="B270" s="118" t="s">
        <v>662</v>
      </c>
      <c r="C270" s="270" t="s">
        <v>662</v>
      </c>
      <c r="D270" s="119" t="s">
        <v>949</v>
      </c>
      <c r="E270" s="119"/>
      <c r="F270" s="120"/>
      <c r="G270" s="121" t="s">
        <v>660</v>
      </c>
      <c r="H270" s="121" t="s">
        <v>925</v>
      </c>
      <c r="I270" s="122">
        <v>17</v>
      </c>
      <c r="J270" s="217">
        <f t="shared" si="198"/>
        <v>1</v>
      </c>
      <c r="K270" s="123">
        <v>3060745.5087399995</v>
      </c>
      <c r="L270" s="123">
        <v>6612046.7999999998</v>
      </c>
      <c r="M270" s="93">
        <f t="shared" si="199"/>
        <v>7.2118999747939228E-2</v>
      </c>
      <c r="N270" s="232">
        <v>10370384.414815888</v>
      </c>
      <c r="O270" s="232"/>
      <c r="P270" s="123">
        <v>10370384.414815888</v>
      </c>
      <c r="Q270" s="123">
        <v>1312522.9544014579</v>
      </c>
      <c r="R270" s="123">
        <f t="shared" si="205"/>
        <v>9057861.4604144301</v>
      </c>
      <c r="S270" s="123">
        <f t="shared" si="206"/>
        <v>0</v>
      </c>
      <c r="T270" s="123" t="b">
        <f t="shared" si="207"/>
        <v>0</v>
      </c>
      <c r="U270" s="123">
        <v>0</v>
      </c>
      <c r="V270" s="123">
        <v>0</v>
      </c>
      <c r="W270" s="123">
        <v>0</v>
      </c>
      <c r="X270" s="123">
        <v>0</v>
      </c>
      <c r="Y270" s="123">
        <v>0</v>
      </c>
      <c r="Z270" s="70">
        <f t="shared" si="194"/>
        <v>0</v>
      </c>
      <c r="AA270" s="70">
        <v>0</v>
      </c>
      <c r="AB270" s="70">
        <f t="shared" si="203"/>
        <v>9057861.4604144301</v>
      </c>
      <c r="AC270" s="51">
        <f>IF(D270='2. UC Pool Allocations by Type'!B$5,'2. UC Pool Allocations by Type'!J$5,IF(D270='2. UC Pool Allocations by Type'!B$6,'2. UC Pool Allocations by Type'!J$6,IF(D270='2. UC Pool Allocations by Type'!B$7,'2. UC Pool Allocations by Type'!J$7,IF(D270='2. UC Pool Allocations by Type'!B$10,'2. UC Pool Allocations by Type'!J$10,IF(D270='2. UC Pool Allocations by Type'!B$14,'2. UC Pool Allocations by Type'!J$14,IF(D270='2. UC Pool Allocations by Type'!B$15,'2. UC Pool Allocations by Type'!J$15,IF(D270='2. UC Pool Allocations by Type'!B$16,'2. UC Pool Allocations by Type'!J$16,0)))))))</f>
        <v>2027872799.0126088</v>
      </c>
      <c r="AD270" s="71">
        <f t="shared" si="208"/>
        <v>9057861.4604144301</v>
      </c>
      <c r="AE270" s="71">
        <f t="shared" si="209"/>
        <v>0</v>
      </c>
      <c r="AF270" s="71">
        <f t="shared" si="210"/>
        <v>0</v>
      </c>
      <c r="AG270" s="71">
        <f t="shared" si="211"/>
        <v>0</v>
      </c>
      <c r="AH270" s="71">
        <f t="shared" si="212"/>
        <v>0</v>
      </c>
      <c r="AI270" s="71">
        <f t="shared" si="213"/>
        <v>0</v>
      </c>
      <c r="AJ270" s="71">
        <f t="shared" si="214"/>
        <v>0</v>
      </c>
      <c r="AK270" s="49">
        <f t="shared" si="215"/>
        <v>4296791.4025895409</v>
      </c>
      <c r="AL270" s="51">
        <f>IF($E270=$D$352,R270*'1. UC Assumptions'!$H$14,0)</f>
        <v>0</v>
      </c>
      <c r="AM270" s="70">
        <f t="shared" si="236"/>
        <v>0</v>
      </c>
      <c r="AN270" s="70">
        <f t="shared" si="216"/>
        <v>0</v>
      </c>
      <c r="AO270" s="70">
        <f t="shared" si="217"/>
        <v>0</v>
      </c>
      <c r="AP270" s="70">
        <f t="shared" si="200"/>
        <v>0</v>
      </c>
      <c r="AQ270" s="70">
        <f t="shared" si="218"/>
        <v>0</v>
      </c>
      <c r="AR270" s="70">
        <f t="shared" si="219"/>
        <v>4296791.4025895409</v>
      </c>
      <c r="AS270" s="70">
        <f t="shared" si="201"/>
        <v>-220104.89351268657</v>
      </c>
      <c r="AT270" s="99">
        <f t="shared" si="202"/>
        <v>4076686.5090768542</v>
      </c>
      <c r="AU270" s="287">
        <v>4413729.59</v>
      </c>
      <c r="AV270" s="287">
        <f>ROUND(AU270*'1. UC Assumptions'!$C$19,2)</f>
        <v>1851559.56</v>
      </c>
      <c r="AW270" s="287">
        <f>IF((AB270-AA270-AU270)*'1. UC Assumptions'!$C$19&gt;0,(AB270-AA270-AU270)*'1. UC Assumptions'!$C$19,0)</f>
        <v>1948213.3196388534</v>
      </c>
      <c r="AX270" s="287">
        <f t="shared" si="237"/>
        <v>3799772.8796388535</v>
      </c>
      <c r="AY270" s="287">
        <f>ROUND(AX270/'1. UC Assumptions'!$C$19,2)</f>
        <v>9057861.4499999993</v>
      </c>
      <c r="AZ270" s="290">
        <f t="shared" si="233"/>
        <v>4076686.5090768542</v>
      </c>
      <c r="BA270" s="287">
        <f t="shared" si="220"/>
        <v>0</v>
      </c>
      <c r="BB270" s="287">
        <f t="shared" si="221"/>
        <v>0</v>
      </c>
      <c r="BC270" s="287">
        <f t="shared" si="222"/>
        <v>4981174.940923145</v>
      </c>
      <c r="BD270" s="287">
        <f t="shared" si="223"/>
        <v>0</v>
      </c>
      <c r="BE270" s="287">
        <f t="shared" si="224"/>
        <v>0</v>
      </c>
      <c r="BF270" s="287">
        <f t="shared" si="225"/>
        <v>0</v>
      </c>
      <c r="BG270" s="287">
        <f t="shared" si="238"/>
        <v>4076686.5090768542</v>
      </c>
      <c r="BH270" s="287">
        <f t="shared" si="226"/>
        <v>4076686.5090768542</v>
      </c>
      <c r="BI270" s="287">
        <f t="shared" si="227"/>
        <v>0</v>
      </c>
      <c r="BJ270" s="287">
        <f t="shared" si="228"/>
        <v>0</v>
      </c>
      <c r="BK270" s="287">
        <f t="shared" si="229"/>
        <v>0</v>
      </c>
      <c r="BL270" s="287">
        <f t="shared" si="230"/>
        <v>0</v>
      </c>
      <c r="BM270" s="287">
        <f t="shared" si="231"/>
        <v>0</v>
      </c>
      <c r="BN270" s="287">
        <f t="shared" si="232"/>
        <v>0</v>
      </c>
      <c r="BO270" s="287">
        <f t="shared" si="234"/>
        <v>-337043.08092314564</v>
      </c>
      <c r="BP270" s="287">
        <f t="shared" si="204"/>
        <v>-141389.57</v>
      </c>
      <c r="BQ270" s="288">
        <f>IF(BO270&gt;0,BO270/'1. UC Assumptions'!$C$29*'1. UC Assumptions'!$C$28,0)</f>
        <v>0</v>
      </c>
      <c r="BR270" s="289">
        <f>BQ270*'1. UC Assumptions'!$C$19</f>
        <v>0</v>
      </c>
      <c r="BS270" s="289">
        <f t="shared" si="235"/>
        <v>4413729.59</v>
      </c>
      <c r="BT270" s="117"/>
      <c r="BU270" s="111"/>
      <c r="BV270" s="111"/>
      <c r="BW270" s="126">
        <v>3232809.3487399993</v>
      </c>
      <c r="BX270" s="126">
        <v>10370384.414815888</v>
      </c>
      <c r="BY270" s="7">
        <f t="shared" ref="BY270:BY321" si="239">BX270-P270</f>
        <v>0</v>
      </c>
    </row>
    <row r="271" spans="1:77" s="8" customFormat="1">
      <c r="A271" s="118" t="s">
        <v>663</v>
      </c>
      <c r="B271" s="118" t="s">
        <v>664</v>
      </c>
      <c r="C271" s="270" t="s">
        <v>664</v>
      </c>
      <c r="D271" s="119" t="s">
        <v>972</v>
      </c>
      <c r="E271" s="119" t="s">
        <v>977</v>
      </c>
      <c r="F271" s="120"/>
      <c r="G271" s="121" t="s">
        <v>1079</v>
      </c>
      <c r="H271" s="121" t="s">
        <v>926</v>
      </c>
      <c r="I271" s="122">
        <v>12</v>
      </c>
      <c r="J271" s="217">
        <f t="shared" si="198"/>
        <v>1</v>
      </c>
      <c r="K271" s="123">
        <v>1560845.4940388938</v>
      </c>
      <c r="L271" s="123">
        <v>817501</v>
      </c>
      <c r="M271" s="93">
        <f t="shared" si="199"/>
        <v>6.1134238396948426E-2</v>
      </c>
      <c r="N271" s="232">
        <v>2523744.8955960139</v>
      </c>
      <c r="O271" s="232"/>
      <c r="P271" s="123">
        <v>2523744.8955960139</v>
      </c>
      <c r="Q271" s="123">
        <v>1083874.3346791114</v>
      </c>
      <c r="R271" s="123">
        <f t="shared" si="205"/>
        <v>1439870.5609169025</v>
      </c>
      <c r="S271" s="123" t="b">
        <f t="shared" si="206"/>
        <v>0</v>
      </c>
      <c r="T271" s="123">
        <f t="shared" si="207"/>
        <v>1439870.5609169025</v>
      </c>
      <c r="U271" s="123">
        <v>0</v>
      </c>
      <c r="V271" s="123">
        <v>0</v>
      </c>
      <c r="W271" s="123">
        <v>0</v>
      </c>
      <c r="X271" s="123">
        <v>0</v>
      </c>
      <c r="Y271" s="123">
        <v>0</v>
      </c>
      <c r="Z271" s="70">
        <f t="shared" si="194"/>
        <v>0</v>
      </c>
      <c r="AA271" s="70">
        <v>0</v>
      </c>
      <c r="AB271" s="70">
        <f t="shared" si="203"/>
        <v>1439870.5609169025</v>
      </c>
      <c r="AC271" s="51">
        <f>IF(D271='2. UC Pool Allocations by Type'!B$5,'2. UC Pool Allocations by Type'!J$5,IF(D271='2. UC Pool Allocations by Type'!B$6,'2. UC Pool Allocations by Type'!J$6,IF(D271='2. UC Pool Allocations by Type'!B$7,'2. UC Pool Allocations by Type'!J$7,IF(D271='2. UC Pool Allocations by Type'!B$10,'2. UC Pool Allocations by Type'!J$10,IF(D271='2. UC Pool Allocations by Type'!B$14,'2. UC Pool Allocations by Type'!J$14,IF(D271='2. UC Pool Allocations by Type'!B$15,'2. UC Pool Allocations by Type'!J$15,IF(D271='2. UC Pool Allocations by Type'!B$16,'2. UC Pool Allocations by Type'!J$16,0)))))))</f>
        <v>196885138.65513676</v>
      </c>
      <c r="AD271" s="71">
        <f t="shared" si="208"/>
        <v>0</v>
      </c>
      <c r="AE271" s="71">
        <f t="shared" si="209"/>
        <v>1439870.5609169025</v>
      </c>
      <c r="AF271" s="71">
        <f t="shared" si="210"/>
        <v>0</v>
      </c>
      <c r="AG271" s="71">
        <f t="shared" si="211"/>
        <v>0</v>
      </c>
      <c r="AH271" s="71">
        <f t="shared" si="212"/>
        <v>0</v>
      </c>
      <c r="AI271" s="71">
        <f t="shared" si="213"/>
        <v>0</v>
      </c>
      <c r="AJ271" s="71">
        <f t="shared" si="214"/>
        <v>0</v>
      </c>
      <c r="AK271" s="49">
        <f t="shared" si="215"/>
        <v>882653.34865175316</v>
      </c>
      <c r="AL271" s="51">
        <f>IF($E271=$D$352,R271*'1. UC Assumptions'!$H$14,0)</f>
        <v>1236073.4969102025</v>
      </c>
      <c r="AM271" s="70">
        <f t="shared" si="197"/>
        <v>353420.14825844939</v>
      </c>
      <c r="AN271" s="70">
        <f t="shared" si="216"/>
        <v>353420.14825844939</v>
      </c>
      <c r="AO271" s="70">
        <f t="shared" si="217"/>
        <v>0</v>
      </c>
      <c r="AP271" s="70">
        <f t="shared" si="200"/>
        <v>0</v>
      </c>
      <c r="AQ271" s="70">
        <f t="shared" si="218"/>
        <v>0</v>
      </c>
      <c r="AR271" s="70">
        <f t="shared" si="219"/>
        <v>0</v>
      </c>
      <c r="AS271" s="70">
        <f t="shared" si="201"/>
        <v>0</v>
      </c>
      <c r="AT271" s="99">
        <f t="shared" si="202"/>
        <v>1236073.4969102025</v>
      </c>
      <c r="AU271" s="287">
        <v>1227430.3899999999</v>
      </c>
      <c r="AV271" s="287">
        <f>ROUND(AU271*'1. UC Assumptions'!$C$19,2)</f>
        <v>514907.05</v>
      </c>
      <c r="AW271" s="287">
        <f>IF((AB271-AA271-AU271)*'1. UC Assumptions'!$C$19&gt;0,(AB271-AA271-AU271)*'1. UC Assumptions'!$C$19,0)</f>
        <v>89118.651699640643</v>
      </c>
      <c r="AX271" s="287">
        <f t="shared" ref="AX271:AX322" si="240">AW271+AV271</f>
        <v>604025.7016996406</v>
      </c>
      <c r="AY271" s="287">
        <f>ROUND(AX271/'1. UC Assumptions'!$C$19,2)</f>
        <v>1439870.56</v>
      </c>
      <c r="AZ271" s="290">
        <f t="shared" si="233"/>
        <v>1236073.4969102025</v>
      </c>
      <c r="BA271" s="287">
        <f t="shared" si="220"/>
        <v>0</v>
      </c>
      <c r="BB271" s="287">
        <f t="shared" si="221"/>
        <v>0</v>
      </c>
      <c r="BC271" s="287">
        <f t="shared" si="222"/>
        <v>0</v>
      </c>
      <c r="BD271" s="287">
        <f t="shared" si="223"/>
        <v>0</v>
      </c>
      <c r="BE271" s="287">
        <f t="shared" si="224"/>
        <v>0</v>
      </c>
      <c r="BF271" s="287">
        <f t="shared" si="225"/>
        <v>0</v>
      </c>
      <c r="BG271" s="287">
        <f t="shared" ref="BG271:BG327" si="241">AZ271+BE271+BF271</f>
        <v>1236073.4969102025</v>
      </c>
      <c r="BH271" s="287">
        <f t="shared" si="226"/>
        <v>0</v>
      </c>
      <c r="BI271" s="287">
        <f t="shared" si="227"/>
        <v>1236073.4969102025</v>
      </c>
      <c r="BJ271" s="287">
        <f t="shared" si="228"/>
        <v>0</v>
      </c>
      <c r="BK271" s="287">
        <f t="shared" si="229"/>
        <v>0</v>
      </c>
      <c r="BL271" s="287">
        <f t="shared" si="230"/>
        <v>0</v>
      </c>
      <c r="BM271" s="287">
        <f t="shared" si="231"/>
        <v>0</v>
      </c>
      <c r="BN271" s="287">
        <f t="shared" si="232"/>
        <v>0</v>
      </c>
      <c r="BO271" s="287">
        <f t="shared" si="234"/>
        <v>8643.1069102026522</v>
      </c>
      <c r="BP271" s="287">
        <f t="shared" si="204"/>
        <v>3625.78</v>
      </c>
      <c r="BQ271" s="288">
        <f>IF(BO271&gt;0,BO271/'1. UC Assumptions'!$C$29*'1. UC Assumptions'!$C$28,0)</f>
        <v>5906.7654609377887</v>
      </c>
      <c r="BR271" s="289">
        <f>BQ271*'1. UC Assumptions'!$C$19</f>
        <v>2477.8881108634023</v>
      </c>
      <c r="BS271" s="289">
        <f t="shared" si="235"/>
        <v>1233337.1554609376</v>
      </c>
      <c r="BT271" s="117"/>
      <c r="BU271" s="111"/>
      <c r="BV271" s="111"/>
      <c r="BW271" s="126">
        <v>1578350.924038894</v>
      </c>
      <c r="BX271" s="126">
        <v>2523744.8955960139</v>
      </c>
      <c r="BY271" s="7">
        <f t="shared" si="239"/>
        <v>0</v>
      </c>
    </row>
    <row r="272" spans="1:77" s="8" customFormat="1">
      <c r="A272" s="118" t="s">
        <v>665</v>
      </c>
      <c r="B272" s="118" t="s">
        <v>666</v>
      </c>
      <c r="C272" s="270" t="s">
        <v>2142</v>
      </c>
      <c r="D272" s="119" t="s">
        <v>949</v>
      </c>
      <c r="E272" s="119"/>
      <c r="F272" s="120"/>
      <c r="G272" s="121" t="s">
        <v>1297</v>
      </c>
      <c r="H272" s="121" t="s">
        <v>780</v>
      </c>
      <c r="I272" s="122">
        <v>8</v>
      </c>
      <c r="J272" s="217" t="str">
        <f t="shared" si="198"/>
        <v xml:space="preserve"> </v>
      </c>
      <c r="K272" s="123">
        <v>4566632.114860001</v>
      </c>
      <c r="L272" s="123">
        <v>6665705.7300000004</v>
      </c>
      <c r="M272" s="93">
        <f t="shared" si="199"/>
        <v>7.0863339761290778E-2</v>
      </c>
      <c r="N272" s="232">
        <v>12022146.746285811</v>
      </c>
      <c r="O272" s="232"/>
      <c r="P272" s="123">
        <v>12028298.817873921</v>
      </c>
      <c r="Q272" s="123">
        <v>0</v>
      </c>
      <c r="R272" s="123">
        <f t="shared" si="205"/>
        <v>12028298.817873921</v>
      </c>
      <c r="S272" s="123">
        <f t="shared" si="206"/>
        <v>0</v>
      </c>
      <c r="T272" s="123" t="b">
        <f t="shared" si="207"/>
        <v>0</v>
      </c>
      <c r="U272" s="123">
        <v>4447407</v>
      </c>
      <c r="V272" s="123">
        <v>0</v>
      </c>
      <c r="W272" s="123">
        <v>0</v>
      </c>
      <c r="X272" s="123">
        <v>0</v>
      </c>
      <c r="Y272" s="123">
        <v>0</v>
      </c>
      <c r="Z272" s="70">
        <f t="shared" si="194"/>
        <v>4447407</v>
      </c>
      <c r="AA272" s="70">
        <v>0</v>
      </c>
      <c r="AB272" s="70">
        <f t="shared" si="203"/>
        <v>16475705.817873921</v>
      </c>
      <c r="AC272" s="51">
        <f>IF(D272='2. UC Pool Allocations by Type'!B$5,'2. UC Pool Allocations by Type'!J$5,IF(D272='2. UC Pool Allocations by Type'!B$6,'2. UC Pool Allocations by Type'!J$6,IF(D272='2. UC Pool Allocations by Type'!B$7,'2. UC Pool Allocations by Type'!J$7,IF(D272='2. UC Pool Allocations by Type'!B$10,'2. UC Pool Allocations by Type'!J$10,IF(D272='2. UC Pool Allocations by Type'!B$14,'2. UC Pool Allocations by Type'!J$14,IF(D272='2. UC Pool Allocations by Type'!B$15,'2. UC Pool Allocations by Type'!J$15,IF(D272='2. UC Pool Allocations by Type'!B$16,'2. UC Pool Allocations by Type'!J$16,0)))))))</f>
        <v>2027872799.0126088</v>
      </c>
      <c r="AD272" s="71">
        <f t="shared" si="208"/>
        <v>16475705.817873921</v>
      </c>
      <c r="AE272" s="71">
        <f t="shared" si="209"/>
        <v>0</v>
      </c>
      <c r="AF272" s="71">
        <f t="shared" si="210"/>
        <v>0</v>
      </c>
      <c r="AG272" s="71">
        <f t="shared" si="211"/>
        <v>0</v>
      </c>
      <c r="AH272" s="71">
        <f t="shared" si="212"/>
        <v>0</v>
      </c>
      <c r="AI272" s="71">
        <f t="shared" si="213"/>
        <v>0</v>
      </c>
      <c r="AJ272" s="71">
        <f t="shared" si="214"/>
        <v>0</v>
      </c>
      <c r="AK272" s="49">
        <f t="shared" si="215"/>
        <v>7815605.4184776768</v>
      </c>
      <c r="AL272" s="51">
        <f>IF($E272=$D$352,R272*'1. UC Assumptions'!$H$14,0)</f>
        <v>0</v>
      </c>
      <c r="AM272" s="70">
        <f t="shared" si="197"/>
        <v>0</v>
      </c>
      <c r="AN272" s="70">
        <f t="shared" si="216"/>
        <v>0</v>
      </c>
      <c r="AO272" s="70">
        <f t="shared" si="217"/>
        <v>0</v>
      </c>
      <c r="AP272" s="70">
        <f t="shared" si="200"/>
        <v>0</v>
      </c>
      <c r="AQ272" s="70">
        <f t="shared" si="218"/>
        <v>0</v>
      </c>
      <c r="AR272" s="70">
        <f t="shared" si="219"/>
        <v>7815605.4184776768</v>
      </c>
      <c r="AS272" s="70">
        <f t="shared" si="201"/>
        <v>-400357.57782760012</v>
      </c>
      <c r="AT272" s="99">
        <f t="shared" si="202"/>
        <v>7415247.840650077</v>
      </c>
      <c r="AU272" s="287">
        <v>2530170.42</v>
      </c>
      <c r="AV272" s="287">
        <f>ROUND(AU272*'1. UC Assumptions'!$C$19,2)</f>
        <v>1061406.49</v>
      </c>
      <c r="AW272" s="287">
        <f>IF((AB272-AA272-AU272)*'1. UC Assumptions'!$C$19&gt;0,(AB272-AA272-AU272)*'1. UC Assumptions'!$C$19,0)</f>
        <v>5850152.0994081097</v>
      </c>
      <c r="AX272" s="287">
        <f t="shared" si="240"/>
        <v>6911558.5894081099</v>
      </c>
      <c r="AY272" s="287">
        <f>ROUND(AX272/'1. UC Assumptions'!$C$19,2)</f>
        <v>16475705.82</v>
      </c>
      <c r="AZ272" s="290">
        <f t="shared" si="233"/>
        <v>7415247.840650077</v>
      </c>
      <c r="BA272" s="287">
        <f t="shared" si="220"/>
        <v>0</v>
      </c>
      <c r="BB272" s="287">
        <f t="shared" si="221"/>
        <v>0</v>
      </c>
      <c r="BC272" s="287">
        <f t="shared" si="222"/>
        <v>9060457.9793499224</v>
      </c>
      <c r="BD272" s="287">
        <f t="shared" si="223"/>
        <v>0</v>
      </c>
      <c r="BE272" s="287">
        <f t="shared" si="224"/>
        <v>0</v>
      </c>
      <c r="BF272" s="287">
        <f t="shared" si="225"/>
        <v>0</v>
      </c>
      <c r="BG272" s="287">
        <f t="shared" si="241"/>
        <v>7415247.840650077</v>
      </c>
      <c r="BH272" s="287">
        <f t="shared" si="226"/>
        <v>7415247.840650077</v>
      </c>
      <c r="BI272" s="287">
        <f t="shared" si="227"/>
        <v>0</v>
      </c>
      <c r="BJ272" s="287">
        <f t="shared" si="228"/>
        <v>0</v>
      </c>
      <c r="BK272" s="287">
        <f t="shared" si="229"/>
        <v>0</v>
      </c>
      <c r="BL272" s="287">
        <f t="shared" si="230"/>
        <v>0</v>
      </c>
      <c r="BM272" s="287">
        <f t="shared" si="231"/>
        <v>0</v>
      </c>
      <c r="BN272" s="287">
        <f t="shared" si="232"/>
        <v>0</v>
      </c>
      <c r="BO272" s="287">
        <f t="shared" si="234"/>
        <v>4885077.4206500771</v>
      </c>
      <c r="BP272" s="287">
        <f t="shared" si="204"/>
        <v>2049289.97</v>
      </c>
      <c r="BQ272" s="288">
        <f>IF(BO272&gt;0,BO272/'1. UC Assumptions'!$C$29*'1. UC Assumptions'!$C$28,0)</f>
        <v>3338499.3246168676</v>
      </c>
      <c r="BR272" s="289">
        <f>BQ272*'1. UC Assumptions'!$C$19</f>
        <v>1400500.4666767758</v>
      </c>
      <c r="BS272" s="289">
        <f t="shared" si="235"/>
        <v>5868669.744616868</v>
      </c>
      <c r="BT272" s="90"/>
      <c r="BU272" s="111"/>
      <c r="BV272" s="111"/>
      <c r="BW272" s="126">
        <v>4747208.2548600007</v>
      </c>
      <c r="BX272" s="126">
        <v>12022146.746285811</v>
      </c>
      <c r="BY272" s="7">
        <f t="shared" si="239"/>
        <v>-6152.0715881101787</v>
      </c>
    </row>
    <row r="273" spans="1:77" s="8" customFormat="1">
      <c r="A273" s="118" t="s">
        <v>667</v>
      </c>
      <c r="B273" s="118" t="s">
        <v>668</v>
      </c>
      <c r="C273" s="270" t="s">
        <v>668</v>
      </c>
      <c r="D273" s="119" t="s">
        <v>949</v>
      </c>
      <c r="E273" s="119"/>
      <c r="F273" s="120"/>
      <c r="G273" s="121" t="s">
        <v>1298</v>
      </c>
      <c r="H273" s="121" t="s">
        <v>780</v>
      </c>
      <c r="I273" s="122">
        <v>8</v>
      </c>
      <c r="J273" s="217" t="str">
        <f t="shared" si="198"/>
        <v xml:space="preserve"> </v>
      </c>
      <c r="K273" s="123">
        <v>2149010.7348699993</v>
      </c>
      <c r="L273" s="123">
        <v>5427921.6699999999</v>
      </c>
      <c r="M273" s="93">
        <f t="shared" si="199"/>
        <v>9.5014960441649254E-2</v>
      </c>
      <c r="N273" s="232">
        <v>8296854.3375877738</v>
      </c>
      <c r="O273" s="232"/>
      <c r="P273" s="123">
        <v>8296854.3375877738</v>
      </c>
      <c r="Q273" s="123">
        <v>0</v>
      </c>
      <c r="R273" s="123">
        <f t="shared" si="205"/>
        <v>8296854.3375877738</v>
      </c>
      <c r="S273" s="123">
        <f t="shared" si="206"/>
        <v>0</v>
      </c>
      <c r="T273" s="123" t="b">
        <f t="shared" si="207"/>
        <v>0</v>
      </c>
      <c r="U273" s="123">
        <v>28261</v>
      </c>
      <c r="V273" s="123">
        <v>0</v>
      </c>
      <c r="W273" s="123">
        <v>576758.50772811286</v>
      </c>
      <c r="X273" s="123">
        <v>0</v>
      </c>
      <c r="Y273" s="123">
        <v>0</v>
      </c>
      <c r="Z273" s="70">
        <f t="shared" si="194"/>
        <v>605019.50772811286</v>
      </c>
      <c r="AA273" s="70">
        <v>0</v>
      </c>
      <c r="AB273" s="70">
        <f t="shared" si="203"/>
        <v>8901873.8453158867</v>
      </c>
      <c r="AC273" s="51">
        <f>IF(D273='2. UC Pool Allocations by Type'!B$5,'2. UC Pool Allocations by Type'!J$5,IF(D273='2. UC Pool Allocations by Type'!B$6,'2. UC Pool Allocations by Type'!J$6,IF(D273='2. UC Pool Allocations by Type'!B$7,'2. UC Pool Allocations by Type'!J$7,IF(D273='2. UC Pool Allocations by Type'!B$10,'2. UC Pool Allocations by Type'!J$10,IF(D273='2. UC Pool Allocations by Type'!B$14,'2. UC Pool Allocations by Type'!J$14,IF(D273='2. UC Pool Allocations by Type'!B$15,'2. UC Pool Allocations by Type'!J$15,IF(D273='2. UC Pool Allocations by Type'!B$16,'2. UC Pool Allocations by Type'!J$16,0)))))))</f>
        <v>2027872799.0126088</v>
      </c>
      <c r="AD273" s="71">
        <f t="shared" si="208"/>
        <v>8901873.8453158867</v>
      </c>
      <c r="AE273" s="71">
        <f t="shared" si="209"/>
        <v>0</v>
      </c>
      <c r="AF273" s="71">
        <f t="shared" si="210"/>
        <v>0</v>
      </c>
      <c r="AG273" s="71">
        <f t="shared" si="211"/>
        <v>0</v>
      </c>
      <c r="AH273" s="71">
        <f t="shared" si="212"/>
        <v>0</v>
      </c>
      <c r="AI273" s="71">
        <f t="shared" si="213"/>
        <v>0</v>
      </c>
      <c r="AJ273" s="71">
        <f t="shared" si="214"/>
        <v>0</v>
      </c>
      <c r="AK273" s="49">
        <f t="shared" si="215"/>
        <v>4222795.3223453183</v>
      </c>
      <c r="AL273" s="51">
        <f>IF($E273=$D$352,R273*'1. UC Assumptions'!$H$14,0)</f>
        <v>0</v>
      </c>
      <c r="AM273" s="70">
        <f t="shared" si="197"/>
        <v>0</v>
      </c>
      <c r="AN273" s="70">
        <f t="shared" si="216"/>
        <v>0</v>
      </c>
      <c r="AO273" s="70">
        <f t="shared" si="217"/>
        <v>0</v>
      </c>
      <c r="AP273" s="70">
        <f t="shared" si="200"/>
        <v>0</v>
      </c>
      <c r="AQ273" s="70">
        <f t="shared" si="218"/>
        <v>0</v>
      </c>
      <c r="AR273" s="70">
        <f t="shared" si="219"/>
        <v>4222795.3223453183</v>
      </c>
      <c r="AS273" s="70">
        <f t="shared" si="201"/>
        <v>-216314.41409758275</v>
      </c>
      <c r="AT273" s="99">
        <f t="shared" si="202"/>
        <v>4006480.9082477354</v>
      </c>
      <c r="AU273" s="287">
        <v>3664750.2199999997</v>
      </c>
      <c r="AV273" s="287">
        <f>ROUND(AU273*'1. UC Assumptions'!$C$19,2)</f>
        <v>1537362.72</v>
      </c>
      <c r="AW273" s="287">
        <f>IF((AB273-AA273-AU273)*'1. UC Assumptions'!$C$19&gt;0,(AB273-AA273-AU273)*'1. UC Assumptions'!$C$19,0)</f>
        <v>2196973.3608200145</v>
      </c>
      <c r="AX273" s="287">
        <f t="shared" si="240"/>
        <v>3734336.0808200147</v>
      </c>
      <c r="AY273" s="287">
        <f>ROUND(AX273/'1. UC Assumptions'!$C$19,2)</f>
        <v>8901873.8499999996</v>
      </c>
      <c r="AZ273" s="290">
        <f t="shared" si="233"/>
        <v>4006480.9082477354</v>
      </c>
      <c r="BA273" s="287">
        <f t="shared" si="220"/>
        <v>0</v>
      </c>
      <c r="BB273" s="287">
        <f t="shared" si="221"/>
        <v>0</v>
      </c>
      <c r="BC273" s="287">
        <f t="shared" si="222"/>
        <v>4895392.9417522643</v>
      </c>
      <c r="BD273" s="287">
        <f t="shared" si="223"/>
        <v>0</v>
      </c>
      <c r="BE273" s="287">
        <f t="shared" si="224"/>
        <v>0</v>
      </c>
      <c r="BF273" s="287">
        <f t="shared" si="225"/>
        <v>0</v>
      </c>
      <c r="BG273" s="287">
        <f t="shared" si="241"/>
        <v>4006480.9082477354</v>
      </c>
      <c r="BH273" s="287">
        <f t="shared" si="226"/>
        <v>4006480.9082477354</v>
      </c>
      <c r="BI273" s="287">
        <f t="shared" si="227"/>
        <v>0</v>
      </c>
      <c r="BJ273" s="287">
        <f t="shared" si="228"/>
        <v>0</v>
      </c>
      <c r="BK273" s="287">
        <f t="shared" si="229"/>
        <v>0</v>
      </c>
      <c r="BL273" s="287">
        <f t="shared" si="230"/>
        <v>0</v>
      </c>
      <c r="BM273" s="287">
        <f t="shared" si="231"/>
        <v>0</v>
      </c>
      <c r="BN273" s="287">
        <f t="shared" si="232"/>
        <v>0</v>
      </c>
      <c r="BO273" s="287">
        <f t="shared" si="234"/>
        <v>341730.68824773561</v>
      </c>
      <c r="BP273" s="287">
        <f t="shared" si="204"/>
        <v>143356.01999999999</v>
      </c>
      <c r="BQ273" s="288">
        <f>IF(BO273&gt;0,BO273/'1. UC Assumptions'!$C$29*'1. UC Assumptions'!$C$28,0)</f>
        <v>233541.36970138396</v>
      </c>
      <c r="BR273" s="289">
        <f>BQ273*'1. UC Assumptions'!$C$19</f>
        <v>97970.604589730559</v>
      </c>
      <c r="BS273" s="289">
        <f t="shared" si="235"/>
        <v>3898291.5897013838</v>
      </c>
      <c r="BT273" s="117"/>
      <c r="BU273" s="111"/>
      <c r="BV273" s="111"/>
      <c r="BW273" s="126">
        <v>2448482.3448699997</v>
      </c>
      <c r="BX273" s="126">
        <v>8296854.3375877738</v>
      </c>
      <c r="BY273" s="7">
        <f t="shared" si="239"/>
        <v>0</v>
      </c>
    </row>
    <row r="274" spans="1:77" s="8" customFormat="1">
      <c r="A274" s="118" t="s">
        <v>669</v>
      </c>
      <c r="B274" s="118" t="s">
        <v>670</v>
      </c>
      <c r="C274" s="270" t="s">
        <v>670</v>
      </c>
      <c r="D274" s="119" t="s">
        <v>949</v>
      </c>
      <c r="E274" s="119"/>
      <c r="F274" s="120"/>
      <c r="G274" s="121" t="s">
        <v>1299</v>
      </c>
      <c r="H274" s="121" t="s">
        <v>771</v>
      </c>
      <c r="I274" s="122">
        <v>3</v>
      </c>
      <c r="J274" s="217" t="str">
        <f t="shared" si="198"/>
        <v xml:space="preserve"> </v>
      </c>
      <c r="K274" s="123">
        <v>8834035.3317000028</v>
      </c>
      <c r="L274" s="123">
        <v>18261772</v>
      </c>
      <c r="M274" s="93">
        <f t="shared" si="199"/>
        <v>0.10144039278700245</v>
      </c>
      <c r="N274" s="232">
        <v>29844416.670308594</v>
      </c>
      <c r="O274" s="232"/>
      <c r="P274" s="123">
        <v>29844416.670308594</v>
      </c>
      <c r="Q274" s="123">
        <v>0</v>
      </c>
      <c r="R274" s="123">
        <f t="shared" si="205"/>
        <v>29844416.670308594</v>
      </c>
      <c r="S274" s="123">
        <f t="shared" si="206"/>
        <v>0</v>
      </c>
      <c r="T274" s="123" t="b">
        <f t="shared" si="207"/>
        <v>0</v>
      </c>
      <c r="U274" s="123">
        <v>418285</v>
      </c>
      <c r="V274" s="123">
        <v>0</v>
      </c>
      <c r="W274" s="123">
        <v>0</v>
      </c>
      <c r="X274" s="123">
        <v>0</v>
      </c>
      <c r="Y274" s="123">
        <v>845774</v>
      </c>
      <c r="Z274" s="70">
        <f t="shared" si="194"/>
        <v>1264059</v>
      </c>
      <c r="AA274" s="70">
        <v>0</v>
      </c>
      <c r="AB274" s="70">
        <f t="shared" si="203"/>
        <v>31108475.670308594</v>
      </c>
      <c r="AC274" s="51">
        <f>IF(D274='2. UC Pool Allocations by Type'!B$5,'2. UC Pool Allocations by Type'!J$5,IF(D274='2. UC Pool Allocations by Type'!B$6,'2. UC Pool Allocations by Type'!J$6,IF(D274='2. UC Pool Allocations by Type'!B$7,'2. UC Pool Allocations by Type'!J$7,IF(D274='2. UC Pool Allocations by Type'!B$10,'2. UC Pool Allocations by Type'!J$10,IF(D274='2. UC Pool Allocations by Type'!B$14,'2. UC Pool Allocations by Type'!J$14,IF(D274='2. UC Pool Allocations by Type'!B$15,'2. UC Pool Allocations by Type'!J$15,IF(D274='2. UC Pool Allocations by Type'!B$16,'2. UC Pool Allocations by Type'!J$16,0)))))))</f>
        <v>2027872799.0126088</v>
      </c>
      <c r="AD274" s="71">
        <f t="shared" si="208"/>
        <v>31108475.670308594</v>
      </c>
      <c r="AE274" s="71">
        <f t="shared" si="209"/>
        <v>0</v>
      </c>
      <c r="AF274" s="71">
        <f t="shared" si="210"/>
        <v>0</v>
      </c>
      <c r="AG274" s="71">
        <f t="shared" si="211"/>
        <v>0</v>
      </c>
      <c r="AH274" s="71">
        <f t="shared" si="212"/>
        <v>0</v>
      </c>
      <c r="AI274" s="71">
        <f t="shared" si="213"/>
        <v>0</v>
      </c>
      <c r="AJ274" s="71">
        <f t="shared" si="214"/>
        <v>0</v>
      </c>
      <c r="AK274" s="49">
        <f t="shared" si="215"/>
        <v>14756974.523402805</v>
      </c>
      <c r="AL274" s="51">
        <f>IF($E274=$D$352,R274*'1. UC Assumptions'!$H$14,0)</f>
        <v>0</v>
      </c>
      <c r="AM274" s="70">
        <f t="shared" si="197"/>
        <v>0</v>
      </c>
      <c r="AN274" s="70">
        <f t="shared" si="216"/>
        <v>0</v>
      </c>
      <c r="AO274" s="70">
        <f t="shared" si="217"/>
        <v>0</v>
      </c>
      <c r="AP274" s="70">
        <f t="shared" si="200"/>
        <v>0</v>
      </c>
      <c r="AQ274" s="70">
        <f t="shared" si="218"/>
        <v>0</v>
      </c>
      <c r="AR274" s="70">
        <f t="shared" si="219"/>
        <v>14756974.523402805</v>
      </c>
      <c r="AS274" s="70">
        <f t="shared" si="201"/>
        <v>-755932.0436373722</v>
      </c>
      <c r="AT274" s="99">
        <f t="shared" si="202"/>
        <v>14001042.479765432</v>
      </c>
      <c r="AU274" s="287">
        <v>14780610.640000001</v>
      </c>
      <c r="AV274" s="287">
        <f>ROUND(AU274*'1. UC Assumptions'!$C$19,2)</f>
        <v>6200466.1600000001</v>
      </c>
      <c r="AW274" s="287">
        <f>IF((AB274-AA274-AU274)*'1. UC Assumptions'!$C$19&gt;0,(AB274-AA274-AU274)*'1. UC Assumptions'!$C$19,0)</f>
        <v>6849539.3802144546</v>
      </c>
      <c r="AX274" s="287">
        <f t="shared" si="240"/>
        <v>13050005.540214455</v>
      </c>
      <c r="AY274" s="287">
        <f>ROUND(AX274/'1. UC Assumptions'!$C$19,2)</f>
        <v>31108475.66</v>
      </c>
      <c r="AZ274" s="290">
        <f t="shared" si="233"/>
        <v>14001042.479765432</v>
      </c>
      <c r="BA274" s="287">
        <f t="shared" si="220"/>
        <v>0</v>
      </c>
      <c r="BB274" s="287">
        <f t="shared" si="221"/>
        <v>0</v>
      </c>
      <c r="BC274" s="287">
        <f t="shared" si="222"/>
        <v>17107433.180234566</v>
      </c>
      <c r="BD274" s="287">
        <f t="shared" si="223"/>
        <v>0</v>
      </c>
      <c r="BE274" s="287">
        <f t="shared" si="224"/>
        <v>0</v>
      </c>
      <c r="BF274" s="287">
        <f t="shared" si="225"/>
        <v>0</v>
      </c>
      <c r="BG274" s="287">
        <f t="shared" si="241"/>
        <v>14001042.479765432</v>
      </c>
      <c r="BH274" s="287">
        <f t="shared" si="226"/>
        <v>14001042.479765432</v>
      </c>
      <c r="BI274" s="287">
        <f t="shared" si="227"/>
        <v>0</v>
      </c>
      <c r="BJ274" s="287">
        <f t="shared" si="228"/>
        <v>0</v>
      </c>
      <c r="BK274" s="287">
        <f t="shared" si="229"/>
        <v>0</v>
      </c>
      <c r="BL274" s="287">
        <f t="shared" si="230"/>
        <v>0</v>
      </c>
      <c r="BM274" s="287">
        <f t="shared" si="231"/>
        <v>0</v>
      </c>
      <c r="BN274" s="287">
        <f t="shared" si="232"/>
        <v>0</v>
      </c>
      <c r="BO274" s="287">
        <f t="shared" si="234"/>
        <v>-779568.16023456864</v>
      </c>
      <c r="BP274" s="287">
        <f t="shared" si="204"/>
        <v>-327028.84000000003</v>
      </c>
      <c r="BQ274" s="288">
        <f>IF(BO274&gt;0,BO274/'1. UC Assumptions'!$C$29*'1. UC Assumptions'!$C$28,0)</f>
        <v>0</v>
      </c>
      <c r="BR274" s="289">
        <f>BQ274*'1. UC Assumptions'!$C$19</f>
        <v>0</v>
      </c>
      <c r="BS274" s="289">
        <f t="shared" si="235"/>
        <v>14780610.640000001</v>
      </c>
      <c r="BT274" s="117"/>
      <c r="BU274" s="111"/>
      <c r="BV274" s="111"/>
      <c r="BW274" s="126">
        <v>10070252.851700002</v>
      </c>
      <c r="BX274" s="126">
        <v>29844416.670308594</v>
      </c>
      <c r="BY274" s="7">
        <f t="shared" si="239"/>
        <v>0</v>
      </c>
    </row>
    <row r="275" spans="1:77" s="8" customFormat="1">
      <c r="A275" s="118" t="s">
        <v>671</v>
      </c>
      <c r="B275" s="118" t="s">
        <v>672</v>
      </c>
      <c r="C275" s="270" t="s">
        <v>672</v>
      </c>
      <c r="D275" s="119" t="s">
        <v>949</v>
      </c>
      <c r="E275" s="119"/>
      <c r="F275" s="120"/>
      <c r="G275" s="121" t="s">
        <v>1300</v>
      </c>
      <c r="H275" s="121" t="s">
        <v>771</v>
      </c>
      <c r="I275" s="122">
        <v>3</v>
      </c>
      <c r="J275" s="217">
        <f t="shared" si="198"/>
        <v>1</v>
      </c>
      <c r="K275" s="123">
        <v>16930504.329709996</v>
      </c>
      <c r="L275" s="123">
        <v>24842367.530000001</v>
      </c>
      <c r="M275" s="93">
        <f t="shared" si="199"/>
        <v>7.0516975201206256E-2</v>
      </c>
      <c r="N275" s="232">
        <v>44717710.428832211</v>
      </c>
      <c r="O275" s="232"/>
      <c r="P275" s="123">
        <v>44718568.428724334</v>
      </c>
      <c r="Q275" s="123">
        <v>7110266.8827003175</v>
      </c>
      <c r="R275" s="123">
        <f t="shared" si="205"/>
        <v>37608301.546024017</v>
      </c>
      <c r="S275" s="123">
        <f t="shared" si="206"/>
        <v>0</v>
      </c>
      <c r="T275" s="123" t="b">
        <f t="shared" si="207"/>
        <v>0</v>
      </c>
      <c r="U275" s="123">
        <v>0</v>
      </c>
      <c r="V275" s="123">
        <v>0</v>
      </c>
      <c r="W275" s="123">
        <v>0</v>
      </c>
      <c r="X275" s="123">
        <v>0</v>
      </c>
      <c r="Y275" s="123">
        <v>0</v>
      </c>
      <c r="Z275" s="70">
        <f t="shared" si="194"/>
        <v>0</v>
      </c>
      <c r="AA275" s="70">
        <v>0</v>
      </c>
      <c r="AB275" s="70">
        <f t="shared" si="203"/>
        <v>37608301.546024017</v>
      </c>
      <c r="AC275" s="51">
        <f>IF(D275='2. UC Pool Allocations by Type'!B$5,'2. UC Pool Allocations by Type'!J$5,IF(D275='2. UC Pool Allocations by Type'!B$6,'2. UC Pool Allocations by Type'!J$6,IF(D275='2. UC Pool Allocations by Type'!B$7,'2. UC Pool Allocations by Type'!J$7,IF(D275='2. UC Pool Allocations by Type'!B$10,'2. UC Pool Allocations by Type'!J$10,IF(D275='2. UC Pool Allocations by Type'!B$14,'2. UC Pool Allocations by Type'!J$14,IF(D275='2. UC Pool Allocations by Type'!B$15,'2. UC Pool Allocations by Type'!J$15,IF(D275='2. UC Pool Allocations by Type'!B$16,'2. UC Pool Allocations by Type'!J$16,0)))))))</f>
        <v>2027872799.0126088</v>
      </c>
      <c r="AD275" s="71">
        <f t="shared" si="208"/>
        <v>37608301.546024017</v>
      </c>
      <c r="AE275" s="71">
        <f t="shared" si="209"/>
        <v>0</v>
      </c>
      <c r="AF275" s="71">
        <f t="shared" si="210"/>
        <v>0</v>
      </c>
      <c r="AG275" s="71">
        <f t="shared" si="211"/>
        <v>0</v>
      </c>
      <c r="AH275" s="71">
        <f t="shared" si="212"/>
        <v>0</v>
      </c>
      <c r="AI275" s="71">
        <f t="shared" si="213"/>
        <v>0</v>
      </c>
      <c r="AJ275" s="71">
        <f t="shared" si="214"/>
        <v>0</v>
      </c>
      <c r="AK275" s="49">
        <f t="shared" si="215"/>
        <v>17840306.727495186</v>
      </c>
      <c r="AL275" s="51">
        <f>IF($E275=$D$352,R275*'1. UC Assumptions'!$H$14,0)</f>
        <v>0</v>
      </c>
      <c r="AM275" s="70">
        <f t="shared" si="197"/>
        <v>0</v>
      </c>
      <c r="AN275" s="70">
        <f t="shared" si="216"/>
        <v>0</v>
      </c>
      <c r="AO275" s="70">
        <f t="shared" si="217"/>
        <v>0</v>
      </c>
      <c r="AP275" s="70">
        <f t="shared" si="200"/>
        <v>0</v>
      </c>
      <c r="AQ275" s="70">
        <f t="shared" si="218"/>
        <v>0</v>
      </c>
      <c r="AR275" s="70">
        <f t="shared" si="219"/>
        <v>17840306.727495186</v>
      </c>
      <c r="AS275" s="70">
        <f t="shared" si="201"/>
        <v>-913876.99438294163</v>
      </c>
      <c r="AT275" s="99">
        <f t="shared" si="202"/>
        <v>16926429.733112246</v>
      </c>
      <c r="AU275" s="287">
        <v>18365076.32</v>
      </c>
      <c r="AV275" s="287">
        <f>ROUND(AU275*'1. UC Assumptions'!$C$19,2)</f>
        <v>7704149.5199999996</v>
      </c>
      <c r="AW275" s="287">
        <f>IF((AB275-AA275-AU275)*'1. UC Assumptions'!$C$19&gt;0,(AB275-AA275-AU275)*'1. UC Assumptions'!$C$19,0)</f>
        <v>8072532.9823170751</v>
      </c>
      <c r="AX275" s="287">
        <f t="shared" si="240"/>
        <v>15776682.502317075</v>
      </c>
      <c r="AY275" s="287">
        <f>ROUND(AX275/'1. UC Assumptions'!$C$19,2)</f>
        <v>37608301.549999997</v>
      </c>
      <c r="AZ275" s="290">
        <f t="shared" si="233"/>
        <v>16926429.733112246</v>
      </c>
      <c r="BA275" s="287">
        <f t="shared" si="220"/>
        <v>0</v>
      </c>
      <c r="BB275" s="287">
        <f t="shared" si="221"/>
        <v>0</v>
      </c>
      <c r="BC275" s="287">
        <f t="shared" si="222"/>
        <v>20681871.816887751</v>
      </c>
      <c r="BD275" s="287">
        <f t="shared" si="223"/>
        <v>0</v>
      </c>
      <c r="BE275" s="287">
        <f t="shared" si="224"/>
        <v>0</v>
      </c>
      <c r="BF275" s="287">
        <f t="shared" si="225"/>
        <v>0</v>
      </c>
      <c r="BG275" s="287">
        <f t="shared" si="241"/>
        <v>16926429.733112246</v>
      </c>
      <c r="BH275" s="287">
        <f t="shared" si="226"/>
        <v>16926429.733112246</v>
      </c>
      <c r="BI275" s="287">
        <f t="shared" si="227"/>
        <v>0</v>
      </c>
      <c r="BJ275" s="287">
        <f t="shared" si="228"/>
        <v>0</v>
      </c>
      <c r="BK275" s="287">
        <f t="shared" si="229"/>
        <v>0</v>
      </c>
      <c r="BL275" s="287">
        <f t="shared" si="230"/>
        <v>0</v>
      </c>
      <c r="BM275" s="287">
        <f t="shared" si="231"/>
        <v>0</v>
      </c>
      <c r="BN275" s="287">
        <f t="shared" si="232"/>
        <v>0</v>
      </c>
      <c r="BO275" s="287">
        <f t="shared" si="234"/>
        <v>-1438646.5868877545</v>
      </c>
      <c r="BP275" s="287">
        <f t="shared" si="204"/>
        <v>-603512.24</v>
      </c>
      <c r="BQ275" s="288">
        <f>IF(BO275&gt;0,BO275/'1. UC Assumptions'!$C$29*'1. UC Assumptions'!$C$28,0)</f>
        <v>0</v>
      </c>
      <c r="BR275" s="289">
        <f>BQ275*'1. UC Assumptions'!$C$19</f>
        <v>0</v>
      </c>
      <c r="BS275" s="289">
        <f t="shared" si="235"/>
        <v>18365076.32</v>
      </c>
      <c r="BT275" s="117"/>
      <c r="BU275" s="111"/>
      <c r="BV275" s="111"/>
      <c r="BW275" s="126">
        <v>17609233.959709998</v>
      </c>
      <c r="BX275" s="126">
        <v>44717710.428832211</v>
      </c>
      <c r="BY275" s="7">
        <f t="shared" si="239"/>
        <v>-857.99989212304354</v>
      </c>
    </row>
    <row r="276" spans="1:77" s="8" customFormat="1">
      <c r="A276" s="118" t="s">
        <v>674</v>
      </c>
      <c r="B276" s="118" t="s">
        <v>675</v>
      </c>
      <c r="C276" s="270" t="s">
        <v>675</v>
      </c>
      <c r="D276" s="119" t="s">
        <v>949</v>
      </c>
      <c r="E276" s="119"/>
      <c r="F276" s="120"/>
      <c r="G276" s="121" t="s">
        <v>673</v>
      </c>
      <c r="H276" s="121" t="s">
        <v>780</v>
      </c>
      <c r="I276" s="122">
        <v>8</v>
      </c>
      <c r="J276" s="217" t="str">
        <f t="shared" si="198"/>
        <v xml:space="preserve"> </v>
      </c>
      <c r="K276" s="123">
        <v>7959473.9494740823</v>
      </c>
      <c r="L276" s="123">
        <v>14206980</v>
      </c>
      <c r="M276" s="93">
        <f t="shared" si="199"/>
        <v>9.8322571903495692E-2</v>
      </c>
      <c r="N276" s="232">
        <v>24345916.711766772</v>
      </c>
      <c r="O276" s="232"/>
      <c r="P276" s="123">
        <v>24345916.711766772</v>
      </c>
      <c r="Q276" s="123">
        <v>0</v>
      </c>
      <c r="R276" s="123">
        <f t="shared" si="205"/>
        <v>24345916.711766772</v>
      </c>
      <c r="S276" s="123">
        <f t="shared" si="206"/>
        <v>0</v>
      </c>
      <c r="T276" s="123" t="b">
        <f t="shared" si="207"/>
        <v>0</v>
      </c>
      <c r="U276" s="123">
        <v>1629351</v>
      </c>
      <c r="V276" s="123">
        <v>0</v>
      </c>
      <c r="W276" s="123">
        <v>0</v>
      </c>
      <c r="X276" s="123">
        <v>0</v>
      </c>
      <c r="Y276" s="123">
        <v>0</v>
      </c>
      <c r="Z276" s="70">
        <f t="shared" si="194"/>
        <v>1629351</v>
      </c>
      <c r="AA276" s="70">
        <v>0</v>
      </c>
      <c r="AB276" s="70">
        <f t="shared" si="203"/>
        <v>25975267.711766772</v>
      </c>
      <c r="AC276" s="51">
        <f>IF(D276='2. UC Pool Allocations by Type'!B$5,'2. UC Pool Allocations by Type'!J$5,IF(D276='2. UC Pool Allocations by Type'!B$6,'2. UC Pool Allocations by Type'!J$6,IF(D276='2. UC Pool Allocations by Type'!B$7,'2. UC Pool Allocations by Type'!J$7,IF(D276='2. UC Pool Allocations by Type'!B$10,'2. UC Pool Allocations by Type'!J$10,IF(D276='2. UC Pool Allocations by Type'!B$14,'2. UC Pool Allocations by Type'!J$14,IF(D276='2. UC Pool Allocations by Type'!B$15,'2. UC Pool Allocations by Type'!J$15,IF(D276='2. UC Pool Allocations by Type'!B$16,'2. UC Pool Allocations by Type'!J$16,0)))))))</f>
        <v>2027872799.0126088</v>
      </c>
      <c r="AD276" s="71">
        <f t="shared" si="208"/>
        <v>25975267.711766772</v>
      </c>
      <c r="AE276" s="71">
        <f t="shared" si="209"/>
        <v>0</v>
      </c>
      <c r="AF276" s="71">
        <f t="shared" si="210"/>
        <v>0</v>
      </c>
      <c r="AG276" s="71">
        <f t="shared" si="211"/>
        <v>0</v>
      </c>
      <c r="AH276" s="71">
        <f t="shared" si="212"/>
        <v>0</v>
      </c>
      <c r="AI276" s="71">
        <f t="shared" si="213"/>
        <v>0</v>
      </c>
      <c r="AJ276" s="71">
        <f t="shared" si="214"/>
        <v>0</v>
      </c>
      <c r="AK276" s="49">
        <f t="shared" si="215"/>
        <v>12321926.921895601</v>
      </c>
      <c r="AL276" s="51">
        <f>IF($E276=$D$352,R276*'1. UC Assumptions'!$H$14,0)</f>
        <v>0</v>
      </c>
      <c r="AM276" s="70">
        <f t="shared" si="197"/>
        <v>0</v>
      </c>
      <c r="AN276" s="70">
        <f t="shared" si="216"/>
        <v>0</v>
      </c>
      <c r="AO276" s="70">
        <f t="shared" si="217"/>
        <v>0</v>
      </c>
      <c r="AP276" s="70">
        <f t="shared" si="200"/>
        <v>0</v>
      </c>
      <c r="AQ276" s="70">
        <f t="shared" si="218"/>
        <v>0</v>
      </c>
      <c r="AR276" s="70">
        <f t="shared" si="219"/>
        <v>12321926.921895601</v>
      </c>
      <c r="AS276" s="70">
        <f t="shared" si="201"/>
        <v>-631195.73628369067</v>
      </c>
      <c r="AT276" s="99">
        <f t="shared" si="202"/>
        <v>11690731.185611911</v>
      </c>
      <c r="AU276" s="287">
        <v>12386855.939999999</v>
      </c>
      <c r="AV276" s="287">
        <f>ROUND(AU276*'1. UC Assumptions'!$C$19,2)</f>
        <v>5196286.07</v>
      </c>
      <c r="AW276" s="287">
        <f>IF((AB276-AA276-AU276)*'1. UC Assumptions'!$C$19&gt;0,(AB276-AA276-AU276)*'1. UC Assumptions'!$C$19,0)</f>
        <v>5700338.7382561611</v>
      </c>
      <c r="AX276" s="287">
        <f t="shared" si="240"/>
        <v>10896624.80825616</v>
      </c>
      <c r="AY276" s="287">
        <f>ROUND(AX276/'1. UC Assumptions'!$C$19,2)</f>
        <v>25975267.719999999</v>
      </c>
      <c r="AZ276" s="290">
        <f t="shared" si="233"/>
        <v>11690731.185611911</v>
      </c>
      <c r="BA276" s="287">
        <f t="shared" si="220"/>
        <v>0</v>
      </c>
      <c r="BB276" s="287">
        <f t="shared" si="221"/>
        <v>0</v>
      </c>
      <c r="BC276" s="287">
        <f t="shared" si="222"/>
        <v>14284536.534388088</v>
      </c>
      <c r="BD276" s="287">
        <f t="shared" si="223"/>
        <v>0</v>
      </c>
      <c r="BE276" s="287">
        <f t="shared" si="224"/>
        <v>0</v>
      </c>
      <c r="BF276" s="287">
        <f t="shared" si="225"/>
        <v>0</v>
      </c>
      <c r="BG276" s="287">
        <f t="shared" si="241"/>
        <v>11690731.185611911</v>
      </c>
      <c r="BH276" s="287">
        <f t="shared" si="226"/>
        <v>11690731.185611911</v>
      </c>
      <c r="BI276" s="287">
        <f t="shared" si="227"/>
        <v>0</v>
      </c>
      <c r="BJ276" s="287">
        <f t="shared" si="228"/>
        <v>0</v>
      </c>
      <c r="BK276" s="287">
        <f t="shared" si="229"/>
        <v>0</v>
      </c>
      <c r="BL276" s="287">
        <f t="shared" si="230"/>
        <v>0</v>
      </c>
      <c r="BM276" s="287">
        <f t="shared" si="231"/>
        <v>0</v>
      </c>
      <c r="BN276" s="287">
        <f t="shared" si="232"/>
        <v>0</v>
      </c>
      <c r="BO276" s="287">
        <f t="shared" si="234"/>
        <v>-696124.75438808836</v>
      </c>
      <c r="BP276" s="287">
        <f t="shared" si="204"/>
        <v>-292024.33</v>
      </c>
      <c r="BQ276" s="288">
        <f>IF(BO276&gt;0,BO276/'1. UC Assumptions'!$C$29*'1. UC Assumptions'!$C$28,0)</f>
        <v>0</v>
      </c>
      <c r="BR276" s="289">
        <f>BQ276*'1. UC Assumptions'!$C$19</f>
        <v>0</v>
      </c>
      <c r="BS276" s="289">
        <f t="shared" si="235"/>
        <v>12386855.939999999</v>
      </c>
      <c r="BT276" s="117"/>
      <c r="BU276" s="111"/>
      <c r="BV276" s="111"/>
      <c r="BW276" s="126">
        <v>8905186.1694740821</v>
      </c>
      <c r="BX276" s="126">
        <v>24345916.711766772</v>
      </c>
      <c r="BY276" s="7">
        <f t="shared" si="239"/>
        <v>0</v>
      </c>
    </row>
    <row r="277" spans="1:77" s="8" customFormat="1">
      <c r="A277" s="118" t="s">
        <v>1301</v>
      </c>
      <c r="B277" s="118" t="s">
        <v>676</v>
      </c>
      <c r="C277" s="270" t="s">
        <v>676</v>
      </c>
      <c r="D277" s="119" t="s">
        <v>949</v>
      </c>
      <c r="E277" s="120"/>
      <c r="F277" s="120"/>
      <c r="G277" s="121" t="s">
        <v>1302</v>
      </c>
      <c r="H277" s="121" t="s">
        <v>927</v>
      </c>
      <c r="I277" s="122">
        <v>18</v>
      </c>
      <c r="J277" s="217">
        <f t="shared" si="198"/>
        <v>1</v>
      </c>
      <c r="K277" s="123">
        <v>9875777.5791700073</v>
      </c>
      <c r="L277" s="123">
        <v>9256799.379999999</v>
      </c>
      <c r="M277" s="93">
        <f t="shared" si="199"/>
        <v>0.27336133480421076</v>
      </c>
      <c r="N277" s="232">
        <v>20993450.853022337</v>
      </c>
      <c r="O277" s="232"/>
      <c r="P277" s="123">
        <v>24362683.734973006</v>
      </c>
      <c r="Q277" s="123">
        <v>3689328.3264462943</v>
      </c>
      <c r="R277" s="123">
        <f t="shared" si="205"/>
        <v>20673355.408526711</v>
      </c>
      <c r="S277" s="123">
        <f t="shared" si="206"/>
        <v>0</v>
      </c>
      <c r="T277" s="123" t="b">
        <f t="shared" si="207"/>
        <v>0</v>
      </c>
      <c r="U277" s="123">
        <v>696363</v>
      </c>
      <c r="V277" s="123">
        <v>0</v>
      </c>
      <c r="W277" s="123">
        <v>0</v>
      </c>
      <c r="X277" s="123">
        <v>0</v>
      </c>
      <c r="Y277" s="123">
        <v>0</v>
      </c>
      <c r="Z277" s="70">
        <f t="shared" si="194"/>
        <v>696363</v>
      </c>
      <c r="AA277" s="70">
        <v>0</v>
      </c>
      <c r="AB277" s="70">
        <f t="shared" si="203"/>
        <v>21369718.408526711</v>
      </c>
      <c r="AC277" s="51">
        <f>IF(D277='2. UC Pool Allocations by Type'!B$5,'2. UC Pool Allocations by Type'!J$5,IF(D277='2. UC Pool Allocations by Type'!B$6,'2. UC Pool Allocations by Type'!J$6,IF(D277='2. UC Pool Allocations by Type'!B$7,'2. UC Pool Allocations by Type'!J$7,IF(D277='2. UC Pool Allocations by Type'!B$10,'2. UC Pool Allocations by Type'!J$10,IF(D277='2. UC Pool Allocations by Type'!B$14,'2. UC Pool Allocations by Type'!J$14,IF(D277='2. UC Pool Allocations by Type'!B$15,'2. UC Pool Allocations by Type'!J$15,IF(D277='2. UC Pool Allocations by Type'!B$16,'2. UC Pool Allocations by Type'!J$16,0)))))))</f>
        <v>2027872799.0126088</v>
      </c>
      <c r="AD277" s="71">
        <f t="shared" si="208"/>
        <v>21369718.408526711</v>
      </c>
      <c r="AE277" s="71">
        <f t="shared" si="209"/>
        <v>0</v>
      </c>
      <c r="AF277" s="71">
        <f t="shared" si="210"/>
        <v>0</v>
      </c>
      <c r="AG277" s="71">
        <f t="shared" si="211"/>
        <v>0</v>
      </c>
      <c r="AH277" s="71">
        <f t="shared" si="212"/>
        <v>0</v>
      </c>
      <c r="AI277" s="71">
        <f t="shared" si="213"/>
        <v>0</v>
      </c>
      <c r="AJ277" s="71">
        <f t="shared" si="214"/>
        <v>0</v>
      </c>
      <c r="AK277" s="49">
        <f t="shared" si="215"/>
        <v>10137185.552550487</v>
      </c>
      <c r="AL277" s="51">
        <f>IF($E277=$D$352,R277*'1. UC Assumptions'!$H$14,0)</f>
        <v>0</v>
      </c>
      <c r="AM277" s="70">
        <f t="shared" si="197"/>
        <v>0</v>
      </c>
      <c r="AN277" s="70">
        <f t="shared" si="216"/>
        <v>0</v>
      </c>
      <c r="AO277" s="70">
        <f t="shared" si="217"/>
        <v>0</v>
      </c>
      <c r="AP277" s="70">
        <f t="shared" si="200"/>
        <v>0</v>
      </c>
      <c r="AQ277" s="70">
        <f t="shared" si="218"/>
        <v>0</v>
      </c>
      <c r="AR277" s="70">
        <f t="shared" si="219"/>
        <v>10137185.552550487</v>
      </c>
      <c r="AS277" s="70">
        <f t="shared" si="201"/>
        <v>-519281.46784546471</v>
      </c>
      <c r="AT277" s="99">
        <f t="shared" si="202"/>
        <v>9617904.0847050231</v>
      </c>
      <c r="AU277" s="287">
        <v>0</v>
      </c>
      <c r="AV277" s="287">
        <f>ROUND(AU277*'1. UC Assumptions'!$C$19,2)</f>
        <v>0</v>
      </c>
      <c r="AW277" s="287">
        <f>IF((AB277-AA277-AU277)*'1. UC Assumptions'!$C$19&gt;0,(AB277-AA277-AU277)*'1. UC Assumptions'!$C$19,0)</f>
        <v>8964596.8723769542</v>
      </c>
      <c r="AX277" s="287">
        <f t="shared" si="240"/>
        <v>8964596.8723769542</v>
      </c>
      <c r="AY277" s="287">
        <f>ROUND(AX277/'1. UC Assumptions'!$C$19,2)</f>
        <v>21369718.41</v>
      </c>
      <c r="AZ277" s="290">
        <f t="shared" si="233"/>
        <v>9617904.0847050231</v>
      </c>
      <c r="BA277" s="287">
        <f t="shared" si="220"/>
        <v>0</v>
      </c>
      <c r="BB277" s="287">
        <f t="shared" si="221"/>
        <v>0</v>
      </c>
      <c r="BC277" s="287">
        <f t="shared" si="222"/>
        <v>11751814.325294977</v>
      </c>
      <c r="BD277" s="287">
        <f t="shared" si="223"/>
        <v>0</v>
      </c>
      <c r="BE277" s="287">
        <f t="shared" si="224"/>
        <v>0</v>
      </c>
      <c r="BF277" s="287">
        <f t="shared" si="225"/>
        <v>0</v>
      </c>
      <c r="BG277" s="287">
        <f t="shared" si="241"/>
        <v>9617904.0847050231</v>
      </c>
      <c r="BH277" s="287">
        <f t="shared" si="226"/>
        <v>9617904.0847050231</v>
      </c>
      <c r="BI277" s="287">
        <f t="shared" si="227"/>
        <v>0</v>
      </c>
      <c r="BJ277" s="287">
        <f t="shared" si="228"/>
        <v>0</v>
      </c>
      <c r="BK277" s="287">
        <f t="shared" si="229"/>
        <v>0</v>
      </c>
      <c r="BL277" s="287">
        <f t="shared" si="230"/>
        <v>0</v>
      </c>
      <c r="BM277" s="287">
        <f t="shared" si="231"/>
        <v>0</v>
      </c>
      <c r="BN277" s="287">
        <f t="shared" si="232"/>
        <v>0</v>
      </c>
      <c r="BO277" s="287">
        <f t="shared" si="234"/>
        <v>9617904.0847050231</v>
      </c>
      <c r="BP277" s="287">
        <f t="shared" si="204"/>
        <v>4034710.76</v>
      </c>
      <c r="BQ277" s="288">
        <f>IF(BO277&gt;0,BO277/'1. UC Assumptions'!$C$29*'1. UC Assumptions'!$C$28,0)</f>
        <v>6572949.3160713539</v>
      </c>
      <c r="BR277" s="289">
        <f>BQ277*'1. UC Assumptions'!$C$19</f>
        <v>2757352.2380919326</v>
      </c>
      <c r="BS277" s="289">
        <f t="shared" si="235"/>
        <v>6572949.3160713539</v>
      </c>
      <c r="BT277" s="90"/>
      <c r="BU277" s="111"/>
      <c r="BV277" s="111"/>
      <c r="BW277" s="126">
        <v>10672790.059170008</v>
      </c>
      <c r="BX277" s="126">
        <v>20993450.853022337</v>
      </c>
      <c r="BY277" s="7">
        <f t="shared" si="239"/>
        <v>-3369232.881950669</v>
      </c>
    </row>
    <row r="278" spans="1:77" s="8" customFormat="1">
      <c r="A278" s="118" t="s">
        <v>679</v>
      </c>
      <c r="B278" s="118" t="s">
        <v>680</v>
      </c>
      <c r="C278" s="270" t="s">
        <v>680</v>
      </c>
      <c r="D278" s="119" t="s">
        <v>949</v>
      </c>
      <c r="E278" s="120"/>
      <c r="F278" s="120"/>
      <c r="G278" s="121" t="s">
        <v>1303</v>
      </c>
      <c r="H278" s="121" t="s">
        <v>801</v>
      </c>
      <c r="I278" s="122" t="s">
        <v>947</v>
      </c>
      <c r="J278" s="217">
        <f t="shared" si="198"/>
        <v>1</v>
      </c>
      <c r="K278" s="123">
        <v>7070312.0858618375</v>
      </c>
      <c r="L278" s="123">
        <v>8108190.8200000003</v>
      </c>
      <c r="M278" s="93">
        <f t="shared" si="199"/>
        <v>0.14307292616843781</v>
      </c>
      <c r="N278" s="232">
        <v>16908033.411169227</v>
      </c>
      <c r="O278" s="232"/>
      <c r="P278" s="123">
        <v>17350135.731459629</v>
      </c>
      <c r="Q278" s="123">
        <v>3792498.5998435612</v>
      </c>
      <c r="R278" s="123">
        <f t="shared" si="205"/>
        <v>13557637.131616067</v>
      </c>
      <c r="S278" s="123">
        <f t="shared" si="206"/>
        <v>0</v>
      </c>
      <c r="T278" s="123" t="b">
        <f t="shared" si="207"/>
        <v>0</v>
      </c>
      <c r="U278" s="123">
        <v>0</v>
      </c>
      <c r="V278" s="123">
        <v>0</v>
      </c>
      <c r="W278" s="123">
        <v>0</v>
      </c>
      <c r="X278" s="123">
        <v>0</v>
      </c>
      <c r="Y278" s="123">
        <v>0</v>
      </c>
      <c r="Z278" s="70">
        <f t="shared" si="194"/>
        <v>0</v>
      </c>
      <c r="AA278" s="70">
        <v>0</v>
      </c>
      <c r="AB278" s="70">
        <f t="shared" si="203"/>
        <v>13557637.131616067</v>
      </c>
      <c r="AC278" s="51">
        <f>IF(D278='2. UC Pool Allocations by Type'!B$5,'2. UC Pool Allocations by Type'!J$5,IF(D278='2. UC Pool Allocations by Type'!B$6,'2. UC Pool Allocations by Type'!J$6,IF(D278='2. UC Pool Allocations by Type'!B$7,'2. UC Pool Allocations by Type'!J$7,IF(D278='2. UC Pool Allocations by Type'!B$10,'2. UC Pool Allocations by Type'!J$10,IF(D278='2. UC Pool Allocations by Type'!B$14,'2. UC Pool Allocations by Type'!J$14,IF(D278='2. UC Pool Allocations by Type'!B$15,'2. UC Pool Allocations by Type'!J$15,IF(D278='2. UC Pool Allocations by Type'!B$16,'2. UC Pool Allocations by Type'!J$16,0)))))))</f>
        <v>2027872799.0126088</v>
      </c>
      <c r="AD278" s="71">
        <f t="shared" si="208"/>
        <v>13557637.131616067</v>
      </c>
      <c r="AE278" s="71">
        <f t="shared" si="209"/>
        <v>0</v>
      </c>
      <c r="AF278" s="71">
        <f t="shared" si="210"/>
        <v>0</v>
      </c>
      <c r="AG278" s="71">
        <f t="shared" si="211"/>
        <v>0</v>
      </c>
      <c r="AH278" s="71">
        <f t="shared" si="212"/>
        <v>0</v>
      </c>
      <c r="AI278" s="71">
        <f t="shared" si="213"/>
        <v>0</v>
      </c>
      <c r="AJ278" s="71">
        <f t="shared" si="214"/>
        <v>0</v>
      </c>
      <c r="AK278" s="49">
        <f t="shared" si="215"/>
        <v>6431356.7745704176</v>
      </c>
      <c r="AL278" s="51">
        <f>IF($E278=$D$352,R278*'1. UC Assumptions'!$H$14,0)</f>
        <v>0</v>
      </c>
      <c r="AM278" s="70">
        <f t="shared" si="197"/>
        <v>0</v>
      </c>
      <c r="AN278" s="70">
        <f t="shared" si="216"/>
        <v>0</v>
      </c>
      <c r="AO278" s="70">
        <f t="shared" si="217"/>
        <v>0</v>
      </c>
      <c r="AP278" s="70">
        <f t="shared" si="200"/>
        <v>0</v>
      </c>
      <c r="AQ278" s="70">
        <f t="shared" si="218"/>
        <v>0</v>
      </c>
      <c r="AR278" s="70">
        <f t="shared" si="219"/>
        <v>6431356.7745704176</v>
      </c>
      <c r="AS278" s="70">
        <f t="shared" si="201"/>
        <v>-329448.87600449857</v>
      </c>
      <c r="AT278" s="99">
        <f t="shared" si="202"/>
        <v>6101907.8985659191</v>
      </c>
      <c r="AU278" s="287">
        <v>6081116.5199999996</v>
      </c>
      <c r="AV278" s="287">
        <f>ROUND(AU278*'1. UC Assumptions'!$C$19,2)</f>
        <v>2551028.38</v>
      </c>
      <c r="AW278" s="287">
        <f>IF((AB278-AA278-AU278)*'1. UC Assumptions'!$C$19&gt;0,(AB278-AA278-AU278)*'1. UC Assumptions'!$C$19,0)</f>
        <v>3136400.3965729401</v>
      </c>
      <c r="AX278" s="287">
        <f t="shared" si="240"/>
        <v>5687428.7765729399</v>
      </c>
      <c r="AY278" s="287">
        <f>ROUND(AX278/'1. UC Assumptions'!$C$19,2)</f>
        <v>13557637.130000001</v>
      </c>
      <c r="AZ278" s="290">
        <f t="shared" si="233"/>
        <v>6101907.8985659191</v>
      </c>
      <c r="BA278" s="287">
        <f t="shared" si="220"/>
        <v>0</v>
      </c>
      <c r="BB278" s="287">
        <f t="shared" si="221"/>
        <v>0</v>
      </c>
      <c r="BC278" s="287">
        <f t="shared" si="222"/>
        <v>7455729.2314340817</v>
      </c>
      <c r="BD278" s="287">
        <f t="shared" si="223"/>
        <v>0</v>
      </c>
      <c r="BE278" s="287">
        <f t="shared" si="224"/>
        <v>0</v>
      </c>
      <c r="BF278" s="287">
        <f t="shared" si="225"/>
        <v>0</v>
      </c>
      <c r="BG278" s="287">
        <f t="shared" si="241"/>
        <v>6101907.8985659191</v>
      </c>
      <c r="BH278" s="287">
        <f t="shared" si="226"/>
        <v>6101907.8985659191</v>
      </c>
      <c r="BI278" s="287">
        <f t="shared" si="227"/>
        <v>0</v>
      </c>
      <c r="BJ278" s="287">
        <f t="shared" si="228"/>
        <v>0</v>
      </c>
      <c r="BK278" s="287">
        <f t="shared" si="229"/>
        <v>0</v>
      </c>
      <c r="BL278" s="287">
        <f t="shared" si="230"/>
        <v>0</v>
      </c>
      <c r="BM278" s="287">
        <f t="shared" si="231"/>
        <v>0</v>
      </c>
      <c r="BN278" s="287">
        <f t="shared" si="232"/>
        <v>0</v>
      </c>
      <c r="BO278" s="287">
        <f t="shared" si="234"/>
        <v>20791.378565919586</v>
      </c>
      <c r="BP278" s="287">
        <f t="shared" si="204"/>
        <v>8721.98</v>
      </c>
      <c r="BQ278" s="288">
        <f>IF(BO278&gt;0,BO278/'1. UC Assumptions'!$C$29*'1. UC Assumptions'!$C$28,0)</f>
        <v>14208.987355401878</v>
      </c>
      <c r="BR278" s="289">
        <f>BQ278*'1. UC Assumptions'!$C$19</f>
        <v>5960.6701955910876</v>
      </c>
      <c r="BS278" s="289">
        <f t="shared" si="235"/>
        <v>6095325.5073554013</v>
      </c>
      <c r="BT278" s="117"/>
      <c r="BU278" s="111"/>
      <c r="BV278" s="111"/>
      <c r="BW278" s="126">
        <v>7943013.2658618372</v>
      </c>
      <c r="BX278" s="126">
        <v>16908033.411169227</v>
      </c>
      <c r="BY278" s="7">
        <f t="shared" si="239"/>
        <v>-442102.32029040158</v>
      </c>
    </row>
    <row r="279" spans="1:77" s="8" customFormat="1">
      <c r="A279" s="118" t="s">
        <v>682</v>
      </c>
      <c r="B279" s="118" t="s">
        <v>683</v>
      </c>
      <c r="C279" s="270" t="s">
        <v>683</v>
      </c>
      <c r="D279" s="119" t="s">
        <v>949</v>
      </c>
      <c r="E279" s="120" t="s">
        <v>977</v>
      </c>
      <c r="F279" s="120"/>
      <c r="G279" s="121" t="s">
        <v>681</v>
      </c>
      <c r="H279" s="121" t="s">
        <v>928</v>
      </c>
      <c r="I279" s="122">
        <v>12</v>
      </c>
      <c r="J279" s="217">
        <f t="shared" si="198"/>
        <v>1</v>
      </c>
      <c r="K279" s="123">
        <v>1746420.4896160788</v>
      </c>
      <c r="L279" s="123">
        <v>2459001.73</v>
      </c>
      <c r="M279" s="93">
        <f t="shared" si="199"/>
        <v>5.98367005461935E-2</v>
      </c>
      <c r="N279" s="232">
        <v>4457060.809641554</v>
      </c>
      <c r="O279" s="232"/>
      <c r="P279" s="123">
        <v>4457060.809641554</v>
      </c>
      <c r="Q279" s="123">
        <v>336849.13946261024</v>
      </c>
      <c r="R279" s="123">
        <f t="shared" si="205"/>
        <v>4120211.6701789438</v>
      </c>
      <c r="S279" s="123">
        <f t="shared" si="206"/>
        <v>4120211.6701789438</v>
      </c>
      <c r="T279" s="123" t="b">
        <f t="shared" si="207"/>
        <v>0</v>
      </c>
      <c r="U279" s="123">
        <v>1248688</v>
      </c>
      <c r="V279" s="123">
        <v>0</v>
      </c>
      <c r="W279" s="123">
        <v>0</v>
      </c>
      <c r="X279" s="123">
        <v>0</v>
      </c>
      <c r="Y279" s="123">
        <v>0</v>
      </c>
      <c r="Z279" s="70">
        <f t="shared" si="194"/>
        <v>1248688</v>
      </c>
      <c r="AA279" s="70">
        <v>0</v>
      </c>
      <c r="AB279" s="70">
        <f t="shared" si="203"/>
        <v>5368899.6701789442</v>
      </c>
      <c r="AC279" s="51">
        <f>IF(D279='2. UC Pool Allocations by Type'!B$5,'2. UC Pool Allocations by Type'!J$5,IF(D279='2. UC Pool Allocations by Type'!B$6,'2. UC Pool Allocations by Type'!J$6,IF(D279='2. UC Pool Allocations by Type'!B$7,'2. UC Pool Allocations by Type'!J$7,IF(D279='2. UC Pool Allocations by Type'!B$10,'2. UC Pool Allocations by Type'!J$10,IF(D279='2. UC Pool Allocations by Type'!B$14,'2. UC Pool Allocations by Type'!J$14,IF(D279='2. UC Pool Allocations by Type'!B$15,'2. UC Pool Allocations by Type'!J$15,IF(D279='2. UC Pool Allocations by Type'!B$16,'2. UC Pool Allocations by Type'!J$16,0)))))))</f>
        <v>2027872799.0126088</v>
      </c>
      <c r="AD279" s="71">
        <f t="shared" si="208"/>
        <v>5368899.6701789442</v>
      </c>
      <c r="AE279" s="71">
        <f t="shared" si="209"/>
        <v>0</v>
      </c>
      <c r="AF279" s="71">
        <f t="shared" si="210"/>
        <v>0</v>
      </c>
      <c r="AG279" s="71">
        <f t="shared" si="211"/>
        <v>0</v>
      </c>
      <c r="AH279" s="71">
        <f t="shared" si="212"/>
        <v>0</v>
      </c>
      <c r="AI279" s="71">
        <f t="shared" si="213"/>
        <v>0</v>
      </c>
      <c r="AJ279" s="71">
        <f t="shared" si="214"/>
        <v>0</v>
      </c>
      <c r="AK279" s="49">
        <f t="shared" si="215"/>
        <v>2546853.034240956</v>
      </c>
      <c r="AL279" s="51">
        <f>IF($E279=$D$352,R279*'1. UC Assumptions'!$H$14,0)</f>
        <v>3537043.2491690009</v>
      </c>
      <c r="AM279" s="70">
        <f t="shared" si="197"/>
        <v>990190.21492804494</v>
      </c>
      <c r="AN279" s="70">
        <f t="shared" si="216"/>
        <v>0</v>
      </c>
      <c r="AO279" s="70">
        <f t="shared" si="217"/>
        <v>0</v>
      </c>
      <c r="AP279" s="70">
        <f t="shared" si="200"/>
        <v>0</v>
      </c>
      <c r="AQ279" s="70">
        <f t="shared" si="218"/>
        <v>990190.21492804494</v>
      </c>
      <c r="AR279" s="70">
        <f t="shared" si="219"/>
        <v>0</v>
      </c>
      <c r="AS279" s="70">
        <f t="shared" si="201"/>
        <v>0</v>
      </c>
      <c r="AT279" s="99">
        <f t="shared" si="202"/>
        <v>3537043.2491690009</v>
      </c>
      <c r="AU279" s="287">
        <v>3675936.87</v>
      </c>
      <c r="AV279" s="287">
        <f>ROUND(AU279*'1. UC Assumptions'!$C$19,2)</f>
        <v>1542055.52</v>
      </c>
      <c r="AW279" s="287">
        <f>IF((AB279-AA279-AU279)*'1. UC Assumptions'!$C$19&gt;0,(AB279-AA279-AU279)*'1. UC Assumptions'!$C$19,0)</f>
        <v>710197.89467506704</v>
      </c>
      <c r="AX279" s="287">
        <f t="shared" si="240"/>
        <v>2252253.4146750672</v>
      </c>
      <c r="AY279" s="287">
        <f>ROUND(AX279/'1. UC Assumptions'!$C$19,2)</f>
        <v>5368899.6799999997</v>
      </c>
      <c r="AZ279" s="290">
        <f t="shared" si="233"/>
        <v>3537043.2491690009</v>
      </c>
      <c r="BA279" s="287">
        <f t="shared" si="220"/>
        <v>0</v>
      </c>
      <c r="BB279" s="287">
        <f t="shared" si="221"/>
        <v>0</v>
      </c>
      <c r="BC279" s="287">
        <f t="shared" si="222"/>
        <v>1831856.4308309988</v>
      </c>
      <c r="BD279" s="287">
        <f t="shared" si="223"/>
        <v>0</v>
      </c>
      <c r="BE279" s="287">
        <f t="shared" si="224"/>
        <v>0</v>
      </c>
      <c r="BF279" s="287">
        <f t="shared" si="225"/>
        <v>0</v>
      </c>
      <c r="BG279" s="287">
        <f t="shared" si="241"/>
        <v>3537043.2491690009</v>
      </c>
      <c r="BH279" s="287">
        <f t="shared" si="226"/>
        <v>3537043.2491690009</v>
      </c>
      <c r="BI279" s="287">
        <f t="shared" si="227"/>
        <v>0</v>
      </c>
      <c r="BJ279" s="287">
        <f t="shared" si="228"/>
        <v>0</v>
      </c>
      <c r="BK279" s="287">
        <f t="shared" si="229"/>
        <v>0</v>
      </c>
      <c r="BL279" s="287">
        <f t="shared" si="230"/>
        <v>0</v>
      </c>
      <c r="BM279" s="287">
        <f t="shared" si="231"/>
        <v>0</v>
      </c>
      <c r="BN279" s="287">
        <f t="shared" si="232"/>
        <v>0</v>
      </c>
      <c r="BO279" s="287">
        <f t="shared" si="234"/>
        <v>-138893.62083099922</v>
      </c>
      <c r="BP279" s="287">
        <f t="shared" si="204"/>
        <v>-58265.87</v>
      </c>
      <c r="BQ279" s="288">
        <f>IF(BO279&gt;0,BO279/'1. UC Assumptions'!$C$29*'1. UC Assumptions'!$C$28,0)</f>
        <v>0</v>
      </c>
      <c r="BR279" s="289">
        <f>BQ279*'1. UC Assumptions'!$C$19</f>
        <v>0</v>
      </c>
      <c r="BS279" s="289">
        <f t="shared" si="235"/>
        <v>3675936.87</v>
      </c>
      <c r="BT279" s="117"/>
      <c r="BU279" s="111"/>
      <c r="BV279" s="111"/>
      <c r="BW279" s="126">
        <v>1772193.6396160787</v>
      </c>
      <c r="BX279" s="126">
        <v>4457060.809641554</v>
      </c>
      <c r="BY279" s="7">
        <f t="shared" si="239"/>
        <v>0</v>
      </c>
    </row>
    <row r="280" spans="1:77" s="8" customFormat="1">
      <c r="A280" s="118" t="s">
        <v>684</v>
      </c>
      <c r="B280" s="118" t="s">
        <v>685</v>
      </c>
      <c r="C280" s="270" t="s">
        <v>685</v>
      </c>
      <c r="D280" s="119" t="s">
        <v>972</v>
      </c>
      <c r="E280" s="119" t="s">
        <v>977</v>
      </c>
      <c r="F280" s="120"/>
      <c r="G280" s="121" t="s">
        <v>1081</v>
      </c>
      <c r="H280" s="121" t="s">
        <v>929</v>
      </c>
      <c r="I280" s="122">
        <v>14</v>
      </c>
      <c r="J280" s="217" t="str">
        <f t="shared" si="198"/>
        <v xml:space="preserve"> </v>
      </c>
      <c r="K280" s="123">
        <v>166766.51300069108</v>
      </c>
      <c r="L280" s="123">
        <v>-27243</v>
      </c>
      <c r="M280" s="93">
        <f t="shared" si="199"/>
        <v>8.1003620602169368E-2</v>
      </c>
      <c r="N280" s="232">
        <v>150825.42271288091</v>
      </c>
      <c r="O280" s="232"/>
      <c r="P280" s="123">
        <v>150825.42271288091</v>
      </c>
      <c r="Q280" s="123">
        <v>0</v>
      </c>
      <c r="R280" s="123">
        <f t="shared" si="205"/>
        <v>150825.42271288091</v>
      </c>
      <c r="S280" s="123" t="b">
        <f t="shared" si="206"/>
        <v>0</v>
      </c>
      <c r="T280" s="123">
        <f t="shared" si="207"/>
        <v>150825.42271288091</v>
      </c>
      <c r="U280" s="123">
        <v>145829</v>
      </c>
      <c r="V280" s="123">
        <v>0</v>
      </c>
      <c r="W280" s="123">
        <v>0</v>
      </c>
      <c r="X280" s="123">
        <v>0</v>
      </c>
      <c r="Y280" s="123">
        <v>0</v>
      </c>
      <c r="Z280" s="70">
        <f t="shared" si="194"/>
        <v>145829</v>
      </c>
      <c r="AA280" s="70">
        <v>0</v>
      </c>
      <c r="AB280" s="70">
        <f t="shared" si="203"/>
        <v>296654.42271288089</v>
      </c>
      <c r="AC280" s="51">
        <f>IF(D280='2. UC Pool Allocations by Type'!B$5,'2. UC Pool Allocations by Type'!J$5,IF(D280='2. UC Pool Allocations by Type'!B$6,'2. UC Pool Allocations by Type'!J$6,IF(D280='2. UC Pool Allocations by Type'!B$7,'2. UC Pool Allocations by Type'!J$7,IF(D280='2. UC Pool Allocations by Type'!B$10,'2. UC Pool Allocations by Type'!J$10,IF(D280='2. UC Pool Allocations by Type'!B$14,'2. UC Pool Allocations by Type'!J$14,IF(D280='2. UC Pool Allocations by Type'!B$15,'2. UC Pool Allocations by Type'!J$15,IF(D280='2. UC Pool Allocations by Type'!B$16,'2. UC Pool Allocations by Type'!J$16,0)))))))</f>
        <v>196885138.65513676</v>
      </c>
      <c r="AD280" s="71">
        <f t="shared" si="208"/>
        <v>0</v>
      </c>
      <c r="AE280" s="71">
        <f t="shared" si="209"/>
        <v>296654.42271288089</v>
      </c>
      <c r="AF280" s="71">
        <f t="shared" si="210"/>
        <v>0</v>
      </c>
      <c r="AG280" s="71">
        <f t="shared" si="211"/>
        <v>0</v>
      </c>
      <c r="AH280" s="71">
        <f t="shared" si="212"/>
        <v>0</v>
      </c>
      <c r="AI280" s="71">
        <f t="shared" si="213"/>
        <v>0</v>
      </c>
      <c r="AJ280" s="71">
        <f t="shared" si="214"/>
        <v>0</v>
      </c>
      <c r="AK280" s="49">
        <f t="shared" si="215"/>
        <v>181851.77661604297</v>
      </c>
      <c r="AL280" s="51">
        <f>IF($E280=$D$352,R280*'1. UC Assumptions'!$H$14,0)</f>
        <v>129477.82442121163</v>
      </c>
      <c r="AM280" s="70">
        <f t="shared" si="197"/>
        <v>0</v>
      </c>
      <c r="AN280" s="70">
        <f t="shared" si="216"/>
        <v>0</v>
      </c>
      <c r="AO280" s="70">
        <f t="shared" si="217"/>
        <v>0</v>
      </c>
      <c r="AP280" s="70">
        <f t="shared" si="200"/>
        <v>0</v>
      </c>
      <c r="AQ280" s="70">
        <f t="shared" si="218"/>
        <v>0</v>
      </c>
      <c r="AR280" s="70">
        <f t="shared" si="219"/>
        <v>0</v>
      </c>
      <c r="AS280" s="70">
        <f t="shared" si="201"/>
        <v>0</v>
      </c>
      <c r="AT280" s="99">
        <f t="shared" si="202"/>
        <v>181851.77661604297</v>
      </c>
      <c r="AU280" s="287">
        <v>179257.57</v>
      </c>
      <c r="AV280" s="287">
        <f>ROUND(AU280*'1. UC Assumptions'!$C$19,2)</f>
        <v>75198.55</v>
      </c>
      <c r="AW280" s="287">
        <f>IF((AB280-AA280-AU280)*'1. UC Assumptions'!$C$19&gt;0,(AB280-AA280-AU280)*'1. UC Assumptions'!$C$19,0)</f>
        <v>49247.97971305353</v>
      </c>
      <c r="AX280" s="287">
        <f t="shared" si="240"/>
        <v>124446.52971305353</v>
      </c>
      <c r="AY280" s="287">
        <f>ROUND(AX280/'1. UC Assumptions'!$C$19,2)</f>
        <v>296654.42</v>
      </c>
      <c r="AZ280" s="290">
        <f t="shared" si="233"/>
        <v>181851.77661604297</v>
      </c>
      <c r="BA280" s="287">
        <f t="shared" si="220"/>
        <v>0</v>
      </c>
      <c r="BB280" s="287">
        <f t="shared" si="221"/>
        <v>0</v>
      </c>
      <c r="BC280" s="287">
        <f t="shared" si="222"/>
        <v>0</v>
      </c>
      <c r="BD280" s="287">
        <f t="shared" si="223"/>
        <v>0</v>
      </c>
      <c r="BE280" s="287">
        <f t="shared" si="224"/>
        <v>0</v>
      </c>
      <c r="BF280" s="287">
        <f t="shared" si="225"/>
        <v>0</v>
      </c>
      <c r="BG280" s="287">
        <f t="shared" si="241"/>
        <v>181851.77661604297</v>
      </c>
      <c r="BH280" s="287">
        <f t="shared" si="226"/>
        <v>0</v>
      </c>
      <c r="BI280" s="287">
        <f t="shared" si="227"/>
        <v>181851.77661604297</v>
      </c>
      <c r="BJ280" s="287">
        <f t="shared" si="228"/>
        <v>0</v>
      </c>
      <c r="BK280" s="287">
        <f t="shared" si="229"/>
        <v>0</v>
      </c>
      <c r="BL280" s="287">
        <f t="shared" si="230"/>
        <v>0</v>
      </c>
      <c r="BM280" s="287">
        <f t="shared" si="231"/>
        <v>0</v>
      </c>
      <c r="BN280" s="287">
        <f t="shared" si="232"/>
        <v>0</v>
      </c>
      <c r="BO280" s="287">
        <f t="shared" si="234"/>
        <v>2594.2066160429677</v>
      </c>
      <c r="BP280" s="287">
        <f t="shared" si="204"/>
        <v>1088.26</v>
      </c>
      <c r="BQ280" s="288">
        <f>IF(BO280&gt;0,BO280/'1. UC Assumptions'!$C$29*'1. UC Assumptions'!$C$28,0)</f>
        <v>1772.900670717218</v>
      </c>
      <c r="BR280" s="289">
        <f>BQ280*'1. UC Assumptions'!$C$19</f>
        <v>743.73183136587295</v>
      </c>
      <c r="BS280" s="289">
        <f t="shared" si="235"/>
        <v>181030.47067071722</v>
      </c>
      <c r="BT280" s="117"/>
      <c r="BU280" s="111"/>
      <c r="BV280" s="111"/>
      <c r="BW280" s="126">
        <v>170425.21300069103</v>
      </c>
      <c r="BX280" s="126">
        <v>150825.42271288091</v>
      </c>
      <c r="BY280" s="7">
        <f t="shared" si="239"/>
        <v>0</v>
      </c>
    </row>
    <row r="281" spans="1:77" s="8" customFormat="1">
      <c r="A281" s="118" t="s">
        <v>686</v>
      </c>
      <c r="B281" s="118" t="s">
        <v>687</v>
      </c>
      <c r="C281" s="270" t="s">
        <v>687</v>
      </c>
      <c r="D281" s="119" t="s">
        <v>949</v>
      </c>
      <c r="E281" s="119" t="s">
        <v>977</v>
      </c>
      <c r="F281" s="120"/>
      <c r="G281" s="121" t="s">
        <v>1304</v>
      </c>
      <c r="H281" s="121" t="s">
        <v>930</v>
      </c>
      <c r="I281" s="122">
        <v>2</v>
      </c>
      <c r="J281" s="217" t="str">
        <f t="shared" si="198"/>
        <v xml:space="preserve"> </v>
      </c>
      <c r="K281" s="123">
        <v>433103.77409566153</v>
      </c>
      <c r="L281" s="123">
        <v>564493</v>
      </c>
      <c r="M281" s="93">
        <f t="shared" si="199"/>
        <v>6.1181926073226922E-2</v>
      </c>
      <c r="N281" s="232">
        <v>1058631.6661792719</v>
      </c>
      <c r="O281" s="232"/>
      <c r="P281" s="123">
        <v>1058631.6661792719</v>
      </c>
      <c r="Q281" s="123">
        <v>0</v>
      </c>
      <c r="R281" s="123">
        <f t="shared" si="205"/>
        <v>1058631.6661792719</v>
      </c>
      <c r="S281" s="123">
        <f t="shared" si="206"/>
        <v>1058631.6661792719</v>
      </c>
      <c r="T281" s="123" t="b">
        <f t="shared" si="207"/>
        <v>0</v>
      </c>
      <c r="U281" s="123">
        <v>14731</v>
      </c>
      <c r="V281" s="123">
        <v>0</v>
      </c>
      <c r="W281" s="123">
        <v>0</v>
      </c>
      <c r="X281" s="123">
        <v>0</v>
      </c>
      <c r="Y281" s="123">
        <v>0</v>
      </c>
      <c r="Z281" s="70">
        <f t="shared" si="194"/>
        <v>14731</v>
      </c>
      <c r="AA281" s="70">
        <v>0</v>
      </c>
      <c r="AB281" s="70">
        <f t="shared" si="203"/>
        <v>1073362.6661792719</v>
      </c>
      <c r="AC281" s="51">
        <f>IF(D281='2. UC Pool Allocations by Type'!B$5,'2. UC Pool Allocations by Type'!J$5,IF(D281='2. UC Pool Allocations by Type'!B$6,'2. UC Pool Allocations by Type'!J$6,IF(D281='2. UC Pool Allocations by Type'!B$7,'2. UC Pool Allocations by Type'!J$7,IF(D281='2. UC Pool Allocations by Type'!B$10,'2. UC Pool Allocations by Type'!J$10,IF(D281='2. UC Pool Allocations by Type'!B$14,'2. UC Pool Allocations by Type'!J$14,IF(D281='2. UC Pool Allocations by Type'!B$15,'2. UC Pool Allocations by Type'!J$15,IF(D281='2. UC Pool Allocations by Type'!B$16,'2. UC Pool Allocations by Type'!J$16,0)))))))</f>
        <v>2027872799.0126088</v>
      </c>
      <c r="AD281" s="71">
        <f t="shared" si="208"/>
        <v>1073362.6661792719</v>
      </c>
      <c r="AE281" s="71">
        <f t="shared" si="209"/>
        <v>0</v>
      </c>
      <c r="AF281" s="71">
        <f t="shared" si="210"/>
        <v>0</v>
      </c>
      <c r="AG281" s="71">
        <f t="shared" si="211"/>
        <v>0</v>
      </c>
      <c r="AH281" s="71">
        <f t="shared" si="212"/>
        <v>0</v>
      </c>
      <c r="AI281" s="71">
        <f t="shared" si="213"/>
        <v>0</v>
      </c>
      <c r="AJ281" s="71">
        <f t="shared" si="214"/>
        <v>0</v>
      </c>
      <c r="AK281" s="49">
        <f t="shared" si="215"/>
        <v>509172.66686574672</v>
      </c>
      <c r="AL281" s="51">
        <f>IF($E281=$D$352,R281*'1. UC Assumptions'!$H$14,0)</f>
        <v>908794.56881235959</v>
      </c>
      <c r="AM281" s="70">
        <f t="shared" si="197"/>
        <v>399621.90194661287</v>
      </c>
      <c r="AN281" s="70">
        <f t="shared" si="216"/>
        <v>0</v>
      </c>
      <c r="AO281" s="70">
        <f t="shared" si="217"/>
        <v>0</v>
      </c>
      <c r="AP281" s="70">
        <f t="shared" si="200"/>
        <v>0</v>
      </c>
      <c r="AQ281" s="70">
        <f t="shared" si="218"/>
        <v>399621.90194661287</v>
      </c>
      <c r="AR281" s="70">
        <f t="shared" si="219"/>
        <v>0</v>
      </c>
      <c r="AS281" s="70">
        <f t="shared" si="201"/>
        <v>0</v>
      </c>
      <c r="AT281" s="99">
        <f t="shared" si="202"/>
        <v>908794.56881235959</v>
      </c>
      <c r="AU281" s="287">
        <v>0</v>
      </c>
      <c r="AV281" s="287">
        <f>ROUND(AU281*'1. UC Assumptions'!$C$19,2)</f>
        <v>0</v>
      </c>
      <c r="AW281" s="287">
        <f>IF((AB281-AA281-AU281)*'1. UC Assumptions'!$C$19&gt;0,(AB281-AA281-AU281)*'1. UC Assumptions'!$C$19,0)</f>
        <v>450275.63846220454</v>
      </c>
      <c r="AX281" s="287">
        <f t="shared" si="240"/>
        <v>450275.63846220454</v>
      </c>
      <c r="AY281" s="287">
        <f>ROUND(AX281/'1. UC Assumptions'!$C$19,2)</f>
        <v>1073362.67</v>
      </c>
      <c r="AZ281" s="290">
        <f t="shared" si="233"/>
        <v>908794.56881235959</v>
      </c>
      <c r="BA281" s="287">
        <f t="shared" si="220"/>
        <v>0</v>
      </c>
      <c r="BB281" s="287">
        <f t="shared" si="221"/>
        <v>0</v>
      </c>
      <c r="BC281" s="287">
        <f t="shared" si="222"/>
        <v>164568.10118764034</v>
      </c>
      <c r="BD281" s="287">
        <f t="shared" si="223"/>
        <v>0</v>
      </c>
      <c r="BE281" s="287">
        <f t="shared" si="224"/>
        <v>0</v>
      </c>
      <c r="BF281" s="287">
        <f t="shared" si="225"/>
        <v>0</v>
      </c>
      <c r="BG281" s="287">
        <f t="shared" si="241"/>
        <v>908794.56881235959</v>
      </c>
      <c r="BH281" s="287">
        <f t="shared" si="226"/>
        <v>908794.56881235959</v>
      </c>
      <c r="BI281" s="287">
        <f t="shared" si="227"/>
        <v>0</v>
      </c>
      <c r="BJ281" s="287">
        <f t="shared" si="228"/>
        <v>0</v>
      </c>
      <c r="BK281" s="287">
        <f t="shared" si="229"/>
        <v>0</v>
      </c>
      <c r="BL281" s="287">
        <f t="shared" si="230"/>
        <v>0</v>
      </c>
      <c r="BM281" s="287">
        <f t="shared" si="231"/>
        <v>0</v>
      </c>
      <c r="BN281" s="287">
        <f t="shared" si="232"/>
        <v>0</v>
      </c>
      <c r="BO281" s="287">
        <f t="shared" si="234"/>
        <v>908794.56881235959</v>
      </c>
      <c r="BP281" s="287">
        <f t="shared" si="204"/>
        <v>381239.32</v>
      </c>
      <c r="BQ281" s="288">
        <f>IF(BO281&gt;0,BO281/'1. UC Assumptions'!$C$29*'1. UC Assumptions'!$C$28,0)</f>
        <v>621077.16888380295</v>
      </c>
      <c r="BR281" s="289">
        <f>BQ281*'1. UC Assumptions'!$C$19</f>
        <v>260541.87234675532</v>
      </c>
      <c r="BS281" s="289">
        <f t="shared" si="235"/>
        <v>621077.16888380295</v>
      </c>
      <c r="BT281" s="90"/>
      <c r="BU281" s="111"/>
      <c r="BV281" s="111"/>
      <c r="BW281" s="126">
        <v>440491.58409566159</v>
      </c>
      <c r="BX281" s="126">
        <v>1058631.6661792719</v>
      </c>
      <c r="BY281" s="7">
        <f t="shared" si="239"/>
        <v>0</v>
      </c>
    </row>
    <row r="282" spans="1:77" s="8" customFormat="1">
      <c r="A282" s="118" t="s">
        <v>688</v>
      </c>
      <c r="B282" s="118" t="s">
        <v>689</v>
      </c>
      <c r="C282" s="270" t="s">
        <v>689</v>
      </c>
      <c r="D282" s="119" t="s">
        <v>949</v>
      </c>
      <c r="E282" s="119"/>
      <c r="F282" s="120"/>
      <c r="G282" s="121" t="s">
        <v>1305</v>
      </c>
      <c r="H282" s="121" t="s">
        <v>773</v>
      </c>
      <c r="I282" s="122">
        <v>6</v>
      </c>
      <c r="J282" s="217" t="str">
        <f t="shared" si="198"/>
        <v xml:space="preserve"> </v>
      </c>
      <c r="K282" s="123">
        <v>3104030.9240100007</v>
      </c>
      <c r="L282" s="123">
        <v>7012556.4299999997</v>
      </c>
      <c r="M282" s="93">
        <f t="shared" si="199"/>
        <v>7.8161563376837551E-2</v>
      </c>
      <c r="N282" s="232">
        <v>10907315.637637766</v>
      </c>
      <c r="O282" s="232"/>
      <c r="P282" s="123">
        <v>10907315.637637766</v>
      </c>
      <c r="Q282" s="123">
        <v>0</v>
      </c>
      <c r="R282" s="123">
        <f t="shared" si="205"/>
        <v>10907315.637637766</v>
      </c>
      <c r="S282" s="123">
        <f t="shared" si="206"/>
        <v>0</v>
      </c>
      <c r="T282" s="123" t="b">
        <f t="shared" si="207"/>
        <v>0</v>
      </c>
      <c r="U282" s="123">
        <v>0</v>
      </c>
      <c r="V282" s="123">
        <v>0</v>
      </c>
      <c r="W282" s="123">
        <v>0</v>
      </c>
      <c r="X282" s="123">
        <v>0</v>
      </c>
      <c r="Y282" s="123">
        <v>0</v>
      </c>
      <c r="Z282" s="70">
        <f t="shared" si="194"/>
        <v>0</v>
      </c>
      <c r="AA282" s="70">
        <v>0</v>
      </c>
      <c r="AB282" s="70">
        <f t="shared" si="203"/>
        <v>10907315.637637766</v>
      </c>
      <c r="AC282" s="51">
        <f>IF(D282='2. UC Pool Allocations by Type'!B$5,'2. UC Pool Allocations by Type'!J$5,IF(D282='2. UC Pool Allocations by Type'!B$6,'2. UC Pool Allocations by Type'!J$6,IF(D282='2. UC Pool Allocations by Type'!B$7,'2. UC Pool Allocations by Type'!J$7,IF(D282='2. UC Pool Allocations by Type'!B$10,'2. UC Pool Allocations by Type'!J$10,IF(D282='2. UC Pool Allocations by Type'!B$14,'2. UC Pool Allocations by Type'!J$14,IF(D282='2. UC Pool Allocations by Type'!B$15,'2. UC Pool Allocations by Type'!J$15,IF(D282='2. UC Pool Allocations by Type'!B$16,'2. UC Pool Allocations by Type'!J$16,0)))))))</f>
        <v>2027872799.0126088</v>
      </c>
      <c r="AD282" s="71">
        <f t="shared" si="208"/>
        <v>10907315.637637766</v>
      </c>
      <c r="AE282" s="71">
        <f t="shared" si="209"/>
        <v>0</v>
      </c>
      <c r="AF282" s="71">
        <f t="shared" si="210"/>
        <v>0</v>
      </c>
      <c r="AG282" s="71">
        <f t="shared" si="211"/>
        <v>0</v>
      </c>
      <c r="AH282" s="71">
        <f t="shared" si="212"/>
        <v>0</v>
      </c>
      <c r="AI282" s="71">
        <f t="shared" si="213"/>
        <v>0</v>
      </c>
      <c r="AJ282" s="71">
        <f t="shared" si="214"/>
        <v>0</v>
      </c>
      <c r="AK282" s="49">
        <f t="shared" si="215"/>
        <v>5174119.7700972678</v>
      </c>
      <c r="AL282" s="51">
        <f>IF($E282=$D$352,R282*'1. UC Assumptions'!$H$14,0)</f>
        <v>0</v>
      </c>
      <c r="AM282" s="70">
        <f t="shared" si="197"/>
        <v>0</v>
      </c>
      <c r="AN282" s="70">
        <f t="shared" si="216"/>
        <v>0</v>
      </c>
      <c r="AO282" s="70">
        <f t="shared" si="217"/>
        <v>0</v>
      </c>
      <c r="AP282" s="70">
        <f t="shared" si="200"/>
        <v>0</v>
      </c>
      <c r="AQ282" s="70">
        <f t="shared" si="218"/>
        <v>0</v>
      </c>
      <c r="AR282" s="70">
        <f t="shared" si="219"/>
        <v>5174119.7700972678</v>
      </c>
      <c r="AS282" s="70">
        <f t="shared" si="201"/>
        <v>-265046.39725651959</v>
      </c>
      <c r="AT282" s="99">
        <f t="shared" si="202"/>
        <v>4909073.3728407482</v>
      </c>
      <c r="AU282" s="287">
        <v>5284504.79</v>
      </c>
      <c r="AV282" s="287">
        <f>ROUND(AU282*'1. UC Assumptions'!$C$19,2)</f>
        <v>2216849.7599999998</v>
      </c>
      <c r="AW282" s="287">
        <f>IF((AB282-AA282-AU282)*'1. UC Assumptions'!$C$19&gt;0,(AB282-AA282-AU282)*'1. UC Assumptions'!$C$19,0)</f>
        <v>2358769.1505840425</v>
      </c>
      <c r="AX282" s="287">
        <f t="shared" si="240"/>
        <v>4575618.9105840418</v>
      </c>
      <c r="AY282" s="287">
        <f>ROUND(AX282/'1. UC Assumptions'!$C$19,2)</f>
        <v>10907315.640000001</v>
      </c>
      <c r="AZ282" s="290">
        <f t="shared" si="233"/>
        <v>4909073.3728407482</v>
      </c>
      <c r="BA282" s="287">
        <f t="shared" si="220"/>
        <v>0</v>
      </c>
      <c r="BB282" s="287">
        <f t="shared" si="221"/>
        <v>0</v>
      </c>
      <c r="BC282" s="287">
        <f t="shared" si="222"/>
        <v>5998242.2671592524</v>
      </c>
      <c r="BD282" s="287">
        <f t="shared" si="223"/>
        <v>0</v>
      </c>
      <c r="BE282" s="287">
        <f t="shared" si="224"/>
        <v>0</v>
      </c>
      <c r="BF282" s="287">
        <f t="shared" si="225"/>
        <v>0</v>
      </c>
      <c r="BG282" s="287">
        <f t="shared" si="241"/>
        <v>4909073.3728407482</v>
      </c>
      <c r="BH282" s="287">
        <f t="shared" si="226"/>
        <v>4909073.3728407482</v>
      </c>
      <c r="BI282" s="287">
        <f t="shared" si="227"/>
        <v>0</v>
      </c>
      <c r="BJ282" s="287">
        <f t="shared" si="228"/>
        <v>0</v>
      </c>
      <c r="BK282" s="287">
        <f t="shared" si="229"/>
        <v>0</v>
      </c>
      <c r="BL282" s="287">
        <f t="shared" si="230"/>
        <v>0</v>
      </c>
      <c r="BM282" s="287">
        <f t="shared" si="231"/>
        <v>0</v>
      </c>
      <c r="BN282" s="287">
        <f t="shared" si="232"/>
        <v>0</v>
      </c>
      <c r="BO282" s="287">
        <f t="shared" si="234"/>
        <v>-375431.41715925187</v>
      </c>
      <c r="BP282" s="287">
        <f t="shared" si="204"/>
        <v>-157493.47</v>
      </c>
      <c r="BQ282" s="288">
        <f>IF(BO282&gt;0,BO282/'1. UC Assumptions'!$C$29*'1. UC Assumptions'!$C$28,0)</f>
        <v>0</v>
      </c>
      <c r="BR282" s="289">
        <f>BQ282*'1. UC Assumptions'!$C$19</f>
        <v>0</v>
      </c>
      <c r="BS282" s="289">
        <f t="shared" si="235"/>
        <v>5284504.79</v>
      </c>
      <c r="BT282" s="117"/>
      <c r="BU282" s="111"/>
      <c r="BV282" s="111"/>
      <c r="BW282" s="126">
        <v>3342021.4840100002</v>
      </c>
      <c r="BX282" s="126">
        <v>10907315.637637766</v>
      </c>
      <c r="BY282" s="7">
        <f t="shared" si="239"/>
        <v>0</v>
      </c>
    </row>
    <row r="283" spans="1:77" s="8" customFormat="1">
      <c r="A283" s="118" t="s">
        <v>690</v>
      </c>
      <c r="B283" s="118" t="s">
        <v>691</v>
      </c>
      <c r="C283" s="270" t="s">
        <v>691</v>
      </c>
      <c r="D283" s="119" t="s">
        <v>949</v>
      </c>
      <c r="E283" s="119" t="s">
        <v>977</v>
      </c>
      <c r="F283" s="120"/>
      <c r="G283" s="121" t="s">
        <v>1306</v>
      </c>
      <c r="H283" s="121" t="s">
        <v>931</v>
      </c>
      <c r="I283" s="122">
        <v>13</v>
      </c>
      <c r="J283" s="217" t="str">
        <f t="shared" si="198"/>
        <v xml:space="preserve"> </v>
      </c>
      <c r="K283" s="123">
        <v>626157.80808086821</v>
      </c>
      <c r="L283" s="123">
        <v>980075</v>
      </c>
      <c r="M283" s="93">
        <f t="shared" si="199"/>
        <v>6.1385666412686168E-2</v>
      </c>
      <c r="N283" s="232">
        <v>1704832.4794188328</v>
      </c>
      <c r="O283" s="232"/>
      <c r="P283" s="123">
        <v>1704832.4794188328</v>
      </c>
      <c r="Q283" s="123">
        <v>0</v>
      </c>
      <c r="R283" s="123">
        <f t="shared" si="205"/>
        <v>1704832.4794188328</v>
      </c>
      <c r="S283" s="123">
        <f t="shared" si="206"/>
        <v>1704832.4794188328</v>
      </c>
      <c r="T283" s="123" t="b">
        <f t="shared" si="207"/>
        <v>0</v>
      </c>
      <c r="U283" s="123">
        <v>17123</v>
      </c>
      <c r="V283" s="123">
        <v>0</v>
      </c>
      <c r="W283" s="123">
        <v>0</v>
      </c>
      <c r="X283" s="123">
        <v>0</v>
      </c>
      <c r="Y283" s="123">
        <v>0</v>
      </c>
      <c r="Z283" s="70">
        <f t="shared" si="194"/>
        <v>17123</v>
      </c>
      <c r="AA283" s="70">
        <v>0</v>
      </c>
      <c r="AB283" s="70">
        <f t="shared" si="203"/>
        <v>1721955.4794188328</v>
      </c>
      <c r="AC283" s="51">
        <f>IF(D283='2. UC Pool Allocations by Type'!B$5,'2. UC Pool Allocations by Type'!J$5,IF(D283='2. UC Pool Allocations by Type'!B$6,'2. UC Pool Allocations by Type'!J$6,IF(D283='2. UC Pool Allocations by Type'!B$7,'2. UC Pool Allocations by Type'!J$7,IF(D283='2. UC Pool Allocations by Type'!B$10,'2. UC Pool Allocations by Type'!J$10,IF(D283='2. UC Pool Allocations by Type'!B$14,'2. UC Pool Allocations by Type'!J$14,IF(D283='2. UC Pool Allocations by Type'!B$15,'2. UC Pool Allocations by Type'!J$15,IF(D283='2. UC Pool Allocations by Type'!B$16,'2. UC Pool Allocations by Type'!J$16,0)))))))</f>
        <v>2027872799.0126088</v>
      </c>
      <c r="AD283" s="71">
        <f t="shared" si="208"/>
        <v>1721955.4794188328</v>
      </c>
      <c r="AE283" s="71">
        <f t="shared" si="209"/>
        <v>0</v>
      </c>
      <c r="AF283" s="71">
        <f t="shared" si="210"/>
        <v>0</v>
      </c>
      <c r="AG283" s="71">
        <f t="shared" si="211"/>
        <v>0</v>
      </c>
      <c r="AH283" s="71">
        <f t="shared" si="212"/>
        <v>0</v>
      </c>
      <c r="AI283" s="71">
        <f t="shared" si="213"/>
        <v>0</v>
      </c>
      <c r="AJ283" s="71">
        <f t="shared" si="214"/>
        <v>0</v>
      </c>
      <c r="AK283" s="49">
        <f t="shared" si="215"/>
        <v>816846.61792898143</v>
      </c>
      <c r="AL283" s="51">
        <f>IF($E283=$D$352,R283*'1. UC Assumptions'!$H$14,0)</f>
        <v>1463533.1131010903</v>
      </c>
      <c r="AM283" s="70">
        <f t="shared" si="197"/>
        <v>646686.49517210887</v>
      </c>
      <c r="AN283" s="70">
        <f t="shared" si="216"/>
        <v>0</v>
      </c>
      <c r="AO283" s="70">
        <f t="shared" si="217"/>
        <v>0</v>
      </c>
      <c r="AP283" s="70">
        <f t="shared" si="200"/>
        <v>0</v>
      </c>
      <c r="AQ283" s="70">
        <f t="shared" si="218"/>
        <v>646686.49517210887</v>
      </c>
      <c r="AR283" s="70">
        <f t="shared" si="219"/>
        <v>0</v>
      </c>
      <c r="AS283" s="70">
        <f t="shared" si="201"/>
        <v>0</v>
      </c>
      <c r="AT283" s="99">
        <f t="shared" si="202"/>
        <v>1463533.1131010903</v>
      </c>
      <c r="AU283" s="287">
        <v>1474859.7200000002</v>
      </c>
      <c r="AV283" s="287">
        <f>ROUND(AU283*'1. UC Assumptions'!$C$19,2)</f>
        <v>618703.65</v>
      </c>
      <c r="AW283" s="287">
        <f>IF((AB283-AA283-AU283)*'1. UC Assumptions'!$C$19&gt;0,(AB283-AA283-AU283)*'1. UC Assumptions'!$C$19,0)</f>
        <v>103656.67107620028</v>
      </c>
      <c r="AX283" s="287">
        <f t="shared" si="240"/>
        <v>722360.32107620034</v>
      </c>
      <c r="AY283" s="287">
        <f>ROUND(AX283/'1. UC Assumptions'!$C$19,2)</f>
        <v>1721955.47</v>
      </c>
      <c r="AZ283" s="290">
        <f t="shared" si="233"/>
        <v>1463533.1131010903</v>
      </c>
      <c r="BA283" s="287">
        <f t="shared" si="220"/>
        <v>0</v>
      </c>
      <c r="BB283" s="287">
        <f t="shared" si="221"/>
        <v>0</v>
      </c>
      <c r="BC283" s="287">
        <f t="shared" si="222"/>
        <v>258422.35689890967</v>
      </c>
      <c r="BD283" s="287">
        <f t="shared" si="223"/>
        <v>0</v>
      </c>
      <c r="BE283" s="287">
        <f t="shared" si="224"/>
        <v>0</v>
      </c>
      <c r="BF283" s="287">
        <f t="shared" si="225"/>
        <v>0</v>
      </c>
      <c r="BG283" s="287">
        <f t="shared" si="241"/>
        <v>1463533.1131010903</v>
      </c>
      <c r="BH283" s="287">
        <f t="shared" si="226"/>
        <v>1463533.1131010903</v>
      </c>
      <c r="BI283" s="287">
        <f t="shared" si="227"/>
        <v>0</v>
      </c>
      <c r="BJ283" s="287">
        <f t="shared" si="228"/>
        <v>0</v>
      </c>
      <c r="BK283" s="287">
        <f t="shared" si="229"/>
        <v>0</v>
      </c>
      <c r="BL283" s="287">
        <f t="shared" si="230"/>
        <v>0</v>
      </c>
      <c r="BM283" s="287">
        <f t="shared" si="231"/>
        <v>0</v>
      </c>
      <c r="BN283" s="287">
        <f t="shared" si="232"/>
        <v>0</v>
      </c>
      <c r="BO283" s="287">
        <f t="shared" si="234"/>
        <v>-11326.6068989099</v>
      </c>
      <c r="BP283" s="287">
        <f t="shared" si="204"/>
        <v>-4751.51</v>
      </c>
      <c r="BQ283" s="288">
        <f>IF(BO283&gt;0,BO283/'1. UC Assumptions'!$C$29*'1. UC Assumptions'!$C$28,0)</f>
        <v>0</v>
      </c>
      <c r="BR283" s="289">
        <f>BQ283*'1. UC Assumptions'!$C$19</f>
        <v>0</v>
      </c>
      <c r="BS283" s="289">
        <f t="shared" si="235"/>
        <v>1474859.7200000002</v>
      </c>
      <c r="BT283" s="117"/>
      <c r="BU283" s="111"/>
      <c r="BV283" s="111"/>
      <c r="BW283" s="126">
        <v>638363.60808086826</v>
      </c>
      <c r="BX283" s="126">
        <v>1704832.4794188328</v>
      </c>
      <c r="BY283" s="7">
        <f t="shared" si="239"/>
        <v>0</v>
      </c>
    </row>
    <row r="284" spans="1:77" s="8" customFormat="1">
      <c r="A284" s="118" t="s">
        <v>693</v>
      </c>
      <c r="B284" s="118" t="s">
        <v>694</v>
      </c>
      <c r="C284" s="270" t="s">
        <v>694</v>
      </c>
      <c r="D284" s="119" t="s">
        <v>949</v>
      </c>
      <c r="E284" s="119"/>
      <c r="F284" s="120"/>
      <c r="G284" s="121" t="s">
        <v>692</v>
      </c>
      <c r="H284" s="121" t="s">
        <v>784</v>
      </c>
      <c r="I284" s="122">
        <v>1</v>
      </c>
      <c r="J284" s="217">
        <f t="shared" si="198"/>
        <v>1</v>
      </c>
      <c r="K284" s="123">
        <v>6623022.5659400634</v>
      </c>
      <c r="L284" s="123">
        <v>6063898.4821500005</v>
      </c>
      <c r="M284" s="93">
        <f t="shared" si="199"/>
        <v>0.49982910856823493</v>
      </c>
      <c r="N284" s="232">
        <v>13476056.071375499</v>
      </c>
      <c r="O284" s="232"/>
      <c r="P284" s="123">
        <v>19028213.486032497</v>
      </c>
      <c r="Q284" s="123">
        <v>2877261.7231230009</v>
      </c>
      <c r="R284" s="123">
        <f t="shared" si="205"/>
        <v>16150951.762909496</v>
      </c>
      <c r="S284" s="123">
        <f t="shared" si="206"/>
        <v>0</v>
      </c>
      <c r="T284" s="123" t="b">
        <f t="shared" si="207"/>
        <v>0</v>
      </c>
      <c r="U284" s="123">
        <v>0</v>
      </c>
      <c r="V284" s="123">
        <v>0</v>
      </c>
      <c r="W284" s="123">
        <v>0</v>
      </c>
      <c r="X284" s="123">
        <v>0</v>
      </c>
      <c r="Y284" s="123">
        <v>0</v>
      </c>
      <c r="Z284" s="70">
        <f t="shared" si="194"/>
        <v>0</v>
      </c>
      <c r="AA284" s="70">
        <v>0</v>
      </c>
      <c r="AB284" s="70">
        <f t="shared" si="203"/>
        <v>16150951.762909496</v>
      </c>
      <c r="AC284" s="51">
        <f>IF(D284='2. UC Pool Allocations by Type'!B$5,'2. UC Pool Allocations by Type'!J$5,IF(D284='2. UC Pool Allocations by Type'!B$6,'2. UC Pool Allocations by Type'!J$6,IF(D284='2. UC Pool Allocations by Type'!B$7,'2. UC Pool Allocations by Type'!J$7,IF(D284='2. UC Pool Allocations by Type'!B$10,'2. UC Pool Allocations by Type'!J$10,IF(D284='2. UC Pool Allocations by Type'!B$14,'2. UC Pool Allocations by Type'!J$14,IF(D284='2. UC Pool Allocations by Type'!B$15,'2. UC Pool Allocations by Type'!J$15,IF(D284='2. UC Pool Allocations by Type'!B$16,'2. UC Pool Allocations by Type'!J$16,0)))))))</f>
        <v>2027872799.0126088</v>
      </c>
      <c r="AD284" s="71">
        <f t="shared" si="208"/>
        <v>16150951.762909496</v>
      </c>
      <c r="AE284" s="71">
        <f t="shared" si="209"/>
        <v>0</v>
      </c>
      <c r="AF284" s="71">
        <f t="shared" si="210"/>
        <v>0</v>
      </c>
      <c r="AG284" s="71">
        <f t="shared" si="211"/>
        <v>0</v>
      </c>
      <c r="AH284" s="71">
        <f t="shared" si="212"/>
        <v>0</v>
      </c>
      <c r="AI284" s="71">
        <f t="shared" si="213"/>
        <v>0</v>
      </c>
      <c r="AJ284" s="71">
        <f t="shared" si="214"/>
        <v>0</v>
      </c>
      <c r="AK284" s="49">
        <f t="shared" si="215"/>
        <v>7661551.3476105575</v>
      </c>
      <c r="AL284" s="51">
        <f>IF($E284=$D$352,R284*'1. UC Assumptions'!$H$14,0)</f>
        <v>0</v>
      </c>
      <c r="AM284" s="70">
        <f t="shared" si="197"/>
        <v>0</v>
      </c>
      <c r="AN284" s="70">
        <f t="shared" si="216"/>
        <v>0</v>
      </c>
      <c r="AO284" s="70">
        <f t="shared" si="217"/>
        <v>0</v>
      </c>
      <c r="AP284" s="70">
        <f t="shared" si="200"/>
        <v>0</v>
      </c>
      <c r="AQ284" s="70">
        <f t="shared" si="218"/>
        <v>0</v>
      </c>
      <c r="AR284" s="70">
        <f t="shared" si="219"/>
        <v>7661551.3476105575</v>
      </c>
      <c r="AS284" s="70">
        <f t="shared" si="201"/>
        <v>-392466.09516382276</v>
      </c>
      <c r="AT284" s="99">
        <f t="shared" si="202"/>
        <v>7269085.2524467343</v>
      </c>
      <c r="AU284" s="287">
        <v>4976174.9400000004</v>
      </c>
      <c r="AV284" s="287">
        <f>ROUND(AU284*'1. UC Assumptions'!$C$19,2)</f>
        <v>2087505.39</v>
      </c>
      <c r="AW284" s="287">
        <f>IF((AB284-AA284-AU284)*'1. UC Assumptions'!$C$19&gt;0,(AB284-AA284-AU284)*'1. UC Assumptions'!$C$19,0)</f>
        <v>4687818.8772105332</v>
      </c>
      <c r="AX284" s="287">
        <f t="shared" si="240"/>
        <v>6775324.2672105329</v>
      </c>
      <c r="AY284" s="287">
        <f>ROUND(AX284/'1. UC Assumptions'!$C$19,2)</f>
        <v>16150951.77</v>
      </c>
      <c r="AZ284" s="290">
        <f t="shared" si="233"/>
        <v>7269085.2524467343</v>
      </c>
      <c r="BA284" s="287">
        <f t="shared" si="220"/>
        <v>0</v>
      </c>
      <c r="BB284" s="287">
        <f t="shared" si="221"/>
        <v>0</v>
      </c>
      <c r="BC284" s="287">
        <f t="shared" si="222"/>
        <v>8881866.5175532661</v>
      </c>
      <c r="BD284" s="287">
        <f t="shared" si="223"/>
        <v>0</v>
      </c>
      <c r="BE284" s="287">
        <f t="shared" si="224"/>
        <v>0</v>
      </c>
      <c r="BF284" s="287">
        <f t="shared" si="225"/>
        <v>0</v>
      </c>
      <c r="BG284" s="287">
        <f t="shared" si="241"/>
        <v>7269085.2524467343</v>
      </c>
      <c r="BH284" s="287">
        <f t="shared" si="226"/>
        <v>7269085.2524467343</v>
      </c>
      <c r="BI284" s="287">
        <f t="shared" si="227"/>
        <v>0</v>
      </c>
      <c r="BJ284" s="287">
        <f t="shared" si="228"/>
        <v>0</v>
      </c>
      <c r="BK284" s="287">
        <f t="shared" si="229"/>
        <v>0</v>
      </c>
      <c r="BL284" s="287">
        <f t="shared" si="230"/>
        <v>0</v>
      </c>
      <c r="BM284" s="287">
        <f t="shared" si="231"/>
        <v>0</v>
      </c>
      <c r="BN284" s="287">
        <f t="shared" si="232"/>
        <v>0</v>
      </c>
      <c r="BO284" s="287">
        <f t="shared" si="234"/>
        <v>2292910.3124467339</v>
      </c>
      <c r="BP284" s="287">
        <f t="shared" si="204"/>
        <v>961875.87</v>
      </c>
      <c r="BQ284" s="288">
        <f>IF(BO284&gt;0,BO284/'1. UC Assumptions'!$C$29*'1. UC Assumptions'!$C$28,0)</f>
        <v>1566992.469178064</v>
      </c>
      <c r="BR284" s="289">
        <f>BQ284*'1. UC Assumptions'!$C$19</f>
        <v>657353.34082019783</v>
      </c>
      <c r="BS284" s="289">
        <f t="shared" si="235"/>
        <v>6543167.4091780642</v>
      </c>
      <c r="BT284" s="117"/>
      <c r="BU284" s="111"/>
      <c r="BV284" s="111"/>
      <c r="BW284" s="126">
        <v>6729246.705940064</v>
      </c>
      <c r="BX284" s="126">
        <v>13476056.071375499</v>
      </c>
      <c r="BY284" s="7">
        <f t="shared" si="239"/>
        <v>-5552157.4146569986</v>
      </c>
    </row>
    <row r="285" spans="1:77" s="8" customFormat="1">
      <c r="A285" s="118" t="s">
        <v>696</v>
      </c>
      <c r="B285" s="118" t="s">
        <v>697</v>
      </c>
      <c r="C285" s="270" t="s">
        <v>697</v>
      </c>
      <c r="D285" s="119" t="s">
        <v>949</v>
      </c>
      <c r="E285" s="119"/>
      <c r="F285" s="120"/>
      <c r="G285" s="121" t="s">
        <v>695</v>
      </c>
      <c r="H285" s="121" t="s">
        <v>854</v>
      </c>
      <c r="I285" s="122">
        <v>7</v>
      </c>
      <c r="J285" s="217" t="str">
        <f t="shared" si="198"/>
        <v xml:space="preserve"> </v>
      </c>
      <c r="K285" s="123">
        <v>5271177.5790499989</v>
      </c>
      <c r="L285" s="123">
        <v>10289914.98</v>
      </c>
      <c r="M285" s="93">
        <f t="shared" si="199"/>
        <v>0.10381831793700202</v>
      </c>
      <c r="N285" s="232">
        <v>17176619.013792567</v>
      </c>
      <c r="O285" s="232"/>
      <c r="P285" s="123">
        <v>17176619.013792567</v>
      </c>
      <c r="Q285" s="123">
        <v>0</v>
      </c>
      <c r="R285" s="123">
        <f t="shared" si="205"/>
        <v>17176619.013792567</v>
      </c>
      <c r="S285" s="123">
        <f t="shared" si="206"/>
        <v>0</v>
      </c>
      <c r="T285" s="123" t="b">
        <f t="shared" si="207"/>
        <v>0</v>
      </c>
      <c r="U285" s="123">
        <v>516613</v>
      </c>
      <c r="V285" s="123">
        <v>0</v>
      </c>
      <c r="W285" s="123">
        <v>0</v>
      </c>
      <c r="X285" s="123">
        <v>0</v>
      </c>
      <c r="Y285" s="123">
        <v>0</v>
      </c>
      <c r="Z285" s="70">
        <f t="shared" si="194"/>
        <v>516613</v>
      </c>
      <c r="AA285" s="70">
        <v>0</v>
      </c>
      <c r="AB285" s="70">
        <f t="shared" si="203"/>
        <v>17693232.013792567</v>
      </c>
      <c r="AC285" s="51">
        <f>IF(D285='2. UC Pool Allocations by Type'!B$5,'2. UC Pool Allocations by Type'!J$5,IF(D285='2. UC Pool Allocations by Type'!B$6,'2. UC Pool Allocations by Type'!J$6,IF(D285='2. UC Pool Allocations by Type'!B$7,'2. UC Pool Allocations by Type'!J$7,IF(D285='2. UC Pool Allocations by Type'!B$10,'2. UC Pool Allocations by Type'!J$10,IF(D285='2. UC Pool Allocations by Type'!B$14,'2. UC Pool Allocations by Type'!J$14,IF(D285='2. UC Pool Allocations by Type'!B$15,'2. UC Pool Allocations by Type'!J$15,IF(D285='2. UC Pool Allocations by Type'!B$16,'2. UC Pool Allocations by Type'!J$16,0)))))))</f>
        <v>2027872799.0126088</v>
      </c>
      <c r="AD285" s="71">
        <f t="shared" si="208"/>
        <v>17693232.013792567</v>
      </c>
      <c r="AE285" s="71">
        <f t="shared" si="209"/>
        <v>0</v>
      </c>
      <c r="AF285" s="71">
        <f t="shared" si="210"/>
        <v>0</v>
      </c>
      <c r="AG285" s="71">
        <f t="shared" si="211"/>
        <v>0</v>
      </c>
      <c r="AH285" s="71">
        <f t="shared" si="212"/>
        <v>0</v>
      </c>
      <c r="AI285" s="71">
        <f t="shared" si="213"/>
        <v>0</v>
      </c>
      <c r="AJ285" s="71">
        <f t="shared" si="214"/>
        <v>0</v>
      </c>
      <c r="AK285" s="49">
        <f t="shared" si="215"/>
        <v>8393165.1563820168</v>
      </c>
      <c r="AL285" s="51">
        <f>IF($E285=$D$352,R285*'1. UC Assumptions'!$H$14,0)</f>
        <v>0</v>
      </c>
      <c r="AM285" s="70">
        <f t="shared" si="197"/>
        <v>0</v>
      </c>
      <c r="AN285" s="70">
        <f t="shared" si="216"/>
        <v>0</v>
      </c>
      <c r="AO285" s="70">
        <f t="shared" si="217"/>
        <v>0</v>
      </c>
      <c r="AP285" s="70">
        <f t="shared" si="200"/>
        <v>0</v>
      </c>
      <c r="AQ285" s="70">
        <f t="shared" si="218"/>
        <v>0</v>
      </c>
      <c r="AR285" s="70">
        <f t="shared" si="219"/>
        <v>8393165.1563820168</v>
      </c>
      <c r="AS285" s="70">
        <f t="shared" si="201"/>
        <v>-429943.31115690171</v>
      </c>
      <c r="AT285" s="99">
        <f t="shared" si="202"/>
        <v>7963221.8452251153</v>
      </c>
      <c r="AU285" s="287">
        <v>8384681.7000000002</v>
      </c>
      <c r="AV285" s="287">
        <f>ROUND(AU285*'1. UC Assumptions'!$C$19,2)</f>
        <v>3517373.97</v>
      </c>
      <c r="AW285" s="287">
        <f>IF((AB285-AA285-AU285)*'1. UC Assumptions'!$C$19&gt;0,(AB285-AA285-AU285)*'1. UC Assumptions'!$C$19,0)</f>
        <v>3904936.8566359822</v>
      </c>
      <c r="AX285" s="287">
        <f t="shared" si="240"/>
        <v>7422310.8266359828</v>
      </c>
      <c r="AY285" s="287">
        <f>ROUND(AX285/'1. UC Assumptions'!$C$19,2)</f>
        <v>17693232.010000002</v>
      </c>
      <c r="AZ285" s="290">
        <f t="shared" si="233"/>
        <v>7963221.8452251153</v>
      </c>
      <c r="BA285" s="287">
        <f t="shared" si="220"/>
        <v>0</v>
      </c>
      <c r="BB285" s="287">
        <f t="shared" si="221"/>
        <v>0</v>
      </c>
      <c r="BC285" s="287">
        <f t="shared" si="222"/>
        <v>9730010.1647748873</v>
      </c>
      <c r="BD285" s="287">
        <f t="shared" si="223"/>
        <v>0</v>
      </c>
      <c r="BE285" s="287">
        <f t="shared" si="224"/>
        <v>0</v>
      </c>
      <c r="BF285" s="287">
        <f t="shared" si="225"/>
        <v>0</v>
      </c>
      <c r="BG285" s="287">
        <f t="shared" si="241"/>
        <v>7963221.8452251153</v>
      </c>
      <c r="BH285" s="287">
        <f t="shared" si="226"/>
        <v>7963221.8452251153</v>
      </c>
      <c r="BI285" s="287">
        <f t="shared" si="227"/>
        <v>0</v>
      </c>
      <c r="BJ285" s="287">
        <f t="shared" si="228"/>
        <v>0</v>
      </c>
      <c r="BK285" s="287">
        <f t="shared" si="229"/>
        <v>0</v>
      </c>
      <c r="BL285" s="287">
        <f t="shared" si="230"/>
        <v>0</v>
      </c>
      <c r="BM285" s="287">
        <f t="shared" si="231"/>
        <v>0</v>
      </c>
      <c r="BN285" s="287">
        <f t="shared" si="232"/>
        <v>0</v>
      </c>
      <c r="BO285" s="287">
        <f t="shared" si="234"/>
        <v>-421459.85477488488</v>
      </c>
      <c r="BP285" s="287">
        <f t="shared" si="204"/>
        <v>-176802.4</v>
      </c>
      <c r="BQ285" s="288">
        <f>IF(BO285&gt;0,BO285/'1. UC Assumptions'!$C$29*'1. UC Assumptions'!$C$28,0)</f>
        <v>0</v>
      </c>
      <c r="BR285" s="289">
        <f>BQ285*'1. UC Assumptions'!$C$19</f>
        <v>0</v>
      </c>
      <c r="BS285" s="289">
        <f t="shared" si="235"/>
        <v>8384681.7000000002</v>
      </c>
      <c r="BT285" s="117"/>
      <c r="BU285" s="111"/>
      <c r="BV285" s="111"/>
      <c r="BW285" s="126">
        <v>6016263.8990499992</v>
      </c>
      <c r="BX285" s="126">
        <v>17176619.013792567</v>
      </c>
      <c r="BY285" s="7">
        <f t="shared" si="239"/>
        <v>0</v>
      </c>
    </row>
    <row r="286" spans="1:77" s="8" customFormat="1">
      <c r="A286" s="118" t="s">
        <v>698</v>
      </c>
      <c r="B286" s="118" t="s">
        <v>699</v>
      </c>
      <c r="C286" s="270" t="s">
        <v>699</v>
      </c>
      <c r="D286" s="119" t="s">
        <v>949</v>
      </c>
      <c r="E286" s="119" t="s">
        <v>977</v>
      </c>
      <c r="F286" s="120"/>
      <c r="G286" s="121" t="s">
        <v>1307</v>
      </c>
      <c r="H286" s="121" t="s">
        <v>932</v>
      </c>
      <c r="I286" s="122">
        <v>1</v>
      </c>
      <c r="J286" s="217">
        <f t="shared" si="198"/>
        <v>1</v>
      </c>
      <c r="K286" s="123">
        <v>458537.01369969733</v>
      </c>
      <c r="L286" s="123">
        <v>2614512</v>
      </c>
      <c r="M286" s="93">
        <f t="shared" si="199"/>
        <v>0.10710029809034016</v>
      </c>
      <c r="N286" s="232">
        <v>3402173.4791131606</v>
      </c>
      <c r="O286" s="232"/>
      <c r="P286" s="123">
        <v>3402173.4791131606</v>
      </c>
      <c r="Q286" s="123">
        <v>833220.03747717664</v>
      </c>
      <c r="R286" s="123">
        <f t="shared" si="205"/>
        <v>2568953.441635984</v>
      </c>
      <c r="S286" s="123">
        <f t="shared" si="206"/>
        <v>2568953.441635984</v>
      </c>
      <c r="T286" s="123" t="b">
        <f t="shared" si="207"/>
        <v>0</v>
      </c>
      <c r="U286" s="123">
        <v>645088</v>
      </c>
      <c r="V286" s="123">
        <v>0</v>
      </c>
      <c r="W286" s="123">
        <v>0</v>
      </c>
      <c r="X286" s="123">
        <v>0</v>
      </c>
      <c r="Y286" s="123">
        <v>0</v>
      </c>
      <c r="Z286" s="70">
        <f t="shared" si="194"/>
        <v>645088</v>
      </c>
      <c r="AA286" s="70">
        <v>0</v>
      </c>
      <c r="AB286" s="70">
        <f t="shared" si="203"/>
        <v>3214041.441635984</v>
      </c>
      <c r="AC286" s="51">
        <f>IF(D286='2. UC Pool Allocations by Type'!B$5,'2. UC Pool Allocations by Type'!J$5,IF(D286='2. UC Pool Allocations by Type'!B$6,'2. UC Pool Allocations by Type'!J$6,IF(D286='2. UC Pool Allocations by Type'!B$7,'2. UC Pool Allocations by Type'!J$7,IF(D286='2. UC Pool Allocations by Type'!B$10,'2. UC Pool Allocations by Type'!J$10,IF(D286='2. UC Pool Allocations by Type'!B$14,'2. UC Pool Allocations by Type'!J$14,IF(D286='2. UC Pool Allocations by Type'!B$15,'2. UC Pool Allocations by Type'!J$15,IF(D286='2. UC Pool Allocations by Type'!B$16,'2. UC Pool Allocations by Type'!J$16,0)))))))</f>
        <v>2027872799.0126088</v>
      </c>
      <c r="AD286" s="71">
        <f t="shared" si="208"/>
        <v>3214041.441635984</v>
      </c>
      <c r="AE286" s="71">
        <f t="shared" si="209"/>
        <v>0</v>
      </c>
      <c r="AF286" s="71">
        <f t="shared" si="210"/>
        <v>0</v>
      </c>
      <c r="AG286" s="71">
        <f t="shared" si="211"/>
        <v>0</v>
      </c>
      <c r="AH286" s="71">
        <f t="shared" si="212"/>
        <v>0</v>
      </c>
      <c r="AI286" s="71">
        <f t="shared" si="213"/>
        <v>0</v>
      </c>
      <c r="AJ286" s="71">
        <f t="shared" si="214"/>
        <v>0</v>
      </c>
      <c r="AK286" s="49">
        <f t="shared" si="215"/>
        <v>1524649.6862799365</v>
      </c>
      <c r="AL286" s="51">
        <f>IF($E286=$D$352,R286*'1. UC Assumptions'!$H$14,0)</f>
        <v>2205347.7237428911</v>
      </c>
      <c r="AM286" s="70">
        <f t="shared" si="197"/>
        <v>680698.03746295464</v>
      </c>
      <c r="AN286" s="70">
        <f t="shared" si="216"/>
        <v>0</v>
      </c>
      <c r="AO286" s="70">
        <f t="shared" si="217"/>
        <v>0</v>
      </c>
      <c r="AP286" s="70">
        <f t="shared" si="200"/>
        <v>0</v>
      </c>
      <c r="AQ286" s="70">
        <f t="shared" si="218"/>
        <v>680698.03746295464</v>
      </c>
      <c r="AR286" s="70">
        <f t="shared" si="219"/>
        <v>0</v>
      </c>
      <c r="AS286" s="70">
        <f t="shared" si="201"/>
        <v>0</v>
      </c>
      <c r="AT286" s="99">
        <f t="shared" si="202"/>
        <v>2205347.7237428911</v>
      </c>
      <c r="AU286" s="287">
        <v>2162328.0499999998</v>
      </c>
      <c r="AV286" s="287">
        <f>ROUND(AU286*'1. UC Assumptions'!$C$19,2)</f>
        <v>907096.62</v>
      </c>
      <c r="AW286" s="287">
        <f>IF((AB286-AA286-AU286)*'1. UC Assumptions'!$C$19&gt;0,(AB286-AA286-AU286)*'1. UC Assumptions'!$C$19,0)</f>
        <v>441193.76779129537</v>
      </c>
      <c r="AX286" s="287">
        <f t="shared" si="240"/>
        <v>1348290.3877912953</v>
      </c>
      <c r="AY286" s="287">
        <f>ROUND(AX286/'1. UC Assumptions'!$C$19,2)</f>
        <v>3214041.45</v>
      </c>
      <c r="AZ286" s="290">
        <f t="shared" si="233"/>
        <v>2205347.7237428911</v>
      </c>
      <c r="BA286" s="287">
        <f t="shared" si="220"/>
        <v>0</v>
      </c>
      <c r="BB286" s="287">
        <f t="shared" si="221"/>
        <v>0</v>
      </c>
      <c r="BC286" s="287">
        <f t="shared" si="222"/>
        <v>1008693.7262571091</v>
      </c>
      <c r="BD286" s="287">
        <f t="shared" si="223"/>
        <v>0</v>
      </c>
      <c r="BE286" s="287">
        <f t="shared" si="224"/>
        <v>0</v>
      </c>
      <c r="BF286" s="287">
        <f t="shared" si="225"/>
        <v>0</v>
      </c>
      <c r="BG286" s="287">
        <f t="shared" si="241"/>
        <v>2205347.7237428911</v>
      </c>
      <c r="BH286" s="287">
        <f t="shared" si="226"/>
        <v>2205347.7237428911</v>
      </c>
      <c r="BI286" s="287">
        <f t="shared" si="227"/>
        <v>0</v>
      </c>
      <c r="BJ286" s="287">
        <f t="shared" si="228"/>
        <v>0</v>
      </c>
      <c r="BK286" s="287">
        <f t="shared" si="229"/>
        <v>0</v>
      </c>
      <c r="BL286" s="287">
        <f t="shared" si="230"/>
        <v>0</v>
      </c>
      <c r="BM286" s="287">
        <f t="shared" si="231"/>
        <v>0</v>
      </c>
      <c r="BN286" s="287">
        <f t="shared" si="232"/>
        <v>0</v>
      </c>
      <c r="BO286" s="287">
        <f t="shared" si="234"/>
        <v>43019.673742891289</v>
      </c>
      <c r="BP286" s="287">
        <f t="shared" si="204"/>
        <v>18046.75</v>
      </c>
      <c r="BQ286" s="288">
        <f>IF(BO286&gt;0,BO286/'1. UC Assumptions'!$C$29*'1. UC Assumptions'!$C$28,0)</f>
        <v>29399.97452829895</v>
      </c>
      <c r="BR286" s="289">
        <f>BQ286*'1. UC Assumptions'!$C$19</f>
        <v>12333.289314621408</v>
      </c>
      <c r="BS286" s="289">
        <f t="shared" si="235"/>
        <v>2191728.024528299</v>
      </c>
      <c r="BT286" s="117"/>
      <c r="BU286" s="111"/>
      <c r="BV286" s="111"/>
      <c r="BW286" s="126">
        <v>615253.3736996972</v>
      </c>
      <c r="BX286" s="126">
        <v>3402173.4791131606</v>
      </c>
      <c r="BY286" s="7">
        <f t="shared" si="239"/>
        <v>0</v>
      </c>
    </row>
    <row r="287" spans="1:77" s="8" customFormat="1">
      <c r="A287" s="118" t="s">
        <v>701</v>
      </c>
      <c r="B287" s="118" t="s">
        <v>702</v>
      </c>
      <c r="C287" s="270" t="s">
        <v>702</v>
      </c>
      <c r="D287" s="119" t="s">
        <v>949</v>
      </c>
      <c r="E287" s="119"/>
      <c r="F287" s="120"/>
      <c r="G287" s="121" t="s">
        <v>700</v>
      </c>
      <c r="H287" s="121" t="s">
        <v>775</v>
      </c>
      <c r="I287" s="122">
        <v>9</v>
      </c>
      <c r="J287" s="217" t="str">
        <f t="shared" si="198"/>
        <v xml:space="preserve"> </v>
      </c>
      <c r="K287" s="123">
        <v>4105196.79201</v>
      </c>
      <c r="L287" s="123">
        <v>7767933</v>
      </c>
      <c r="M287" s="93">
        <f t="shared" si="199"/>
        <v>7.9264067961665408E-2</v>
      </c>
      <c r="N287" s="232">
        <v>12814242.358761555</v>
      </c>
      <c r="O287" s="232"/>
      <c r="P287" s="123">
        <v>12814242.358761555</v>
      </c>
      <c r="Q287" s="123">
        <v>0</v>
      </c>
      <c r="R287" s="123">
        <f t="shared" si="205"/>
        <v>12814242.358761555</v>
      </c>
      <c r="S287" s="123">
        <f t="shared" si="206"/>
        <v>0</v>
      </c>
      <c r="T287" s="123" t="b">
        <f t="shared" si="207"/>
        <v>0</v>
      </c>
      <c r="U287" s="123">
        <v>0</v>
      </c>
      <c r="V287" s="123">
        <v>0</v>
      </c>
      <c r="W287" s="123">
        <v>0</v>
      </c>
      <c r="X287" s="123">
        <v>0</v>
      </c>
      <c r="Y287" s="123">
        <v>0</v>
      </c>
      <c r="Z287" s="70">
        <f t="shared" si="194"/>
        <v>0</v>
      </c>
      <c r="AA287" s="70">
        <v>0</v>
      </c>
      <c r="AB287" s="70">
        <f t="shared" si="203"/>
        <v>12814242.358761555</v>
      </c>
      <c r="AC287" s="51">
        <f>IF(D287='2. UC Pool Allocations by Type'!B$5,'2. UC Pool Allocations by Type'!J$5,IF(D287='2. UC Pool Allocations by Type'!B$6,'2. UC Pool Allocations by Type'!J$6,IF(D287='2. UC Pool Allocations by Type'!B$7,'2. UC Pool Allocations by Type'!J$7,IF(D287='2. UC Pool Allocations by Type'!B$10,'2. UC Pool Allocations by Type'!J$10,IF(D287='2. UC Pool Allocations by Type'!B$14,'2. UC Pool Allocations by Type'!J$14,IF(D287='2. UC Pool Allocations by Type'!B$15,'2. UC Pool Allocations by Type'!J$15,IF(D287='2. UC Pool Allocations by Type'!B$16,'2. UC Pool Allocations by Type'!J$16,0)))))))</f>
        <v>2027872799.0126088</v>
      </c>
      <c r="AD287" s="71">
        <f t="shared" si="208"/>
        <v>12814242.358761555</v>
      </c>
      <c r="AE287" s="71">
        <f t="shared" si="209"/>
        <v>0</v>
      </c>
      <c r="AF287" s="71">
        <f t="shared" si="210"/>
        <v>0</v>
      </c>
      <c r="AG287" s="71">
        <f t="shared" si="211"/>
        <v>0</v>
      </c>
      <c r="AH287" s="71">
        <f t="shared" si="212"/>
        <v>0</v>
      </c>
      <c r="AI287" s="71">
        <f t="shared" si="213"/>
        <v>0</v>
      </c>
      <c r="AJ287" s="71">
        <f t="shared" si="214"/>
        <v>0</v>
      </c>
      <c r="AK287" s="49">
        <f t="shared" si="215"/>
        <v>6078711.4749386068</v>
      </c>
      <c r="AL287" s="51">
        <f>IF($E287=$D$352,R287*'1. UC Assumptions'!$H$14,0)</f>
        <v>0</v>
      </c>
      <c r="AM287" s="70">
        <f t="shared" si="197"/>
        <v>0</v>
      </c>
      <c r="AN287" s="70">
        <f t="shared" si="216"/>
        <v>0</v>
      </c>
      <c r="AO287" s="70">
        <f t="shared" si="217"/>
        <v>0</v>
      </c>
      <c r="AP287" s="70">
        <f t="shared" si="200"/>
        <v>0</v>
      </c>
      <c r="AQ287" s="70">
        <f t="shared" si="218"/>
        <v>0</v>
      </c>
      <c r="AR287" s="70">
        <f t="shared" si="219"/>
        <v>6078711.4749386068</v>
      </c>
      <c r="AS287" s="70">
        <f t="shared" si="201"/>
        <v>-311384.47658393777</v>
      </c>
      <c r="AT287" s="99">
        <f t="shared" si="202"/>
        <v>5767326.9983546687</v>
      </c>
      <c r="AU287" s="287">
        <v>5751073.4900000002</v>
      </c>
      <c r="AV287" s="287">
        <f>ROUND(AU287*'1. UC Assumptions'!$C$19,2)</f>
        <v>2412575.33</v>
      </c>
      <c r="AW287" s="287">
        <f>IF((AB287-AA287-AU287)*'1. UC Assumptions'!$C$19&gt;0,(AB287-AA287-AU287)*'1. UC Assumptions'!$C$19,0)</f>
        <v>2962999.3404454719</v>
      </c>
      <c r="AX287" s="287">
        <f t="shared" si="240"/>
        <v>5375574.670445472</v>
      </c>
      <c r="AY287" s="287">
        <f>ROUND(AX287/'1. UC Assumptions'!$C$19,2)</f>
        <v>12814242.359999999</v>
      </c>
      <c r="AZ287" s="290">
        <f t="shared" si="233"/>
        <v>5767326.9983546687</v>
      </c>
      <c r="BA287" s="287">
        <f t="shared" si="220"/>
        <v>0</v>
      </c>
      <c r="BB287" s="287">
        <f t="shared" si="221"/>
        <v>0</v>
      </c>
      <c r="BC287" s="287">
        <f t="shared" si="222"/>
        <v>7046915.3616453307</v>
      </c>
      <c r="BD287" s="287">
        <f t="shared" si="223"/>
        <v>0</v>
      </c>
      <c r="BE287" s="287">
        <f t="shared" si="224"/>
        <v>0</v>
      </c>
      <c r="BF287" s="287">
        <f t="shared" si="225"/>
        <v>0</v>
      </c>
      <c r="BG287" s="287">
        <f t="shared" si="241"/>
        <v>5767326.9983546687</v>
      </c>
      <c r="BH287" s="287">
        <f t="shared" si="226"/>
        <v>5767326.9983546687</v>
      </c>
      <c r="BI287" s="287">
        <f t="shared" si="227"/>
        <v>0</v>
      </c>
      <c r="BJ287" s="287">
        <f t="shared" si="228"/>
        <v>0</v>
      </c>
      <c r="BK287" s="287">
        <f t="shared" si="229"/>
        <v>0</v>
      </c>
      <c r="BL287" s="287">
        <f t="shared" si="230"/>
        <v>0</v>
      </c>
      <c r="BM287" s="287">
        <f t="shared" si="231"/>
        <v>0</v>
      </c>
      <c r="BN287" s="287">
        <f t="shared" si="232"/>
        <v>0</v>
      </c>
      <c r="BO287" s="287">
        <f t="shared" si="234"/>
        <v>16253.508354668505</v>
      </c>
      <c r="BP287" s="287">
        <f t="shared" si="204"/>
        <v>6818.34</v>
      </c>
      <c r="BQ287" s="288">
        <f>IF(BO287&gt;0,BO287/'1. UC Assumptions'!$C$29*'1. UC Assumptions'!$C$28,0)</f>
        <v>11107.772096986442</v>
      </c>
      <c r="BR287" s="289">
        <f>BQ287*'1. UC Assumptions'!$C$19</f>
        <v>4659.7103946858124</v>
      </c>
      <c r="BS287" s="289">
        <f t="shared" si="235"/>
        <v>5762181.2620969871</v>
      </c>
      <c r="BT287" s="117"/>
      <c r="BU287" s="111"/>
      <c r="BV287" s="111"/>
      <c r="BW287" s="126">
        <v>4396936.4620099999</v>
      </c>
      <c r="BX287" s="126">
        <v>12814242.358761555</v>
      </c>
      <c r="BY287" s="7">
        <f t="shared" si="239"/>
        <v>0</v>
      </c>
    </row>
    <row r="288" spans="1:77" s="8" customFormat="1">
      <c r="A288" s="118" t="s">
        <v>1308</v>
      </c>
      <c r="B288" s="118" t="s">
        <v>703</v>
      </c>
      <c r="C288" s="270" t="s">
        <v>703</v>
      </c>
      <c r="D288" s="119" t="s">
        <v>949</v>
      </c>
      <c r="E288" s="119"/>
      <c r="F288" s="120"/>
      <c r="G288" s="121" t="s">
        <v>1309</v>
      </c>
      <c r="H288" s="121" t="s">
        <v>772</v>
      </c>
      <c r="I288" s="122">
        <v>17</v>
      </c>
      <c r="J288" s="217" t="str">
        <f t="shared" si="198"/>
        <v xml:space="preserve"> </v>
      </c>
      <c r="K288" s="123">
        <v>330271.49329000007</v>
      </c>
      <c r="L288" s="123">
        <v>232092</v>
      </c>
      <c r="M288" s="93">
        <f t="shared" si="199"/>
        <v>0.16612878024224087</v>
      </c>
      <c r="N288" s="232">
        <v>655788.25448303344</v>
      </c>
      <c r="O288" s="232"/>
      <c r="P288" s="123">
        <v>655788.25448303344</v>
      </c>
      <c r="Q288" s="123">
        <v>0</v>
      </c>
      <c r="R288" s="123">
        <f t="shared" si="205"/>
        <v>655788.25448303344</v>
      </c>
      <c r="S288" s="123">
        <f t="shared" si="206"/>
        <v>0</v>
      </c>
      <c r="T288" s="123" t="b">
        <f t="shared" si="207"/>
        <v>0</v>
      </c>
      <c r="U288" s="123">
        <v>0</v>
      </c>
      <c r="V288" s="123">
        <v>0</v>
      </c>
      <c r="W288" s="123">
        <v>0</v>
      </c>
      <c r="X288" s="123">
        <v>0</v>
      </c>
      <c r="Y288" s="123">
        <v>0</v>
      </c>
      <c r="Z288" s="70">
        <f t="shared" si="194"/>
        <v>0</v>
      </c>
      <c r="AA288" s="70">
        <v>0</v>
      </c>
      <c r="AB288" s="70">
        <f t="shared" si="203"/>
        <v>655788.25448303344</v>
      </c>
      <c r="AC288" s="51">
        <f>IF(D288='2. UC Pool Allocations by Type'!B$5,'2. UC Pool Allocations by Type'!J$5,IF(D288='2. UC Pool Allocations by Type'!B$6,'2. UC Pool Allocations by Type'!J$6,IF(D288='2. UC Pool Allocations by Type'!B$7,'2. UC Pool Allocations by Type'!J$7,IF(D288='2. UC Pool Allocations by Type'!B$10,'2. UC Pool Allocations by Type'!J$10,IF(D288='2. UC Pool Allocations by Type'!B$14,'2. UC Pool Allocations by Type'!J$14,IF(D288='2. UC Pool Allocations by Type'!B$15,'2. UC Pool Allocations by Type'!J$15,IF(D288='2. UC Pool Allocations by Type'!B$16,'2. UC Pool Allocations by Type'!J$16,0)))))))</f>
        <v>2027872799.0126088</v>
      </c>
      <c r="AD288" s="71">
        <f t="shared" si="208"/>
        <v>655788.25448303344</v>
      </c>
      <c r="AE288" s="71">
        <f t="shared" si="209"/>
        <v>0</v>
      </c>
      <c r="AF288" s="71">
        <f t="shared" si="210"/>
        <v>0</v>
      </c>
      <c r="AG288" s="71">
        <f t="shared" si="211"/>
        <v>0</v>
      </c>
      <c r="AH288" s="71">
        <f t="shared" si="212"/>
        <v>0</v>
      </c>
      <c r="AI288" s="71">
        <f t="shared" si="213"/>
        <v>0</v>
      </c>
      <c r="AJ288" s="71">
        <f t="shared" si="214"/>
        <v>0</v>
      </c>
      <c r="AK288" s="49">
        <f t="shared" si="215"/>
        <v>311087.26337849908</v>
      </c>
      <c r="AL288" s="51">
        <f>IF($E288=$D$352,R288*'1. UC Assumptions'!$H$14,0)</f>
        <v>0</v>
      </c>
      <c r="AM288" s="70">
        <f t="shared" si="197"/>
        <v>0</v>
      </c>
      <c r="AN288" s="70">
        <f t="shared" si="216"/>
        <v>0</v>
      </c>
      <c r="AO288" s="70">
        <f t="shared" si="217"/>
        <v>0</v>
      </c>
      <c r="AP288" s="70">
        <f t="shared" si="200"/>
        <v>0</v>
      </c>
      <c r="AQ288" s="70">
        <f t="shared" si="218"/>
        <v>0</v>
      </c>
      <c r="AR288" s="70">
        <f t="shared" si="219"/>
        <v>311087.26337849908</v>
      </c>
      <c r="AS288" s="70">
        <f t="shared" si="201"/>
        <v>-15935.572049835095</v>
      </c>
      <c r="AT288" s="99">
        <f t="shared" si="202"/>
        <v>295151.69132866396</v>
      </c>
      <c r="AU288" s="287">
        <v>293756.43</v>
      </c>
      <c r="AV288" s="287">
        <f>ROUND(AU288*'1. UC Assumptions'!$C$19,2)</f>
        <v>123230.82</v>
      </c>
      <c r="AW288" s="287">
        <f>IF((AB288-AA288-AU288)*'1. UC Assumptions'!$C$19&gt;0,(AB288-AA288-AU288)*'1. UC Assumptions'!$C$19,0)</f>
        <v>151872.35037063251</v>
      </c>
      <c r="AX288" s="287">
        <f t="shared" si="240"/>
        <v>275103.17037063255</v>
      </c>
      <c r="AY288" s="287">
        <f>ROUND(AX288/'1. UC Assumptions'!$C$19,2)</f>
        <v>655788.25</v>
      </c>
      <c r="AZ288" s="290">
        <f t="shared" si="233"/>
        <v>295151.69132866396</v>
      </c>
      <c r="BA288" s="287">
        <f t="shared" si="220"/>
        <v>0</v>
      </c>
      <c r="BB288" s="287">
        <f t="shared" si="221"/>
        <v>0</v>
      </c>
      <c r="BC288" s="287">
        <f t="shared" si="222"/>
        <v>360636.55867133604</v>
      </c>
      <c r="BD288" s="287">
        <f t="shared" si="223"/>
        <v>0</v>
      </c>
      <c r="BE288" s="287">
        <f t="shared" si="224"/>
        <v>0</v>
      </c>
      <c r="BF288" s="287">
        <f t="shared" si="225"/>
        <v>0</v>
      </c>
      <c r="BG288" s="287">
        <f t="shared" si="241"/>
        <v>295151.69132866396</v>
      </c>
      <c r="BH288" s="287">
        <f t="shared" si="226"/>
        <v>295151.69132866396</v>
      </c>
      <c r="BI288" s="287">
        <f t="shared" si="227"/>
        <v>0</v>
      </c>
      <c r="BJ288" s="287">
        <f t="shared" si="228"/>
        <v>0</v>
      </c>
      <c r="BK288" s="287">
        <f t="shared" si="229"/>
        <v>0</v>
      </c>
      <c r="BL288" s="287">
        <f t="shared" si="230"/>
        <v>0</v>
      </c>
      <c r="BM288" s="287">
        <f t="shared" si="231"/>
        <v>0</v>
      </c>
      <c r="BN288" s="287">
        <f t="shared" si="232"/>
        <v>0</v>
      </c>
      <c r="BO288" s="287">
        <f t="shared" si="234"/>
        <v>1395.261328663968</v>
      </c>
      <c r="BP288" s="287">
        <f t="shared" si="204"/>
        <v>585.30999999999995</v>
      </c>
      <c r="BQ288" s="288">
        <f>IF(BO288&gt;0,BO288/'1. UC Assumptions'!$C$29*'1. UC Assumptions'!$C$28,0)</f>
        <v>953.53227846874563</v>
      </c>
      <c r="BR288" s="289">
        <f>BQ288*'1. UC Assumptions'!$C$19</f>
        <v>400.00679081763877</v>
      </c>
      <c r="BS288" s="289">
        <f t="shared" si="235"/>
        <v>294709.96227846877</v>
      </c>
      <c r="BT288" s="117"/>
      <c r="BU288" s="111"/>
      <c r="BV288" s="111"/>
      <c r="BW288" s="126">
        <v>390463.61329000007</v>
      </c>
      <c r="BX288" s="126">
        <v>655788.25448303344</v>
      </c>
      <c r="BY288" s="7">
        <f t="shared" si="239"/>
        <v>0</v>
      </c>
    </row>
    <row r="289" spans="1:77" s="8" customFormat="1">
      <c r="A289" s="118" t="s">
        <v>705</v>
      </c>
      <c r="B289" s="118" t="s">
        <v>706</v>
      </c>
      <c r="C289" s="270" t="s">
        <v>706</v>
      </c>
      <c r="D289" s="119" t="s">
        <v>949</v>
      </c>
      <c r="E289" s="119" t="s">
        <v>977</v>
      </c>
      <c r="F289" s="120"/>
      <c r="G289" s="121" t="s">
        <v>704</v>
      </c>
      <c r="H289" s="121" t="s">
        <v>887</v>
      </c>
      <c r="I289" s="122">
        <v>3</v>
      </c>
      <c r="J289" s="217" t="str">
        <f t="shared" si="198"/>
        <v xml:space="preserve"> </v>
      </c>
      <c r="K289" s="123">
        <v>241587.35747153818</v>
      </c>
      <c r="L289" s="123">
        <v>773505.52</v>
      </c>
      <c r="M289" s="93">
        <f t="shared" si="199"/>
        <v>5.6904096959509598E-2</v>
      </c>
      <c r="N289" s="232">
        <v>1072855.8209940863</v>
      </c>
      <c r="O289" s="232"/>
      <c r="P289" s="123">
        <v>1072855.8209940863</v>
      </c>
      <c r="Q289" s="123">
        <v>0</v>
      </c>
      <c r="R289" s="123">
        <f t="shared" si="205"/>
        <v>1072855.8209940863</v>
      </c>
      <c r="S289" s="123">
        <f t="shared" si="206"/>
        <v>1072855.8209940863</v>
      </c>
      <c r="T289" s="123" t="b">
        <f t="shared" si="207"/>
        <v>0</v>
      </c>
      <c r="U289" s="123">
        <v>0</v>
      </c>
      <c r="V289" s="123">
        <v>0</v>
      </c>
      <c r="W289" s="123">
        <v>0</v>
      </c>
      <c r="X289" s="123">
        <v>0</v>
      </c>
      <c r="Y289" s="123">
        <v>0</v>
      </c>
      <c r="Z289" s="70">
        <f t="shared" si="194"/>
        <v>0</v>
      </c>
      <c r="AA289" s="70">
        <v>0</v>
      </c>
      <c r="AB289" s="70">
        <f t="shared" si="203"/>
        <v>1072855.8209940863</v>
      </c>
      <c r="AC289" s="51">
        <f>IF(D289='2. UC Pool Allocations by Type'!B$5,'2. UC Pool Allocations by Type'!J$5,IF(D289='2. UC Pool Allocations by Type'!B$6,'2. UC Pool Allocations by Type'!J$6,IF(D289='2. UC Pool Allocations by Type'!B$7,'2. UC Pool Allocations by Type'!J$7,IF(D289='2. UC Pool Allocations by Type'!B$10,'2. UC Pool Allocations by Type'!J$10,IF(D289='2. UC Pool Allocations by Type'!B$14,'2. UC Pool Allocations by Type'!J$14,IF(D289='2. UC Pool Allocations by Type'!B$15,'2. UC Pool Allocations by Type'!J$15,IF(D289='2. UC Pool Allocations by Type'!B$16,'2. UC Pool Allocations by Type'!J$16,0)))))))</f>
        <v>2027872799.0126088</v>
      </c>
      <c r="AD289" s="71">
        <f t="shared" si="208"/>
        <v>1072855.8209940863</v>
      </c>
      <c r="AE289" s="71">
        <f t="shared" si="209"/>
        <v>0</v>
      </c>
      <c r="AF289" s="71">
        <f t="shared" si="210"/>
        <v>0</v>
      </c>
      <c r="AG289" s="71">
        <f t="shared" si="211"/>
        <v>0</v>
      </c>
      <c r="AH289" s="71">
        <f t="shared" si="212"/>
        <v>0</v>
      </c>
      <c r="AI289" s="71">
        <f t="shared" si="213"/>
        <v>0</v>
      </c>
      <c r="AJ289" s="71">
        <f t="shared" si="214"/>
        <v>0</v>
      </c>
      <c r="AK289" s="49">
        <f t="shared" si="215"/>
        <v>508932.23395079578</v>
      </c>
      <c r="AL289" s="51">
        <f>IF($E289=$D$352,R289*'1. UC Assumptions'!$H$14,0)</f>
        <v>921005.4586380003</v>
      </c>
      <c r="AM289" s="70">
        <f t="shared" si="197"/>
        <v>412073.22468720452</v>
      </c>
      <c r="AN289" s="70">
        <f t="shared" si="216"/>
        <v>0</v>
      </c>
      <c r="AO289" s="70">
        <f t="shared" si="217"/>
        <v>0</v>
      </c>
      <c r="AP289" s="70">
        <f t="shared" si="200"/>
        <v>0</v>
      </c>
      <c r="AQ289" s="70">
        <f t="shared" si="218"/>
        <v>412073.22468720452</v>
      </c>
      <c r="AR289" s="70">
        <f t="shared" si="219"/>
        <v>0</v>
      </c>
      <c r="AS289" s="70">
        <f t="shared" si="201"/>
        <v>0</v>
      </c>
      <c r="AT289" s="99">
        <f t="shared" si="202"/>
        <v>921005.4586380003</v>
      </c>
      <c r="AU289" s="287">
        <v>931125.74</v>
      </c>
      <c r="AV289" s="287">
        <f>ROUND(AU289*'1. UC Assumptions'!$C$19,2)</f>
        <v>390607.25</v>
      </c>
      <c r="AW289" s="287">
        <f>IF((AB289-AA289-AU289)*'1. UC Assumptions'!$C$19&gt;0,(AB289-AA289-AU289)*'1. UC Assumptions'!$C$19,0)</f>
        <v>59455.768977019216</v>
      </c>
      <c r="AX289" s="287">
        <f t="shared" si="240"/>
        <v>450063.01897701924</v>
      </c>
      <c r="AY289" s="287">
        <f>ROUND(AX289/'1. UC Assumptions'!$C$19,2)</f>
        <v>1072855.83</v>
      </c>
      <c r="AZ289" s="290">
        <f t="shared" si="233"/>
        <v>921005.4586380003</v>
      </c>
      <c r="BA289" s="287">
        <f t="shared" si="220"/>
        <v>0</v>
      </c>
      <c r="BB289" s="287">
        <f t="shared" si="221"/>
        <v>0</v>
      </c>
      <c r="BC289" s="287">
        <f t="shared" si="222"/>
        <v>151850.37136199977</v>
      </c>
      <c r="BD289" s="287">
        <f t="shared" si="223"/>
        <v>0</v>
      </c>
      <c r="BE289" s="287">
        <f t="shared" si="224"/>
        <v>0</v>
      </c>
      <c r="BF289" s="287">
        <f t="shared" si="225"/>
        <v>0</v>
      </c>
      <c r="BG289" s="287">
        <f t="shared" si="241"/>
        <v>921005.4586380003</v>
      </c>
      <c r="BH289" s="287">
        <f t="shared" si="226"/>
        <v>921005.4586380003</v>
      </c>
      <c r="BI289" s="287">
        <f t="shared" si="227"/>
        <v>0</v>
      </c>
      <c r="BJ289" s="287">
        <f t="shared" si="228"/>
        <v>0</v>
      </c>
      <c r="BK289" s="287">
        <f t="shared" si="229"/>
        <v>0</v>
      </c>
      <c r="BL289" s="287">
        <f t="shared" si="230"/>
        <v>0</v>
      </c>
      <c r="BM289" s="287">
        <f t="shared" si="231"/>
        <v>0</v>
      </c>
      <c r="BN289" s="287">
        <f t="shared" si="232"/>
        <v>0</v>
      </c>
      <c r="BO289" s="287">
        <f t="shared" si="234"/>
        <v>-10120.281361999689</v>
      </c>
      <c r="BP289" s="287">
        <f t="shared" si="204"/>
        <v>-4245.45</v>
      </c>
      <c r="BQ289" s="288">
        <f>IF(BO289&gt;0,BO289/'1. UC Assumptions'!$C$29*'1. UC Assumptions'!$C$28,0)</f>
        <v>0</v>
      </c>
      <c r="BR289" s="289">
        <f>BQ289*'1. UC Assumptions'!$C$19</f>
        <v>0</v>
      </c>
      <c r="BS289" s="289">
        <f t="shared" si="235"/>
        <v>931125.74</v>
      </c>
      <c r="BT289" s="117"/>
      <c r="BU289" s="111"/>
      <c r="BV289" s="111"/>
      <c r="BW289" s="126">
        <v>244982.39747153822</v>
      </c>
      <c r="BX289" s="126">
        <v>1072855.8209940863</v>
      </c>
      <c r="BY289" s="7">
        <f t="shared" si="239"/>
        <v>0</v>
      </c>
    </row>
    <row r="290" spans="1:77" s="8" customFormat="1">
      <c r="A290" s="118" t="s">
        <v>707</v>
      </c>
      <c r="B290" s="118" t="s">
        <v>708</v>
      </c>
      <c r="C290" s="270" t="s">
        <v>708</v>
      </c>
      <c r="D290" s="119" t="s">
        <v>972</v>
      </c>
      <c r="E290" s="119" t="s">
        <v>977</v>
      </c>
      <c r="F290" s="120"/>
      <c r="G290" s="121" t="s">
        <v>1310</v>
      </c>
      <c r="H290" s="121" t="s">
        <v>933</v>
      </c>
      <c r="I290" s="122">
        <v>6</v>
      </c>
      <c r="J290" s="217">
        <f t="shared" si="198"/>
        <v>1</v>
      </c>
      <c r="K290" s="123">
        <v>587250.02860847977</v>
      </c>
      <c r="L290" s="123">
        <v>1991304</v>
      </c>
      <c r="M290" s="93">
        <f t="shared" si="199"/>
        <v>6.6577542749954866E-2</v>
      </c>
      <c r="N290" s="232">
        <v>2750227.8196812291</v>
      </c>
      <c r="O290" s="232"/>
      <c r="P290" s="123">
        <v>2750227.8196812291</v>
      </c>
      <c r="Q290" s="123">
        <v>1358434.328078415</v>
      </c>
      <c r="R290" s="123">
        <f t="shared" si="205"/>
        <v>1391793.4916028141</v>
      </c>
      <c r="S290" s="123" t="b">
        <f t="shared" si="206"/>
        <v>0</v>
      </c>
      <c r="T290" s="123">
        <f t="shared" si="207"/>
        <v>1391793.4916028141</v>
      </c>
      <c r="U290" s="123">
        <v>1882024</v>
      </c>
      <c r="V290" s="123">
        <v>0</v>
      </c>
      <c r="W290" s="123">
        <v>0</v>
      </c>
      <c r="X290" s="123">
        <v>0</v>
      </c>
      <c r="Y290" s="123">
        <v>0</v>
      </c>
      <c r="Z290" s="70">
        <f t="shared" si="194"/>
        <v>1882024</v>
      </c>
      <c r="AA290" s="70">
        <v>0</v>
      </c>
      <c r="AB290" s="70">
        <f t="shared" si="203"/>
        <v>3273817.4916028138</v>
      </c>
      <c r="AC290" s="51">
        <f>IF(D290='2. UC Pool Allocations by Type'!B$5,'2. UC Pool Allocations by Type'!J$5,IF(D290='2. UC Pool Allocations by Type'!B$6,'2. UC Pool Allocations by Type'!J$6,IF(D290='2. UC Pool Allocations by Type'!B$7,'2. UC Pool Allocations by Type'!J$7,IF(D290='2. UC Pool Allocations by Type'!B$10,'2. UC Pool Allocations by Type'!J$10,IF(D290='2. UC Pool Allocations by Type'!B$14,'2. UC Pool Allocations by Type'!J$14,IF(D290='2. UC Pool Allocations by Type'!B$15,'2. UC Pool Allocations by Type'!J$15,IF(D290='2. UC Pool Allocations by Type'!B$16,'2. UC Pool Allocations by Type'!J$16,0)))))))</f>
        <v>196885138.65513676</v>
      </c>
      <c r="AD290" s="71">
        <f t="shared" si="208"/>
        <v>0</v>
      </c>
      <c r="AE290" s="71">
        <f t="shared" si="209"/>
        <v>3273817.4916028138</v>
      </c>
      <c r="AF290" s="71">
        <f t="shared" si="210"/>
        <v>0</v>
      </c>
      <c r="AG290" s="71">
        <f t="shared" si="211"/>
        <v>0</v>
      </c>
      <c r="AH290" s="71">
        <f t="shared" si="212"/>
        <v>0</v>
      </c>
      <c r="AI290" s="71">
        <f t="shared" si="213"/>
        <v>0</v>
      </c>
      <c r="AJ290" s="71">
        <f t="shared" si="214"/>
        <v>0</v>
      </c>
      <c r="AK290" s="49">
        <f t="shared" si="215"/>
        <v>2006878.9863984678</v>
      </c>
      <c r="AL290" s="51">
        <f>IF($E290=$D$352,R290*'1. UC Assumptions'!$H$14,0)</f>
        <v>1194801.1820221082</v>
      </c>
      <c r="AM290" s="70">
        <f t="shared" si="197"/>
        <v>0</v>
      </c>
      <c r="AN290" s="70">
        <f t="shared" si="216"/>
        <v>0</v>
      </c>
      <c r="AO290" s="70">
        <f t="shared" si="217"/>
        <v>0</v>
      </c>
      <c r="AP290" s="70">
        <f t="shared" si="200"/>
        <v>0</v>
      </c>
      <c r="AQ290" s="70">
        <f t="shared" si="218"/>
        <v>0</v>
      </c>
      <c r="AR290" s="70">
        <f t="shared" si="219"/>
        <v>0</v>
      </c>
      <c r="AS290" s="70">
        <f t="shared" si="201"/>
        <v>0</v>
      </c>
      <c r="AT290" s="99">
        <f t="shared" si="202"/>
        <v>2006878.9863984678</v>
      </c>
      <c r="AU290" s="287">
        <v>1991613.87</v>
      </c>
      <c r="AV290" s="287">
        <f>ROUND(AU290*'1. UC Assumptions'!$C$19,2)</f>
        <v>835482.02</v>
      </c>
      <c r="AW290" s="287">
        <f>IF((AB290-AA290-AU290)*'1. UC Assumptions'!$C$19&gt;0,(AB290-AA290-AU290)*'1. UC Assumptions'!$C$19,0)</f>
        <v>537884.41926238034</v>
      </c>
      <c r="AX290" s="287">
        <f t="shared" si="240"/>
        <v>1373366.4392623804</v>
      </c>
      <c r="AY290" s="287">
        <f>ROUND(AX290/'1. UC Assumptions'!$C$19,2)</f>
        <v>3273817.5</v>
      </c>
      <c r="AZ290" s="290">
        <f t="shared" si="233"/>
        <v>2006878.9863984678</v>
      </c>
      <c r="BA290" s="287">
        <f t="shared" si="220"/>
        <v>0</v>
      </c>
      <c r="BB290" s="287">
        <f t="shared" si="221"/>
        <v>0</v>
      </c>
      <c r="BC290" s="287">
        <f t="shared" si="222"/>
        <v>0</v>
      </c>
      <c r="BD290" s="287">
        <f t="shared" si="223"/>
        <v>0</v>
      </c>
      <c r="BE290" s="287">
        <f t="shared" si="224"/>
        <v>0</v>
      </c>
      <c r="BF290" s="287">
        <f t="shared" si="225"/>
        <v>0</v>
      </c>
      <c r="BG290" s="287">
        <f t="shared" si="241"/>
        <v>2006878.9863984678</v>
      </c>
      <c r="BH290" s="287">
        <f t="shared" si="226"/>
        <v>0</v>
      </c>
      <c r="BI290" s="287">
        <f t="shared" si="227"/>
        <v>2006878.9863984678</v>
      </c>
      <c r="BJ290" s="287">
        <f t="shared" si="228"/>
        <v>0</v>
      </c>
      <c r="BK290" s="287">
        <f t="shared" si="229"/>
        <v>0</v>
      </c>
      <c r="BL290" s="287">
        <f t="shared" si="230"/>
        <v>0</v>
      </c>
      <c r="BM290" s="287">
        <f t="shared" si="231"/>
        <v>0</v>
      </c>
      <c r="BN290" s="287">
        <f t="shared" si="232"/>
        <v>0</v>
      </c>
      <c r="BO290" s="287">
        <f t="shared" si="234"/>
        <v>15265.116398467682</v>
      </c>
      <c r="BP290" s="287">
        <f t="shared" si="204"/>
        <v>6403.71</v>
      </c>
      <c r="BQ290" s="288">
        <f>IF(BO290&gt;0,BO290/'1. UC Assumptions'!$C$29*'1. UC Assumptions'!$C$28,0)</f>
        <v>10432.297463916229</v>
      </c>
      <c r="BR290" s="289">
        <f>BQ290*'1. UC Assumptions'!$C$19</f>
        <v>4376.3487861128579</v>
      </c>
      <c r="BS290" s="289">
        <f t="shared" si="235"/>
        <v>2002046.1674639164</v>
      </c>
      <c r="BT290" s="117"/>
      <c r="BU290" s="111"/>
      <c r="BV290" s="111"/>
      <c r="BW290" s="126">
        <v>619553.62860847986</v>
      </c>
      <c r="BX290" s="126">
        <v>2750227.8196812291</v>
      </c>
      <c r="BY290" s="7">
        <f t="shared" si="239"/>
        <v>0</v>
      </c>
    </row>
    <row r="291" spans="1:77" s="8" customFormat="1">
      <c r="A291" s="118" t="s">
        <v>709</v>
      </c>
      <c r="B291" s="118" t="s">
        <v>710</v>
      </c>
      <c r="C291" s="270" t="s">
        <v>710</v>
      </c>
      <c r="D291" s="119" t="s">
        <v>972</v>
      </c>
      <c r="E291" s="119" t="s">
        <v>977</v>
      </c>
      <c r="F291" s="120"/>
      <c r="G291" s="121" t="s">
        <v>1082</v>
      </c>
      <c r="H291" s="121" t="s">
        <v>934</v>
      </c>
      <c r="I291" s="122">
        <v>10</v>
      </c>
      <c r="J291" s="217" t="str">
        <f t="shared" si="198"/>
        <v xml:space="preserve"> </v>
      </c>
      <c r="K291" s="123">
        <v>740917.07146993699</v>
      </c>
      <c r="L291" s="123">
        <v>949445</v>
      </c>
      <c r="M291" s="93">
        <f t="shared" si="199"/>
        <v>6.9814903744156442E-2</v>
      </c>
      <c r="N291" s="232">
        <v>1808374.5367823835</v>
      </c>
      <c r="O291" s="232"/>
      <c r="P291" s="123">
        <v>1808374.5367823835</v>
      </c>
      <c r="Q291" s="123">
        <v>0</v>
      </c>
      <c r="R291" s="123">
        <f t="shared" si="205"/>
        <v>1808374.5367823835</v>
      </c>
      <c r="S291" s="123" t="b">
        <f t="shared" si="206"/>
        <v>0</v>
      </c>
      <c r="T291" s="123">
        <f t="shared" si="207"/>
        <v>1808374.5367823835</v>
      </c>
      <c r="U291" s="123">
        <v>532394</v>
      </c>
      <c r="V291" s="123">
        <v>0</v>
      </c>
      <c r="W291" s="123">
        <v>0</v>
      </c>
      <c r="X291" s="123">
        <v>0</v>
      </c>
      <c r="Y291" s="123">
        <v>0</v>
      </c>
      <c r="Z291" s="70">
        <f t="shared" si="194"/>
        <v>532394</v>
      </c>
      <c r="AA291" s="70">
        <v>0</v>
      </c>
      <c r="AB291" s="70">
        <f t="shared" si="203"/>
        <v>2340768.5367823835</v>
      </c>
      <c r="AC291" s="51">
        <f>IF(D291='2. UC Pool Allocations by Type'!B$5,'2. UC Pool Allocations by Type'!J$5,IF(D291='2. UC Pool Allocations by Type'!B$6,'2. UC Pool Allocations by Type'!J$6,IF(D291='2. UC Pool Allocations by Type'!B$7,'2. UC Pool Allocations by Type'!J$7,IF(D291='2. UC Pool Allocations by Type'!B$10,'2. UC Pool Allocations by Type'!J$10,IF(D291='2. UC Pool Allocations by Type'!B$14,'2. UC Pool Allocations by Type'!J$14,IF(D291='2. UC Pool Allocations by Type'!B$15,'2. UC Pool Allocations by Type'!J$15,IF(D291='2. UC Pool Allocations by Type'!B$16,'2. UC Pool Allocations by Type'!J$16,0)))))))</f>
        <v>196885138.65513676</v>
      </c>
      <c r="AD291" s="71">
        <f t="shared" si="208"/>
        <v>0</v>
      </c>
      <c r="AE291" s="71">
        <f t="shared" si="209"/>
        <v>2340768.5367823835</v>
      </c>
      <c r="AF291" s="71">
        <f t="shared" si="210"/>
        <v>0</v>
      </c>
      <c r="AG291" s="71">
        <f t="shared" si="211"/>
        <v>0</v>
      </c>
      <c r="AH291" s="71">
        <f t="shared" si="212"/>
        <v>0</v>
      </c>
      <c r="AI291" s="71">
        <f t="shared" si="213"/>
        <v>0</v>
      </c>
      <c r="AJ291" s="71">
        <f t="shared" si="214"/>
        <v>0</v>
      </c>
      <c r="AK291" s="49">
        <f t="shared" si="215"/>
        <v>1434911.7507437344</v>
      </c>
      <c r="AL291" s="51">
        <f>IF($E291=$D$352,R291*'1. UC Assumptions'!$H$14,0)</f>
        <v>1552419.986960877</v>
      </c>
      <c r="AM291" s="70">
        <f t="shared" si="197"/>
        <v>117508.23621714255</v>
      </c>
      <c r="AN291" s="70">
        <f t="shared" si="216"/>
        <v>117508.23621714255</v>
      </c>
      <c r="AO291" s="70">
        <f t="shared" si="217"/>
        <v>0</v>
      </c>
      <c r="AP291" s="70">
        <f t="shared" si="200"/>
        <v>0</v>
      </c>
      <c r="AQ291" s="70">
        <f t="shared" si="218"/>
        <v>0</v>
      </c>
      <c r="AR291" s="70">
        <f t="shared" si="219"/>
        <v>0</v>
      </c>
      <c r="AS291" s="70">
        <f t="shared" si="201"/>
        <v>0</v>
      </c>
      <c r="AT291" s="99">
        <f t="shared" si="202"/>
        <v>1552419.986960877</v>
      </c>
      <c r="AU291" s="287">
        <v>1528572.56</v>
      </c>
      <c r="AV291" s="287">
        <f>ROUND(AU291*'1. UC Assumptions'!$C$19,2)</f>
        <v>641236.18999999994</v>
      </c>
      <c r="AW291" s="287">
        <f>IF((AB291-AA291-AU291)*'1. UC Assumptions'!$C$19&gt;0,(AB291-AA291-AU291)*'1. UC Assumptions'!$C$19,0)</f>
        <v>340716.21226020984</v>
      </c>
      <c r="AX291" s="287">
        <f t="shared" si="240"/>
        <v>981952.40226020978</v>
      </c>
      <c r="AY291" s="287">
        <f>ROUND(AX291/'1. UC Assumptions'!$C$19,2)</f>
        <v>2340768.54</v>
      </c>
      <c r="AZ291" s="290">
        <f t="shared" si="233"/>
        <v>1552419.986960877</v>
      </c>
      <c r="BA291" s="287">
        <f t="shared" si="220"/>
        <v>0</v>
      </c>
      <c r="BB291" s="287">
        <f t="shared" si="221"/>
        <v>0</v>
      </c>
      <c r="BC291" s="287">
        <f t="shared" si="222"/>
        <v>0</v>
      </c>
      <c r="BD291" s="287">
        <f t="shared" si="223"/>
        <v>0</v>
      </c>
      <c r="BE291" s="287">
        <f t="shared" si="224"/>
        <v>0</v>
      </c>
      <c r="BF291" s="287">
        <f t="shared" si="225"/>
        <v>0</v>
      </c>
      <c r="BG291" s="287">
        <f t="shared" si="241"/>
        <v>1552419.986960877</v>
      </c>
      <c r="BH291" s="287">
        <f t="shared" si="226"/>
        <v>0</v>
      </c>
      <c r="BI291" s="287">
        <f t="shared" si="227"/>
        <v>1552419.986960877</v>
      </c>
      <c r="BJ291" s="287">
        <f t="shared" si="228"/>
        <v>0</v>
      </c>
      <c r="BK291" s="287">
        <f t="shared" si="229"/>
        <v>0</v>
      </c>
      <c r="BL291" s="287">
        <f t="shared" si="230"/>
        <v>0</v>
      </c>
      <c r="BM291" s="287">
        <f t="shared" si="231"/>
        <v>0</v>
      </c>
      <c r="BN291" s="287">
        <f t="shared" si="232"/>
        <v>0</v>
      </c>
      <c r="BO291" s="287">
        <f t="shared" si="234"/>
        <v>23847.42696087691</v>
      </c>
      <c r="BP291" s="287">
        <f t="shared" si="204"/>
        <v>10003.99</v>
      </c>
      <c r="BQ291" s="288">
        <f>IF(BO291&gt;0,BO291/'1. UC Assumptions'!$C$29*'1. UC Assumptions'!$C$28,0)</f>
        <v>16297.514235126086</v>
      </c>
      <c r="BR291" s="289">
        <f>BQ291*'1. UC Assumptions'!$C$19</f>
        <v>6836.807221635393</v>
      </c>
      <c r="BS291" s="289">
        <f t="shared" si="235"/>
        <v>1544870.0742351261</v>
      </c>
      <c r="BT291" s="117"/>
      <c r="BU291" s="111"/>
      <c r="BV291" s="111"/>
      <c r="BW291" s="126">
        <v>767288.58146993699</v>
      </c>
      <c r="BX291" s="126">
        <v>1808374.5367823835</v>
      </c>
      <c r="BY291" s="7">
        <f t="shared" si="239"/>
        <v>0</v>
      </c>
    </row>
    <row r="292" spans="1:77" s="8" customFormat="1">
      <c r="A292" s="118" t="s">
        <v>712</v>
      </c>
      <c r="B292" s="118" t="s">
        <v>713</v>
      </c>
      <c r="C292" s="270" t="s">
        <v>2152</v>
      </c>
      <c r="D292" s="119" t="s">
        <v>972</v>
      </c>
      <c r="E292" s="120" t="s">
        <v>977</v>
      </c>
      <c r="F292" s="120"/>
      <c r="G292" s="121" t="s">
        <v>711</v>
      </c>
      <c r="H292" s="121" t="s">
        <v>935</v>
      </c>
      <c r="I292" s="122">
        <v>6</v>
      </c>
      <c r="J292" s="217">
        <f t="shared" si="198"/>
        <v>1</v>
      </c>
      <c r="K292" s="123">
        <v>790454.02695624414</v>
      </c>
      <c r="L292" s="123">
        <v>1638261</v>
      </c>
      <c r="M292" s="93">
        <f t="shared" si="199"/>
        <v>6.9280487928665702E-2</v>
      </c>
      <c r="N292" s="232">
        <v>2596977.5890634554</v>
      </c>
      <c r="O292" s="232"/>
      <c r="P292" s="123">
        <v>2596977.5890634554</v>
      </c>
      <c r="Q292" s="123">
        <v>2077478.7017447811</v>
      </c>
      <c r="R292" s="123">
        <f t="shared" si="205"/>
        <v>519498.88731867424</v>
      </c>
      <c r="S292" s="123" t="b">
        <f t="shared" si="206"/>
        <v>0</v>
      </c>
      <c r="T292" s="123">
        <f t="shared" si="207"/>
        <v>519498.88731867424</v>
      </c>
      <c r="U292" s="123">
        <v>310028</v>
      </c>
      <c r="V292" s="123">
        <v>0</v>
      </c>
      <c r="W292" s="123">
        <v>0</v>
      </c>
      <c r="X292" s="123">
        <v>0</v>
      </c>
      <c r="Y292" s="123">
        <v>0</v>
      </c>
      <c r="Z292" s="70">
        <f t="shared" si="194"/>
        <v>310028</v>
      </c>
      <c r="AA292" s="70">
        <v>0</v>
      </c>
      <c r="AB292" s="70">
        <f t="shared" si="203"/>
        <v>829526.88731867424</v>
      </c>
      <c r="AC292" s="51">
        <f>IF(D292='2. UC Pool Allocations by Type'!B$5,'2. UC Pool Allocations by Type'!J$5,IF(D292='2. UC Pool Allocations by Type'!B$6,'2. UC Pool Allocations by Type'!J$6,IF(D292='2. UC Pool Allocations by Type'!B$7,'2. UC Pool Allocations by Type'!J$7,IF(D292='2. UC Pool Allocations by Type'!B$10,'2. UC Pool Allocations by Type'!J$10,IF(D292='2. UC Pool Allocations by Type'!B$14,'2. UC Pool Allocations by Type'!J$14,IF(D292='2. UC Pool Allocations by Type'!B$15,'2. UC Pool Allocations by Type'!J$15,IF(D292='2. UC Pool Allocations by Type'!B$16,'2. UC Pool Allocations by Type'!J$16,0)))))))</f>
        <v>196885138.65513676</v>
      </c>
      <c r="AD292" s="71">
        <f t="shared" si="208"/>
        <v>0</v>
      </c>
      <c r="AE292" s="71">
        <f t="shared" si="209"/>
        <v>829526.88731867424</v>
      </c>
      <c r="AF292" s="71">
        <f t="shared" si="210"/>
        <v>0</v>
      </c>
      <c r="AG292" s="71">
        <f t="shared" si="211"/>
        <v>0</v>
      </c>
      <c r="AH292" s="71">
        <f t="shared" si="212"/>
        <v>0</v>
      </c>
      <c r="AI292" s="71">
        <f t="shared" si="213"/>
        <v>0</v>
      </c>
      <c r="AJ292" s="71">
        <f t="shared" si="214"/>
        <v>0</v>
      </c>
      <c r="AK292" s="49">
        <f t="shared" si="215"/>
        <v>508507.29556012433</v>
      </c>
      <c r="AL292" s="51">
        <f>IF($E292=$D$352,R292*'1. UC Assumptions'!$H$14,0)</f>
        <v>445969.81403664651</v>
      </c>
      <c r="AM292" s="70">
        <f t="shared" si="197"/>
        <v>0</v>
      </c>
      <c r="AN292" s="70">
        <f t="shared" si="216"/>
        <v>0</v>
      </c>
      <c r="AO292" s="70">
        <f t="shared" si="217"/>
        <v>0</v>
      </c>
      <c r="AP292" s="70">
        <f t="shared" si="200"/>
        <v>0</v>
      </c>
      <c r="AQ292" s="70">
        <f t="shared" si="218"/>
        <v>0</v>
      </c>
      <c r="AR292" s="70">
        <f t="shared" si="219"/>
        <v>0</v>
      </c>
      <c r="AS292" s="70">
        <f t="shared" si="201"/>
        <v>0</v>
      </c>
      <c r="AT292" s="99">
        <f t="shared" si="202"/>
        <v>508507.29556012433</v>
      </c>
      <c r="AU292" s="287">
        <v>506554.38</v>
      </c>
      <c r="AV292" s="287">
        <f>ROUND(AU292*'1. UC Assumptions'!$C$19,2)</f>
        <v>212499.56</v>
      </c>
      <c r="AW292" s="287">
        <f>IF((AB292-AA292-AU292)*'1. UC Assumptions'!$C$19&gt;0,(AB292-AA292-AU292)*'1. UC Assumptions'!$C$19,0)</f>
        <v>135486.96682018385</v>
      </c>
      <c r="AX292" s="287">
        <f t="shared" si="240"/>
        <v>347986.52682018385</v>
      </c>
      <c r="AY292" s="287">
        <f>ROUND(AX292/'1. UC Assumptions'!$C$19,2)</f>
        <v>829526.88</v>
      </c>
      <c r="AZ292" s="290">
        <f t="shared" si="233"/>
        <v>508507.29556012433</v>
      </c>
      <c r="BA292" s="287">
        <f t="shared" si="220"/>
        <v>0</v>
      </c>
      <c r="BB292" s="287">
        <f t="shared" si="221"/>
        <v>0</v>
      </c>
      <c r="BC292" s="287">
        <f t="shared" si="222"/>
        <v>0</v>
      </c>
      <c r="BD292" s="287">
        <f t="shared" si="223"/>
        <v>0</v>
      </c>
      <c r="BE292" s="287">
        <f t="shared" si="224"/>
        <v>0</v>
      </c>
      <c r="BF292" s="287">
        <f t="shared" si="225"/>
        <v>0</v>
      </c>
      <c r="BG292" s="287">
        <f t="shared" si="241"/>
        <v>508507.29556012433</v>
      </c>
      <c r="BH292" s="287">
        <f t="shared" si="226"/>
        <v>0</v>
      </c>
      <c r="BI292" s="287">
        <f t="shared" si="227"/>
        <v>508507.29556012433</v>
      </c>
      <c r="BJ292" s="287">
        <f t="shared" si="228"/>
        <v>0</v>
      </c>
      <c r="BK292" s="287">
        <f t="shared" si="229"/>
        <v>0</v>
      </c>
      <c r="BL292" s="287">
        <f t="shared" si="230"/>
        <v>0</v>
      </c>
      <c r="BM292" s="287">
        <f t="shared" si="231"/>
        <v>0</v>
      </c>
      <c r="BN292" s="287">
        <f t="shared" si="232"/>
        <v>0</v>
      </c>
      <c r="BO292" s="287">
        <f t="shared" si="234"/>
        <v>1952.9155601243256</v>
      </c>
      <c r="BP292" s="287">
        <f t="shared" si="204"/>
        <v>819.24</v>
      </c>
      <c r="BQ292" s="288">
        <f>IF(BO292&gt;0,BO292/'1. UC Assumptions'!$C$29*'1. UC Assumptions'!$C$28,0)</f>
        <v>1334.6374513837727</v>
      </c>
      <c r="BR292" s="289">
        <f>BQ292*'1. UC Assumptions'!$C$19</f>
        <v>559.88041085549264</v>
      </c>
      <c r="BS292" s="289">
        <f t="shared" si="235"/>
        <v>507889.01745138376</v>
      </c>
      <c r="BT292" s="117"/>
      <c r="BU292" s="111"/>
      <c r="BV292" s="111"/>
      <c r="BW292" s="126">
        <v>827112.4869562441</v>
      </c>
      <c r="BX292" s="126">
        <v>2596977.5890634554</v>
      </c>
      <c r="BY292" s="7">
        <f t="shared" si="239"/>
        <v>0</v>
      </c>
    </row>
    <row r="293" spans="1:77" s="8" customFormat="1">
      <c r="A293" s="118" t="s">
        <v>715</v>
      </c>
      <c r="B293" s="118" t="s">
        <v>716</v>
      </c>
      <c r="C293" s="270" t="s">
        <v>716</v>
      </c>
      <c r="D293" s="119" t="s">
        <v>949</v>
      </c>
      <c r="E293" s="119" t="s">
        <v>977</v>
      </c>
      <c r="F293" s="120"/>
      <c r="G293" s="121" t="s">
        <v>1312</v>
      </c>
      <c r="H293" s="121" t="s">
        <v>936</v>
      </c>
      <c r="I293" s="122">
        <v>8</v>
      </c>
      <c r="J293" s="217">
        <f t="shared" si="198"/>
        <v>1</v>
      </c>
      <c r="K293" s="123">
        <v>2339623.745976042</v>
      </c>
      <c r="L293" s="123">
        <v>3170618.99</v>
      </c>
      <c r="M293" s="93">
        <f t="shared" si="199"/>
        <v>5.7513191477602144E-2</v>
      </c>
      <c r="N293" s="232">
        <v>5827154.3815382989</v>
      </c>
      <c r="O293" s="232"/>
      <c r="P293" s="123">
        <v>5827154.3815382989</v>
      </c>
      <c r="Q293" s="123">
        <v>513399.77968840656</v>
      </c>
      <c r="R293" s="123">
        <f t="shared" si="205"/>
        <v>5313754.6018498922</v>
      </c>
      <c r="S293" s="123">
        <f t="shared" si="206"/>
        <v>5313754.6018498922</v>
      </c>
      <c r="T293" s="123" t="b">
        <f t="shared" si="207"/>
        <v>0</v>
      </c>
      <c r="U293" s="123">
        <v>77370</v>
      </c>
      <c r="V293" s="123">
        <v>0</v>
      </c>
      <c r="W293" s="123">
        <v>0</v>
      </c>
      <c r="X293" s="123">
        <v>0</v>
      </c>
      <c r="Y293" s="123">
        <v>0</v>
      </c>
      <c r="Z293" s="70">
        <f t="shared" si="194"/>
        <v>77370</v>
      </c>
      <c r="AA293" s="70">
        <v>0</v>
      </c>
      <c r="AB293" s="70">
        <f t="shared" si="203"/>
        <v>5391124.6018498922</v>
      </c>
      <c r="AC293" s="51">
        <f>IF(D293='2. UC Pool Allocations by Type'!B$5,'2. UC Pool Allocations by Type'!J$5,IF(D293='2. UC Pool Allocations by Type'!B$6,'2. UC Pool Allocations by Type'!J$6,IF(D293='2. UC Pool Allocations by Type'!B$7,'2. UC Pool Allocations by Type'!J$7,IF(D293='2. UC Pool Allocations by Type'!B$10,'2. UC Pool Allocations by Type'!J$10,IF(D293='2. UC Pool Allocations by Type'!B$14,'2. UC Pool Allocations by Type'!J$14,IF(D293='2. UC Pool Allocations by Type'!B$15,'2. UC Pool Allocations by Type'!J$15,IF(D293='2. UC Pool Allocations by Type'!B$16,'2. UC Pool Allocations by Type'!J$16,0)))))))</f>
        <v>2027872799.0126088</v>
      </c>
      <c r="AD293" s="71">
        <f t="shared" si="208"/>
        <v>5391124.6018498922</v>
      </c>
      <c r="AE293" s="71">
        <f t="shared" si="209"/>
        <v>0</v>
      </c>
      <c r="AF293" s="71">
        <f t="shared" si="210"/>
        <v>0</v>
      </c>
      <c r="AG293" s="71">
        <f t="shared" si="211"/>
        <v>0</v>
      </c>
      <c r="AH293" s="71">
        <f t="shared" si="212"/>
        <v>0</v>
      </c>
      <c r="AI293" s="71">
        <f t="shared" si="213"/>
        <v>0</v>
      </c>
      <c r="AJ293" s="71">
        <f t="shared" si="214"/>
        <v>0</v>
      </c>
      <c r="AK293" s="49">
        <f t="shared" si="215"/>
        <v>2557395.9085986852</v>
      </c>
      <c r="AL293" s="51">
        <f>IF($E293=$D$352,R293*'1. UC Assumptions'!$H$14,0)</f>
        <v>4561653.950511138</v>
      </c>
      <c r="AM293" s="70">
        <f t="shared" si="197"/>
        <v>2004258.0419124528</v>
      </c>
      <c r="AN293" s="70">
        <f t="shared" si="216"/>
        <v>0</v>
      </c>
      <c r="AO293" s="70">
        <f t="shared" si="217"/>
        <v>0</v>
      </c>
      <c r="AP293" s="70">
        <f t="shared" si="200"/>
        <v>0</v>
      </c>
      <c r="AQ293" s="70">
        <f t="shared" si="218"/>
        <v>2004258.0419124528</v>
      </c>
      <c r="AR293" s="70">
        <f t="shared" si="219"/>
        <v>0</v>
      </c>
      <c r="AS293" s="70">
        <f t="shared" si="201"/>
        <v>0</v>
      </c>
      <c r="AT293" s="99">
        <f t="shared" si="202"/>
        <v>4561653.950511138</v>
      </c>
      <c r="AU293" s="287">
        <v>0</v>
      </c>
      <c r="AV293" s="287">
        <f>ROUND(AU293*'1. UC Assumptions'!$C$19,2)</f>
        <v>0</v>
      </c>
      <c r="AW293" s="287">
        <f>IF((AB293-AA293-AU293)*'1. UC Assumptions'!$C$19&gt;0,(AB293-AA293-AU293)*'1. UC Assumptions'!$C$19,0)</f>
        <v>2261576.7704760297</v>
      </c>
      <c r="AX293" s="287">
        <f t="shared" si="240"/>
        <v>2261576.7704760297</v>
      </c>
      <c r="AY293" s="287">
        <f>ROUND(AX293/'1. UC Assumptions'!$C$19,2)</f>
        <v>5391124.5999999996</v>
      </c>
      <c r="AZ293" s="290">
        <f t="shared" si="233"/>
        <v>4561653.950511138</v>
      </c>
      <c r="BA293" s="287">
        <f t="shared" si="220"/>
        <v>0</v>
      </c>
      <c r="BB293" s="287">
        <f t="shared" si="221"/>
        <v>0</v>
      </c>
      <c r="BC293" s="287">
        <f t="shared" si="222"/>
        <v>829470.64948886167</v>
      </c>
      <c r="BD293" s="287">
        <f t="shared" si="223"/>
        <v>0</v>
      </c>
      <c r="BE293" s="287">
        <f t="shared" si="224"/>
        <v>0</v>
      </c>
      <c r="BF293" s="287">
        <f t="shared" si="225"/>
        <v>0</v>
      </c>
      <c r="BG293" s="287">
        <f t="shared" si="241"/>
        <v>4561653.950511138</v>
      </c>
      <c r="BH293" s="287">
        <f t="shared" si="226"/>
        <v>4561653.950511138</v>
      </c>
      <c r="BI293" s="287">
        <f t="shared" si="227"/>
        <v>0</v>
      </c>
      <c r="BJ293" s="287">
        <f t="shared" si="228"/>
        <v>0</v>
      </c>
      <c r="BK293" s="287">
        <f t="shared" si="229"/>
        <v>0</v>
      </c>
      <c r="BL293" s="287">
        <f t="shared" si="230"/>
        <v>0</v>
      </c>
      <c r="BM293" s="287">
        <f t="shared" si="231"/>
        <v>0</v>
      </c>
      <c r="BN293" s="287">
        <f t="shared" si="232"/>
        <v>0</v>
      </c>
      <c r="BO293" s="287">
        <f t="shared" si="234"/>
        <v>4561653.950511138</v>
      </c>
      <c r="BP293" s="287">
        <f t="shared" si="204"/>
        <v>1913613.83</v>
      </c>
      <c r="BQ293" s="288">
        <f>IF(BO293&gt;0,BO293/'1. UC Assumptions'!$C$29*'1. UC Assumptions'!$C$28,0)</f>
        <v>3117469.2479880303</v>
      </c>
      <c r="BR293" s="289">
        <f>BQ293*'1. UC Assumptions'!$C$19</f>
        <v>1307778.3495309786</v>
      </c>
      <c r="BS293" s="289">
        <f t="shared" si="235"/>
        <v>3117469.2479880303</v>
      </c>
      <c r="BT293" s="90"/>
      <c r="BU293" s="111"/>
      <c r="BV293" s="111"/>
      <c r="BW293" s="126">
        <v>2361239.2659760425</v>
      </c>
      <c r="BX293" s="126">
        <v>5827154.3815382989</v>
      </c>
      <c r="BY293" s="7">
        <f t="shared" si="239"/>
        <v>0</v>
      </c>
    </row>
    <row r="294" spans="1:77" s="8" customFormat="1">
      <c r="A294" s="118" t="s">
        <v>718</v>
      </c>
      <c r="B294" s="118" t="s">
        <v>719</v>
      </c>
      <c r="C294" s="270" t="s">
        <v>719</v>
      </c>
      <c r="D294" s="119" t="s">
        <v>949</v>
      </c>
      <c r="E294" s="119"/>
      <c r="F294" s="120"/>
      <c r="G294" s="121" t="s">
        <v>717</v>
      </c>
      <c r="H294" s="121" t="s">
        <v>771</v>
      </c>
      <c r="I294" s="122">
        <v>3</v>
      </c>
      <c r="J294" s="217" t="str">
        <f t="shared" si="198"/>
        <v xml:space="preserve"> </v>
      </c>
      <c r="K294" s="123">
        <v>7289982.2356199995</v>
      </c>
      <c r="L294" s="123">
        <v>10552410</v>
      </c>
      <c r="M294" s="93">
        <f t="shared" si="199"/>
        <v>6.0141391835403901E-2</v>
      </c>
      <c r="N294" s="232">
        <v>18915458.538343389</v>
      </c>
      <c r="O294" s="232"/>
      <c r="P294" s="123">
        <v>18915458.538343389</v>
      </c>
      <c r="Q294" s="123">
        <v>0</v>
      </c>
      <c r="R294" s="123">
        <f t="shared" si="205"/>
        <v>18915458.538343389</v>
      </c>
      <c r="S294" s="123">
        <f t="shared" si="206"/>
        <v>0</v>
      </c>
      <c r="T294" s="123" t="b">
        <f t="shared" si="207"/>
        <v>0</v>
      </c>
      <c r="U294" s="123">
        <v>0</v>
      </c>
      <c r="V294" s="123">
        <v>0</v>
      </c>
      <c r="W294" s="123">
        <v>0</v>
      </c>
      <c r="X294" s="123">
        <v>0</v>
      </c>
      <c r="Y294" s="123">
        <v>0</v>
      </c>
      <c r="Z294" s="70">
        <f t="shared" si="194"/>
        <v>0</v>
      </c>
      <c r="AA294" s="70">
        <v>0</v>
      </c>
      <c r="AB294" s="70">
        <f t="shared" si="203"/>
        <v>18915458.538343389</v>
      </c>
      <c r="AC294" s="51">
        <f>IF(D294='2. UC Pool Allocations by Type'!B$5,'2. UC Pool Allocations by Type'!J$5,IF(D294='2. UC Pool Allocations by Type'!B$6,'2. UC Pool Allocations by Type'!J$6,IF(D294='2. UC Pool Allocations by Type'!B$7,'2. UC Pool Allocations by Type'!J$7,IF(D294='2. UC Pool Allocations by Type'!B$10,'2. UC Pool Allocations by Type'!J$10,IF(D294='2. UC Pool Allocations by Type'!B$14,'2. UC Pool Allocations by Type'!J$14,IF(D294='2. UC Pool Allocations by Type'!B$15,'2. UC Pool Allocations by Type'!J$15,IF(D294='2. UC Pool Allocations by Type'!B$16,'2. UC Pool Allocations by Type'!J$16,0)))))))</f>
        <v>2027872799.0126088</v>
      </c>
      <c r="AD294" s="71">
        <f t="shared" si="208"/>
        <v>18915458.538343389</v>
      </c>
      <c r="AE294" s="71">
        <f t="shared" si="209"/>
        <v>0</v>
      </c>
      <c r="AF294" s="71">
        <f t="shared" si="210"/>
        <v>0</v>
      </c>
      <c r="AG294" s="71">
        <f t="shared" si="211"/>
        <v>0</v>
      </c>
      <c r="AH294" s="71">
        <f t="shared" si="212"/>
        <v>0</v>
      </c>
      <c r="AI294" s="71">
        <f t="shared" si="213"/>
        <v>0</v>
      </c>
      <c r="AJ294" s="71">
        <f t="shared" si="214"/>
        <v>0</v>
      </c>
      <c r="AK294" s="49">
        <f t="shared" si="215"/>
        <v>8972954.5962689221</v>
      </c>
      <c r="AL294" s="51">
        <f>IF($E294=$D$352,R294*'1. UC Assumptions'!$H$14,0)</f>
        <v>0</v>
      </c>
      <c r="AM294" s="70">
        <f t="shared" si="197"/>
        <v>0</v>
      </c>
      <c r="AN294" s="70">
        <f t="shared" si="216"/>
        <v>0</v>
      </c>
      <c r="AO294" s="70">
        <f t="shared" si="217"/>
        <v>0</v>
      </c>
      <c r="AP294" s="70">
        <f t="shared" si="200"/>
        <v>0</v>
      </c>
      <c r="AQ294" s="70">
        <f t="shared" si="218"/>
        <v>0</v>
      </c>
      <c r="AR294" s="70">
        <f t="shared" si="219"/>
        <v>8972954.5962689221</v>
      </c>
      <c r="AS294" s="70">
        <f t="shared" si="201"/>
        <v>-459643.26188040629</v>
      </c>
      <c r="AT294" s="99">
        <f t="shared" si="202"/>
        <v>8513311.334388515</v>
      </c>
      <c r="AU294" s="287">
        <v>9320159.4499999993</v>
      </c>
      <c r="AV294" s="287">
        <f>ROUND(AU294*'1. UC Assumptions'!$C$19,2)</f>
        <v>3909806.89</v>
      </c>
      <c r="AW294" s="287">
        <f>IF((AB294-AA294-AU294)*'1. UC Assumptions'!$C$19&gt;0,(AB294-AA294-AU294)*'1. UC Assumptions'!$C$19,0)</f>
        <v>4025227.9675600515</v>
      </c>
      <c r="AX294" s="287">
        <f t="shared" si="240"/>
        <v>7935034.8575600516</v>
      </c>
      <c r="AY294" s="287">
        <f>ROUND(AX294/'1. UC Assumptions'!$C$19,2)</f>
        <v>18915458.539999999</v>
      </c>
      <c r="AZ294" s="290">
        <f t="shared" si="233"/>
        <v>8513311.334388515</v>
      </c>
      <c r="BA294" s="287">
        <f t="shared" si="220"/>
        <v>0</v>
      </c>
      <c r="BB294" s="287">
        <f t="shared" si="221"/>
        <v>0</v>
      </c>
      <c r="BC294" s="287">
        <f t="shared" si="222"/>
        <v>10402147.205611484</v>
      </c>
      <c r="BD294" s="287">
        <f t="shared" si="223"/>
        <v>0</v>
      </c>
      <c r="BE294" s="287">
        <f t="shared" si="224"/>
        <v>0</v>
      </c>
      <c r="BF294" s="287">
        <f t="shared" si="225"/>
        <v>0</v>
      </c>
      <c r="BG294" s="287">
        <f t="shared" si="241"/>
        <v>8513311.334388515</v>
      </c>
      <c r="BH294" s="287">
        <f t="shared" si="226"/>
        <v>8513311.334388515</v>
      </c>
      <c r="BI294" s="287">
        <f t="shared" si="227"/>
        <v>0</v>
      </c>
      <c r="BJ294" s="287">
        <f t="shared" si="228"/>
        <v>0</v>
      </c>
      <c r="BK294" s="287">
        <f t="shared" si="229"/>
        <v>0</v>
      </c>
      <c r="BL294" s="287">
        <f t="shared" si="230"/>
        <v>0</v>
      </c>
      <c r="BM294" s="287">
        <f t="shared" si="231"/>
        <v>0</v>
      </c>
      <c r="BN294" s="287">
        <f t="shared" si="232"/>
        <v>0</v>
      </c>
      <c r="BO294" s="287">
        <f t="shared" si="234"/>
        <v>-806848.11561148427</v>
      </c>
      <c r="BP294" s="287">
        <f t="shared" si="204"/>
        <v>-338472.78</v>
      </c>
      <c r="BQ294" s="288">
        <f>IF(BO294&gt;0,BO294/'1. UC Assumptions'!$C$29*'1. UC Assumptions'!$C$28,0)</f>
        <v>0</v>
      </c>
      <c r="BR294" s="289">
        <f>BQ294*'1. UC Assumptions'!$C$19</f>
        <v>0</v>
      </c>
      <c r="BS294" s="289">
        <f t="shared" si="235"/>
        <v>9320159.4499999993</v>
      </c>
      <c r="BT294" s="117"/>
      <c r="BU294" s="111"/>
      <c r="BV294" s="111"/>
      <c r="BW294" s="126">
        <v>7404491.1956200004</v>
      </c>
      <c r="BX294" s="126">
        <v>18915458.538343389</v>
      </c>
      <c r="BY294" s="7">
        <f t="shared" si="239"/>
        <v>0</v>
      </c>
    </row>
    <row r="295" spans="1:77" s="8" customFormat="1">
      <c r="A295" s="118" t="s">
        <v>1313</v>
      </c>
      <c r="B295" s="115" t="s">
        <v>720</v>
      </c>
      <c r="C295" s="270" t="s">
        <v>720</v>
      </c>
      <c r="D295" s="119" t="s">
        <v>949</v>
      </c>
      <c r="E295" s="137"/>
      <c r="F295" s="137"/>
      <c r="G295" s="115" t="s">
        <v>1314</v>
      </c>
      <c r="H295" s="121" t="s">
        <v>771</v>
      </c>
      <c r="I295" s="122">
        <v>3</v>
      </c>
      <c r="J295" s="217" t="str">
        <f t="shared" si="198"/>
        <v xml:space="preserve"> </v>
      </c>
      <c r="K295" s="125">
        <v>994323.15801999974</v>
      </c>
      <c r="L295" s="125">
        <v>1889791</v>
      </c>
      <c r="M295" s="93">
        <f t="shared" si="199"/>
        <v>6.8525773013546676E-2</v>
      </c>
      <c r="N295" s="232">
        <v>3081750.3101576348</v>
      </c>
      <c r="O295" s="232"/>
      <c r="P295" s="123">
        <v>3081750.3101576348</v>
      </c>
      <c r="Q295" s="123">
        <v>0</v>
      </c>
      <c r="R295" s="123">
        <f t="shared" si="205"/>
        <v>3081750.3101576348</v>
      </c>
      <c r="S295" s="123">
        <f t="shared" si="206"/>
        <v>0</v>
      </c>
      <c r="T295" s="123" t="b">
        <f t="shared" si="207"/>
        <v>0</v>
      </c>
      <c r="U295" s="125">
        <v>0</v>
      </c>
      <c r="V295" s="125">
        <v>0</v>
      </c>
      <c r="W295" s="125">
        <v>0</v>
      </c>
      <c r="X295" s="125">
        <v>0</v>
      </c>
      <c r="Y295" s="125">
        <v>0</v>
      </c>
      <c r="Z295" s="70">
        <f t="shared" si="194"/>
        <v>0</v>
      </c>
      <c r="AA295" s="70">
        <v>0</v>
      </c>
      <c r="AB295" s="70">
        <f t="shared" si="203"/>
        <v>3081750.3101576348</v>
      </c>
      <c r="AC295" s="51">
        <f>IF(D295='2. UC Pool Allocations by Type'!B$5,'2. UC Pool Allocations by Type'!J$5,IF(D295='2. UC Pool Allocations by Type'!B$6,'2. UC Pool Allocations by Type'!J$6,IF(D295='2. UC Pool Allocations by Type'!B$7,'2. UC Pool Allocations by Type'!J$7,IF(D295='2. UC Pool Allocations by Type'!B$10,'2. UC Pool Allocations by Type'!J$10,IF(D295='2. UC Pool Allocations by Type'!B$14,'2. UC Pool Allocations by Type'!J$14,IF(D295='2. UC Pool Allocations by Type'!B$15,'2. UC Pool Allocations by Type'!J$15,IF(D295='2. UC Pool Allocations by Type'!B$16,'2. UC Pool Allocations by Type'!J$16,0)))))))</f>
        <v>2027872799.0126088</v>
      </c>
      <c r="AD295" s="71">
        <f t="shared" si="208"/>
        <v>3081750.3101576348</v>
      </c>
      <c r="AE295" s="71">
        <f t="shared" si="209"/>
        <v>0</v>
      </c>
      <c r="AF295" s="71">
        <f t="shared" si="210"/>
        <v>0</v>
      </c>
      <c r="AG295" s="71">
        <f t="shared" si="211"/>
        <v>0</v>
      </c>
      <c r="AH295" s="71">
        <f t="shared" si="212"/>
        <v>0</v>
      </c>
      <c r="AI295" s="71">
        <f t="shared" si="213"/>
        <v>0</v>
      </c>
      <c r="AJ295" s="71">
        <f t="shared" si="214"/>
        <v>0</v>
      </c>
      <c r="AK295" s="49">
        <f t="shared" si="215"/>
        <v>1461894.5427110917</v>
      </c>
      <c r="AL295" s="51">
        <f>IF($E295=$D$352,R295*'1. UC Assumptions'!$H$14,0)</f>
        <v>0</v>
      </c>
      <c r="AM295" s="70">
        <f t="shared" si="197"/>
        <v>0</v>
      </c>
      <c r="AN295" s="70">
        <f t="shared" si="216"/>
        <v>0</v>
      </c>
      <c r="AO295" s="70">
        <f t="shared" si="217"/>
        <v>0</v>
      </c>
      <c r="AP295" s="70">
        <f t="shared" si="200"/>
        <v>0</v>
      </c>
      <c r="AQ295" s="70">
        <f t="shared" si="218"/>
        <v>0</v>
      </c>
      <c r="AR295" s="70">
        <f t="shared" si="219"/>
        <v>1461894.5427110917</v>
      </c>
      <c r="AS295" s="70">
        <f t="shared" si="201"/>
        <v>-74886.14468374745</v>
      </c>
      <c r="AT295" s="99">
        <f t="shared" si="202"/>
        <v>1387008.3980273441</v>
      </c>
      <c r="AU295" s="287">
        <v>1506547.06</v>
      </c>
      <c r="AV295" s="287">
        <f>ROUND(AU295*'1. UC Assumptions'!$C$19,2)</f>
        <v>631996.49</v>
      </c>
      <c r="AW295" s="287">
        <f>IF((AB295-AA295-AU295)*'1. UC Assumptions'!$C$19&gt;0,(AB295-AA295-AU295)*'1. UC Assumptions'!$C$19,0)</f>
        <v>660797.76344112772</v>
      </c>
      <c r="AX295" s="287">
        <f t="shared" si="240"/>
        <v>1292794.2534411277</v>
      </c>
      <c r="AY295" s="287">
        <f>ROUND(AX295/'1. UC Assumptions'!$C$19,2)</f>
        <v>3081750.31</v>
      </c>
      <c r="AZ295" s="290">
        <f t="shared" si="233"/>
        <v>1387008.3980273441</v>
      </c>
      <c r="BA295" s="287">
        <f t="shared" si="220"/>
        <v>0</v>
      </c>
      <c r="BB295" s="287">
        <f t="shared" si="221"/>
        <v>0</v>
      </c>
      <c r="BC295" s="287">
        <f t="shared" si="222"/>
        <v>1694741.9119726559</v>
      </c>
      <c r="BD295" s="287">
        <f t="shared" si="223"/>
        <v>0</v>
      </c>
      <c r="BE295" s="287">
        <f t="shared" si="224"/>
        <v>0</v>
      </c>
      <c r="BF295" s="287">
        <f t="shared" si="225"/>
        <v>0</v>
      </c>
      <c r="BG295" s="287">
        <f t="shared" si="241"/>
        <v>1387008.3980273441</v>
      </c>
      <c r="BH295" s="287">
        <f t="shared" si="226"/>
        <v>1387008.3980273441</v>
      </c>
      <c r="BI295" s="287">
        <f t="shared" si="227"/>
        <v>0</v>
      </c>
      <c r="BJ295" s="287">
        <f t="shared" si="228"/>
        <v>0</v>
      </c>
      <c r="BK295" s="287">
        <f t="shared" si="229"/>
        <v>0</v>
      </c>
      <c r="BL295" s="287">
        <f t="shared" si="230"/>
        <v>0</v>
      </c>
      <c r="BM295" s="287">
        <f t="shared" si="231"/>
        <v>0</v>
      </c>
      <c r="BN295" s="287">
        <f t="shared" si="232"/>
        <v>0</v>
      </c>
      <c r="BO295" s="287">
        <f t="shared" si="234"/>
        <v>-119538.66197265591</v>
      </c>
      <c r="BP295" s="287">
        <f t="shared" si="204"/>
        <v>-50146.46</v>
      </c>
      <c r="BQ295" s="288">
        <f>IF(BO295&gt;0,BO295/'1. UC Assumptions'!$C$29*'1. UC Assumptions'!$C$28,0)</f>
        <v>0</v>
      </c>
      <c r="BR295" s="289">
        <f>BQ295*'1. UC Assumptions'!$C$19</f>
        <v>0</v>
      </c>
      <c r="BS295" s="289">
        <f t="shared" si="235"/>
        <v>1506547.06</v>
      </c>
      <c r="BT295" s="117"/>
      <c r="BU295" s="111"/>
      <c r="BV295" s="111"/>
      <c r="BW295" s="126">
        <v>1035788.9280199998</v>
      </c>
      <c r="BX295" s="126">
        <v>3081750.3101576348</v>
      </c>
      <c r="BY295" s="7">
        <f t="shared" si="239"/>
        <v>0</v>
      </c>
    </row>
    <row r="296" spans="1:77" s="8" customFormat="1">
      <c r="A296" s="118" t="s">
        <v>721</v>
      </c>
      <c r="B296" s="115" t="s">
        <v>1315</v>
      </c>
      <c r="C296" s="270" t="s">
        <v>1315</v>
      </c>
      <c r="D296" s="119" t="s">
        <v>949</v>
      </c>
      <c r="E296" s="137" t="s">
        <v>977</v>
      </c>
      <c r="F296" s="137"/>
      <c r="G296" s="115" t="s">
        <v>1316</v>
      </c>
      <c r="H296" s="121" t="s">
        <v>937</v>
      </c>
      <c r="I296" s="122">
        <v>7</v>
      </c>
      <c r="J296" s="217" t="str">
        <f t="shared" si="198"/>
        <v xml:space="preserve"> </v>
      </c>
      <c r="K296" s="125">
        <v>614946.00999999978</v>
      </c>
      <c r="L296" s="125">
        <v>1020453</v>
      </c>
      <c r="M296" s="93">
        <f t="shared" si="199"/>
        <v>5.4810646415378361E-2</v>
      </c>
      <c r="N296" s="232">
        <v>1725036.2868851696</v>
      </c>
      <c r="O296" s="232"/>
      <c r="P296" s="123">
        <v>1725036.2868851696</v>
      </c>
      <c r="Q296" s="123">
        <v>0</v>
      </c>
      <c r="R296" s="123">
        <f t="shared" si="205"/>
        <v>1725036.2868851696</v>
      </c>
      <c r="S296" s="123">
        <f t="shared" si="206"/>
        <v>1725036.2868851696</v>
      </c>
      <c r="T296" s="123" t="b">
        <f t="shared" si="207"/>
        <v>0</v>
      </c>
      <c r="U296" s="125">
        <v>73883</v>
      </c>
      <c r="V296" s="125">
        <v>0</v>
      </c>
      <c r="W296" s="125">
        <v>0</v>
      </c>
      <c r="X296" s="125">
        <v>0</v>
      </c>
      <c r="Y296" s="125">
        <v>0</v>
      </c>
      <c r="Z296" s="70">
        <f t="shared" si="194"/>
        <v>73883</v>
      </c>
      <c r="AA296" s="70">
        <v>0</v>
      </c>
      <c r="AB296" s="70">
        <f t="shared" si="203"/>
        <v>1798919.2868851696</v>
      </c>
      <c r="AC296" s="51">
        <f>IF(D296='2. UC Pool Allocations by Type'!B$5,'2. UC Pool Allocations by Type'!J$5,IF(D296='2. UC Pool Allocations by Type'!B$6,'2. UC Pool Allocations by Type'!J$6,IF(D296='2. UC Pool Allocations by Type'!B$7,'2. UC Pool Allocations by Type'!J$7,IF(D296='2. UC Pool Allocations by Type'!B$10,'2. UC Pool Allocations by Type'!J$10,IF(D296='2. UC Pool Allocations by Type'!B$14,'2. UC Pool Allocations by Type'!J$14,IF(D296='2. UC Pool Allocations by Type'!B$15,'2. UC Pool Allocations by Type'!J$15,IF(D296='2. UC Pool Allocations by Type'!B$16,'2. UC Pool Allocations by Type'!J$16,0)))))))</f>
        <v>2027872799.0126088</v>
      </c>
      <c r="AD296" s="71">
        <f t="shared" si="208"/>
        <v>1798919.2868851696</v>
      </c>
      <c r="AE296" s="71">
        <f t="shared" si="209"/>
        <v>0</v>
      </c>
      <c r="AF296" s="71">
        <f t="shared" si="210"/>
        <v>0</v>
      </c>
      <c r="AG296" s="71">
        <f t="shared" si="211"/>
        <v>0</v>
      </c>
      <c r="AH296" s="71">
        <f t="shared" si="212"/>
        <v>0</v>
      </c>
      <c r="AI296" s="71">
        <f t="shared" si="213"/>
        <v>0</v>
      </c>
      <c r="AJ296" s="71">
        <f t="shared" si="214"/>
        <v>0</v>
      </c>
      <c r="AK296" s="49">
        <f t="shared" si="215"/>
        <v>853356.05535824213</v>
      </c>
      <c r="AL296" s="51">
        <f>IF($E296=$D$352,R296*'1. UC Assumptions'!$H$14,0)</f>
        <v>1480877.3047414226</v>
      </c>
      <c r="AM296" s="70">
        <f t="shared" si="197"/>
        <v>627521.24938318052</v>
      </c>
      <c r="AN296" s="70">
        <f t="shared" si="216"/>
        <v>0</v>
      </c>
      <c r="AO296" s="70">
        <f t="shared" si="217"/>
        <v>0</v>
      </c>
      <c r="AP296" s="70">
        <f t="shared" si="200"/>
        <v>0</v>
      </c>
      <c r="AQ296" s="70">
        <f t="shared" si="218"/>
        <v>627521.24938318052</v>
      </c>
      <c r="AR296" s="70">
        <f t="shared" si="219"/>
        <v>0</v>
      </c>
      <c r="AS296" s="70">
        <f t="shared" si="201"/>
        <v>0</v>
      </c>
      <c r="AT296" s="99">
        <f t="shared" si="202"/>
        <v>1480877.3047414226</v>
      </c>
      <c r="AU296" s="287">
        <v>1506560.23</v>
      </c>
      <c r="AV296" s="287">
        <f>ROUND(AU296*'1. UC Assumptions'!$C$19,2)</f>
        <v>632002.02</v>
      </c>
      <c r="AW296" s="287">
        <f>IF((AB296-AA296-AU296)*'1. UC Assumptions'!$C$19&gt;0,(AB296-AA296-AU296)*'1. UC Assumptions'!$C$19,0)</f>
        <v>122644.62436332864</v>
      </c>
      <c r="AX296" s="287">
        <f t="shared" si="240"/>
        <v>754646.6443633287</v>
      </c>
      <c r="AY296" s="287">
        <f>ROUND(AX296/'1. UC Assumptions'!$C$19,2)</f>
        <v>1798919.3</v>
      </c>
      <c r="AZ296" s="290">
        <f t="shared" si="233"/>
        <v>1480877.3047414226</v>
      </c>
      <c r="BA296" s="287">
        <f t="shared" si="220"/>
        <v>0</v>
      </c>
      <c r="BB296" s="287">
        <f t="shared" si="221"/>
        <v>0</v>
      </c>
      <c r="BC296" s="287">
        <f t="shared" si="222"/>
        <v>318041.9952585774</v>
      </c>
      <c r="BD296" s="287">
        <f t="shared" si="223"/>
        <v>0</v>
      </c>
      <c r="BE296" s="287">
        <f t="shared" si="224"/>
        <v>0</v>
      </c>
      <c r="BF296" s="287">
        <f t="shared" si="225"/>
        <v>0</v>
      </c>
      <c r="BG296" s="287">
        <f t="shared" si="241"/>
        <v>1480877.3047414226</v>
      </c>
      <c r="BH296" s="287">
        <f t="shared" si="226"/>
        <v>1480877.3047414226</v>
      </c>
      <c r="BI296" s="287">
        <f t="shared" si="227"/>
        <v>0</v>
      </c>
      <c r="BJ296" s="287">
        <f t="shared" si="228"/>
        <v>0</v>
      </c>
      <c r="BK296" s="287">
        <f t="shared" si="229"/>
        <v>0</v>
      </c>
      <c r="BL296" s="287">
        <f t="shared" si="230"/>
        <v>0</v>
      </c>
      <c r="BM296" s="287">
        <f t="shared" si="231"/>
        <v>0</v>
      </c>
      <c r="BN296" s="287">
        <f t="shared" si="232"/>
        <v>0</v>
      </c>
      <c r="BO296" s="287">
        <f t="shared" si="234"/>
        <v>-25682.925258577336</v>
      </c>
      <c r="BP296" s="287">
        <f t="shared" si="204"/>
        <v>-10773.98</v>
      </c>
      <c r="BQ296" s="288">
        <f>IF(BO296&gt;0,BO296/'1. UC Assumptions'!$C$29*'1. UC Assumptions'!$C$28,0)</f>
        <v>0</v>
      </c>
      <c r="BR296" s="289">
        <f>BQ296*'1. UC Assumptions'!$C$19</f>
        <v>0</v>
      </c>
      <c r="BS296" s="289">
        <f t="shared" si="235"/>
        <v>1506560.23</v>
      </c>
      <c r="BT296" s="117"/>
      <c r="BU296" s="111"/>
      <c r="BV296" s="111"/>
      <c r="BW296" s="126">
        <v>617165.56999999983</v>
      </c>
      <c r="BX296" s="126">
        <v>1725036.2868851696</v>
      </c>
      <c r="BY296" s="7">
        <f t="shared" si="239"/>
        <v>0</v>
      </c>
    </row>
    <row r="297" spans="1:77" s="8" customFormat="1">
      <c r="A297" s="118" t="s">
        <v>722</v>
      </c>
      <c r="B297" s="115" t="s">
        <v>723</v>
      </c>
      <c r="C297" s="270" t="s">
        <v>723</v>
      </c>
      <c r="D297" s="119" t="s">
        <v>949</v>
      </c>
      <c r="E297" s="137"/>
      <c r="F297" s="137"/>
      <c r="G297" s="115" t="s">
        <v>1317</v>
      </c>
      <c r="H297" s="121" t="s">
        <v>868</v>
      </c>
      <c r="I297" s="122">
        <v>12</v>
      </c>
      <c r="J297" s="217" t="str">
        <f t="shared" si="198"/>
        <v xml:space="preserve"> </v>
      </c>
      <c r="K297" s="125">
        <v>876366.60889000027</v>
      </c>
      <c r="L297" s="125">
        <v>1172897</v>
      </c>
      <c r="M297" s="93">
        <f t="shared" si="199"/>
        <v>6.9795484107005423E-2</v>
      </c>
      <c r="N297" s="232">
        <v>2192292.9545353469</v>
      </c>
      <c r="O297" s="232"/>
      <c r="P297" s="123">
        <v>2192292.9545353469</v>
      </c>
      <c r="Q297" s="123">
        <v>0</v>
      </c>
      <c r="R297" s="123">
        <f t="shared" si="205"/>
        <v>2192292.9545353469</v>
      </c>
      <c r="S297" s="123">
        <f t="shared" si="206"/>
        <v>0</v>
      </c>
      <c r="T297" s="123" t="b">
        <f t="shared" si="207"/>
        <v>0</v>
      </c>
      <c r="U297" s="125">
        <v>18365</v>
      </c>
      <c r="V297" s="125">
        <v>0</v>
      </c>
      <c r="W297" s="125">
        <v>0</v>
      </c>
      <c r="X297" s="125">
        <v>0</v>
      </c>
      <c r="Y297" s="125">
        <v>0</v>
      </c>
      <c r="Z297" s="70">
        <f t="shared" si="194"/>
        <v>18365</v>
      </c>
      <c r="AA297" s="70">
        <v>0</v>
      </c>
      <c r="AB297" s="70">
        <f t="shared" si="203"/>
        <v>2210657.9545353469</v>
      </c>
      <c r="AC297" s="51">
        <f>IF(D297='2. UC Pool Allocations by Type'!B$5,'2. UC Pool Allocations by Type'!J$5,IF(D297='2. UC Pool Allocations by Type'!B$6,'2. UC Pool Allocations by Type'!J$6,IF(D297='2. UC Pool Allocations by Type'!B$7,'2. UC Pool Allocations by Type'!J$7,IF(D297='2. UC Pool Allocations by Type'!B$10,'2. UC Pool Allocations by Type'!J$10,IF(D297='2. UC Pool Allocations by Type'!B$14,'2. UC Pool Allocations by Type'!J$14,IF(D297='2. UC Pool Allocations by Type'!B$15,'2. UC Pool Allocations by Type'!J$15,IF(D297='2. UC Pool Allocations by Type'!B$16,'2. UC Pool Allocations by Type'!J$16,0)))))))</f>
        <v>2027872799.0126088</v>
      </c>
      <c r="AD297" s="71">
        <f t="shared" si="208"/>
        <v>2210657.9545353469</v>
      </c>
      <c r="AE297" s="71">
        <f t="shared" si="209"/>
        <v>0</v>
      </c>
      <c r="AF297" s="71">
        <f t="shared" si="210"/>
        <v>0</v>
      </c>
      <c r="AG297" s="71">
        <f t="shared" si="211"/>
        <v>0</v>
      </c>
      <c r="AH297" s="71">
        <f t="shared" si="212"/>
        <v>0</v>
      </c>
      <c r="AI297" s="71">
        <f t="shared" si="213"/>
        <v>0</v>
      </c>
      <c r="AJ297" s="71">
        <f t="shared" si="214"/>
        <v>0</v>
      </c>
      <c r="AK297" s="49">
        <f t="shared" si="215"/>
        <v>1048673.1481405387</v>
      </c>
      <c r="AL297" s="51">
        <f>IF($E297=$D$352,R297*'1. UC Assumptions'!$H$14,0)</f>
        <v>0</v>
      </c>
      <c r="AM297" s="70">
        <f t="shared" si="197"/>
        <v>0</v>
      </c>
      <c r="AN297" s="70">
        <f t="shared" si="216"/>
        <v>0</v>
      </c>
      <c r="AO297" s="70">
        <f t="shared" si="217"/>
        <v>0</v>
      </c>
      <c r="AP297" s="70">
        <f t="shared" si="200"/>
        <v>0</v>
      </c>
      <c r="AQ297" s="70">
        <f t="shared" si="218"/>
        <v>0</v>
      </c>
      <c r="AR297" s="70">
        <f t="shared" si="219"/>
        <v>1048673.1481405387</v>
      </c>
      <c r="AS297" s="70">
        <f t="shared" si="201"/>
        <v>-53718.710073284041</v>
      </c>
      <c r="AT297" s="99">
        <f t="shared" si="202"/>
        <v>994954.43806725473</v>
      </c>
      <c r="AU297" s="287">
        <v>1079561.19</v>
      </c>
      <c r="AV297" s="287">
        <f>ROUND(AU297*'1. UC Assumptions'!$C$19,2)</f>
        <v>452875.92</v>
      </c>
      <c r="AW297" s="287">
        <f>IF((AB297-AA297-AU297)*'1. UC Assumptions'!$C$19&gt;0,(AB297-AA297-AU297)*'1. UC Assumptions'!$C$19,0)</f>
        <v>474495.09272257803</v>
      </c>
      <c r="AX297" s="287">
        <f t="shared" si="240"/>
        <v>927371.01272257802</v>
      </c>
      <c r="AY297" s="287">
        <f>ROUND(AX297/'1. UC Assumptions'!$C$19,2)</f>
        <v>2210657.96</v>
      </c>
      <c r="AZ297" s="290">
        <f t="shared" si="233"/>
        <v>994954.43806725473</v>
      </c>
      <c r="BA297" s="287">
        <f t="shared" si="220"/>
        <v>0</v>
      </c>
      <c r="BB297" s="287">
        <f t="shared" si="221"/>
        <v>0</v>
      </c>
      <c r="BC297" s="287">
        <f t="shared" si="222"/>
        <v>1215703.5219327454</v>
      </c>
      <c r="BD297" s="287">
        <f t="shared" si="223"/>
        <v>0</v>
      </c>
      <c r="BE297" s="287">
        <f t="shared" si="224"/>
        <v>0</v>
      </c>
      <c r="BF297" s="287">
        <f t="shared" si="225"/>
        <v>0</v>
      </c>
      <c r="BG297" s="287">
        <f t="shared" si="241"/>
        <v>994954.43806725473</v>
      </c>
      <c r="BH297" s="287">
        <f t="shared" si="226"/>
        <v>994954.43806725473</v>
      </c>
      <c r="BI297" s="287">
        <f t="shared" si="227"/>
        <v>0</v>
      </c>
      <c r="BJ297" s="287">
        <f t="shared" si="228"/>
        <v>0</v>
      </c>
      <c r="BK297" s="287">
        <f t="shared" si="229"/>
        <v>0</v>
      </c>
      <c r="BL297" s="287">
        <f t="shared" si="230"/>
        <v>0</v>
      </c>
      <c r="BM297" s="287">
        <f t="shared" si="231"/>
        <v>0</v>
      </c>
      <c r="BN297" s="287">
        <f t="shared" si="232"/>
        <v>0</v>
      </c>
      <c r="BO297" s="287">
        <f t="shared" si="234"/>
        <v>-84606.751932745217</v>
      </c>
      <c r="BP297" s="287">
        <f t="shared" si="204"/>
        <v>-35492.53</v>
      </c>
      <c r="BQ297" s="288">
        <f>IF(BO297&gt;0,BO297/'1. UC Assumptions'!$C$29*'1. UC Assumptions'!$C$28,0)</f>
        <v>0</v>
      </c>
      <c r="BR297" s="289">
        <f>BQ297*'1. UC Assumptions'!$C$19</f>
        <v>0</v>
      </c>
      <c r="BS297" s="289">
        <f t="shared" si="235"/>
        <v>1079561.19</v>
      </c>
      <c r="BT297" s="117"/>
      <c r="BU297" s="111"/>
      <c r="BV297" s="111"/>
      <c r="BW297" s="126">
        <v>908299.59889000026</v>
      </c>
      <c r="BX297" s="126">
        <v>2192292.9545353469</v>
      </c>
      <c r="BY297" s="7">
        <f t="shared" si="239"/>
        <v>0</v>
      </c>
    </row>
    <row r="298" spans="1:77" s="8" customFormat="1">
      <c r="A298" s="118" t="s">
        <v>724</v>
      </c>
      <c r="B298" s="115" t="s">
        <v>725</v>
      </c>
      <c r="C298" s="270" t="s">
        <v>2143</v>
      </c>
      <c r="D298" s="119" t="s">
        <v>972</v>
      </c>
      <c r="E298" s="137"/>
      <c r="F298" s="137"/>
      <c r="G298" s="115" t="s">
        <v>1318</v>
      </c>
      <c r="H298" s="115" t="s">
        <v>938</v>
      </c>
      <c r="I298" s="138">
        <v>2</v>
      </c>
      <c r="J298" s="217" t="str">
        <f t="shared" si="198"/>
        <v xml:space="preserve"> </v>
      </c>
      <c r="K298" s="125">
        <v>609249.36637184722</v>
      </c>
      <c r="L298" s="125">
        <v>881153</v>
      </c>
      <c r="M298" s="93">
        <f t="shared" si="199"/>
        <v>5.7372108958717138E-2</v>
      </c>
      <c r="N298" s="232">
        <v>1575909.8933276627</v>
      </c>
      <c r="O298" s="232"/>
      <c r="P298" s="123">
        <v>1575909.8933276627</v>
      </c>
      <c r="Q298" s="123">
        <v>0</v>
      </c>
      <c r="R298" s="123">
        <f t="shared" si="205"/>
        <v>1575909.8933276627</v>
      </c>
      <c r="S298" s="123" t="b">
        <f t="shared" si="206"/>
        <v>0</v>
      </c>
      <c r="T298" s="123">
        <f t="shared" si="207"/>
        <v>0</v>
      </c>
      <c r="U298" s="125">
        <v>58822</v>
      </c>
      <c r="V298" s="125">
        <v>0</v>
      </c>
      <c r="W298" s="125">
        <v>0</v>
      </c>
      <c r="X298" s="125">
        <v>0</v>
      </c>
      <c r="Y298" s="125">
        <v>0</v>
      </c>
      <c r="Z298" s="70">
        <f t="shared" si="194"/>
        <v>58822</v>
      </c>
      <c r="AA298" s="70">
        <v>0</v>
      </c>
      <c r="AB298" s="70">
        <f t="shared" si="203"/>
        <v>1634731.8933276627</v>
      </c>
      <c r="AC298" s="51">
        <f>IF(D298='2. UC Pool Allocations by Type'!B$5,'2. UC Pool Allocations by Type'!J$5,IF(D298='2. UC Pool Allocations by Type'!B$6,'2. UC Pool Allocations by Type'!J$6,IF(D298='2. UC Pool Allocations by Type'!B$7,'2. UC Pool Allocations by Type'!J$7,IF(D298='2. UC Pool Allocations by Type'!B$10,'2. UC Pool Allocations by Type'!J$10,IF(D298='2. UC Pool Allocations by Type'!B$14,'2. UC Pool Allocations by Type'!J$14,IF(D298='2. UC Pool Allocations by Type'!B$15,'2. UC Pool Allocations by Type'!J$15,IF(D298='2. UC Pool Allocations by Type'!B$16,'2. UC Pool Allocations by Type'!J$16,0)))))))</f>
        <v>196885138.65513676</v>
      </c>
      <c r="AD298" s="71">
        <f t="shared" si="208"/>
        <v>0</v>
      </c>
      <c r="AE298" s="71">
        <f t="shared" si="209"/>
        <v>1634731.8933276627</v>
      </c>
      <c r="AF298" s="71">
        <f t="shared" si="210"/>
        <v>0</v>
      </c>
      <c r="AG298" s="71">
        <f t="shared" si="211"/>
        <v>0</v>
      </c>
      <c r="AH298" s="71">
        <f t="shared" si="212"/>
        <v>0</v>
      </c>
      <c r="AI298" s="71">
        <f t="shared" si="213"/>
        <v>0</v>
      </c>
      <c r="AJ298" s="71">
        <f t="shared" si="214"/>
        <v>0</v>
      </c>
      <c r="AK298" s="49">
        <f t="shared" si="215"/>
        <v>1002105.0634403203</v>
      </c>
      <c r="AL298" s="51">
        <f>IF($E298=$D$352,R298*'1. UC Assumptions'!$H$14,0)</f>
        <v>0</v>
      </c>
      <c r="AM298" s="70">
        <f t="shared" si="197"/>
        <v>0</v>
      </c>
      <c r="AN298" s="70">
        <f t="shared" si="216"/>
        <v>0</v>
      </c>
      <c r="AO298" s="70">
        <f t="shared" si="217"/>
        <v>1002105.0634403203</v>
      </c>
      <c r="AP298" s="70">
        <f t="shared" si="200"/>
        <v>-246086.29547230314</v>
      </c>
      <c r="AQ298" s="70">
        <f t="shared" si="218"/>
        <v>0</v>
      </c>
      <c r="AR298" s="70">
        <f t="shared" si="219"/>
        <v>0</v>
      </c>
      <c r="AS298" s="70">
        <f t="shared" si="201"/>
        <v>0</v>
      </c>
      <c r="AT298" s="99">
        <f t="shared" si="202"/>
        <v>756018.76796801714</v>
      </c>
      <c r="AU298" s="287">
        <v>751816.14</v>
      </c>
      <c r="AV298" s="287">
        <f>ROUND(AU298*'1. UC Assumptions'!$C$19,2)</f>
        <v>315386.87</v>
      </c>
      <c r="AW298" s="287">
        <f>IF((AB298-AA298-AU298)*'1. UC Assumptions'!$C$19&gt;0,(AB298-AA298-AU298)*'1. UC Assumptions'!$C$19,0)</f>
        <v>370383.15852095449</v>
      </c>
      <c r="AX298" s="287">
        <f t="shared" si="240"/>
        <v>685770.02852095454</v>
      </c>
      <c r="AY298" s="287">
        <f>ROUND(AX298/'1. UC Assumptions'!$C$19,2)</f>
        <v>1634731.89</v>
      </c>
      <c r="AZ298" s="290">
        <f t="shared" si="233"/>
        <v>756018.76796801714</v>
      </c>
      <c r="BA298" s="287">
        <f t="shared" si="220"/>
        <v>0</v>
      </c>
      <c r="BB298" s="287">
        <f t="shared" si="221"/>
        <v>0</v>
      </c>
      <c r="BC298" s="287">
        <f t="shared" si="222"/>
        <v>0</v>
      </c>
      <c r="BD298" s="287">
        <f t="shared" si="223"/>
        <v>0</v>
      </c>
      <c r="BE298" s="287">
        <f t="shared" si="224"/>
        <v>0</v>
      </c>
      <c r="BF298" s="287">
        <f t="shared" si="225"/>
        <v>0</v>
      </c>
      <c r="BG298" s="287">
        <f t="shared" si="241"/>
        <v>756018.76796801714</v>
      </c>
      <c r="BH298" s="287">
        <f t="shared" si="226"/>
        <v>0</v>
      </c>
      <c r="BI298" s="287">
        <f t="shared" si="227"/>
        <v>756018.76796801714</v>
      </c>
      <c r="BJ298" s="287">
        <f t="shared" si="228"/>
        <v>0</v>
      </c>
      <c r="BK298" s="287">
        <f t="shared" si="229"/>
        <v>0</v>
      </c>
      <c r="BL298" s="287">
        <f t="shared" si="230"/>
        <v>0</v>
      </c>
      <c r="BM298" s="287">
        <f t="shared" si="231"/>
        <v>0</v>
      </c>
      <c r="BN298" s="287">
        <f t="shared" si="232"/>
        <v>0</v>
      </c>
      <c r="BO298" s="287">
        <f t="shared" si="234"/>
        <v>4202.6279680171283</v>
      </c>
      <c r="BP298" s="287">
        <f t="shared" si="204"/>
        <v>1763</v>
      </c>
      <c r="BQ298" s="288">
        <f>IF(BO298&gt;0,BO298/'1. UC Assumptions'!$C$29*'1. UC Assumptions'!$C$28,0)</f>
        <v>2872.1081417321843</v>
      </c>
      <c r="BR298" s="289">
        <f>BQ298*'1. UC Assumptions'!$C$19</f>
        <v>1204.8493654566512</v>
      </c>
      <c r="BS298" s="289">
        <f t="shared" si="235"/>
        <v>754688.24814173218</v>
      </c>
      <c r="BT298" s="117"/>
      <c r="BU298" s="111"/>
      <c r="BV298" s="111"/>
      <c r="BW298" s="126">
        <v>614896.28637184738</v>
      </c>
      <c r="BX298" s="126">
        <v>1575909.8933276627</v>
      </c>
      <c r="BY298" s="7">
        <f t="shared" si="239"/>
        <v>0</v>
      </c>
    </row>
    <row r="299" spans="1:77" s="8" customFormat="1">
      <c r="A299" s="118" t="s">
        <v>727</v>
      </c>
      <c r="B299" s="115" t="s">
        <v>728</v>
      </c>
      <c r="C299" s="270" t="s">
        <v>728</v>
      </c>
      <c r="D299" s="119" t="s">
        <v>949</v>
      </c>
      <c r="E299" s="137"/>
      <c r="F299" s="137"/>
      <c r="G299" s="115" t="s">
        <v>726</v>
      </c>
      <c r="H299" s="121" t="s">
        <v>939</v>
      </c>
      <c r="I299" s="122">
        <v>7</v>
      </c>
      <c r="J299" s="217" t="str">
        <f t="shared" si="198"/>
        <v xml:space="preserve"> </v>
      </c>
      <c r="K299" s="125">
        <v>1793638.082535093</v>
      </c>
      <c r="L299" s="125">
        <v>1627703.09</v>
      </c>
      <c r="M299" s="93">
        <f t="shared" si="199"/>
        <v>7.1815816978292091E-2</v>
      </c>
      <c r="N299" s="232">
        <v>3667047.5840021684</v>
      </c>
      <c r="O299" s="232"/>
      <c r="P299" s="123">
        <v>3667047.5840021684</v>
      </c>
      <c r="Q299" s="123">
        <v>0</v>
      </c>
      <c r="R299" s="123">
        <f t="shared" si="205"/>
        <v>3667047.5840021684</v>
      </c>
      <c r="S299" s="123">
        <f t="shared" si="206"/>
        <v>0</v>
      </c>
      <c r="T299" s="123" t="b">
        <f t="shared" si="207"/>
        <v>0</v>
      </c>
      <c r="U299" s="125">
        <v>60474</v>
      </c>
      <c r="V299" s="125">
        <v>0</v>
      </c>
      <c r="W299" s="125">
        <v>0</v>
      </c>
      <c r="X299" s="125">
        <v>0</v>
      </c>
      <c r="Y299" s="125">
        <v>0</v>
      </c>
      <c r="Z299" s="70">
        <f t="shared" si="194"/>
        <v>60474</v>
      </c>
      <c r="AA299" s="70">
        <v>0</v>
      </c>
      <c r="AB299" s="70">
        <f t="shared" si="203"/>
        <v>3727521.5840021684</v>
      </c>
      <c r="AC299" s="51">
        <f>IF(D299='2. UC Pool Allocations by Type'!B$5,'2. UC Pool Allocations by Type'!J$5,IF(D299='2. UC Pool Allocations by Type'!B$6,'2. UC Pool Allocations by Type'!J$6,IF(D299='2. UC Pool Allocations by Type'!B$7,'2. UC Pool Allocations by Type'!J$7,IF(D299='2. UC Pool Allocations by Type'!B$10,'2. UC Pool Allocations by Type'!J$10,IF(D299='2. UC Pool Allocations by Type'!B$14,'2. UC Pool Allocations by Type'!J$14,IF(D299='2. UC Pool Allocations by Type'!B$15,'2. UC Pool Allocations by Type'!J$15,IF(D299='2. UC Pool Allocations by Type'!B$16,'2. UC Pool Allocations by Type'!J$16,0)))))))</f>
        <v>2027872799.0126088</v>
      </c>
      <c r="AD299" s="71">
        <f t="shared" si="208"/>
        <v>3727521.5840021684</v>
      </c>
      <c r="AE299" s="71">
        <f t="shared" si="209"/>
        <v>0</v>
      </c>
      <c r="AF299" s="71">
        <f t="shared" si="210"/>
        <v>0</v>
      </c>
      <c r="AG299" s="71">
        <f t="shared" si="211"/>
        <v>0</v>
      </c>
      <c r="AH299" s="71">
        <f t="shared" si="212"/>
        <v>0</v>
      </c>
      <c r="AI299" s="71">
        <f t="shared" si="213"/>
        <v>0</v>
      </c>
      <c r="AJ299" s="71">
        <f t="shared" si="214"/>
        <v>0</v>
      </c>
      <c r="AK299" s="49">
        <f t="shared" si="215"/>
        <v>1768230.0358758916</v>
      </c>
      <c r="AL299" s="51">
        <f>IF($E299=$D$352,R299*'1. UC Assumptions'!$H$14,0)</f>
        <v>0</v>
      </c>
      <c r="AM299" s="70">
        <f t="shared" si="197"/>
        <v>0</v>
      </c>
      <c r="AN299" s="70">
        <f t="shared" si="216"/>
        <v>0</v>
      </c>
      <c r="AO299" s="70">
        <f t="shared" si="217"/>
        <v>0</v>
      </c>
      <c r="AP299" s="70">
        <f t="shared" si="200"/>
        <v>0</v>
      </c>
      <c r="AQ299" s="70">
        <f t="shared" si="218"/>
        <v>0</v>
      </c>
      <c r="AR299" s="70">
        <f t="shared" si="219"/>
        <v>1768230.0358758916</v>
      </c>
      <c r="AS299" s="70">
        <f t="shared" si="201"/>
        <v>-90578.305364752145</v>
      </c>
      <c r="AT299" s="99">
        <f t="shared" si="202"/>
        <v>1677651.7305111394</v>
      </c>
      <c r="AU299" s="287">
        <v>1817161.6</v>
      </c>
      <c r="AV299" s="287">
        <f>ROUND(AU299*'1. UC Assumptions'!$C$19,2)</f>
        <v>762299.29</v>
      </c>
      <c r="AW299" s="287">
        <f>IF((AB299-AA299-AU299)*'1. UC Assumptions'!$C$19&gt;0,(AB299-AA299-AU299)*'1. UC Assumptions'!$C$19,0)</f>
        <v>801396.01328890957</v>
      </c>
      <c r="AX299" s="287">
        <f t="shared" si="240"/>
        <v>1563695.3032889096</v>
      </c>
      <c r="AY299" s="287">
        <f>ROUND(AX299/'1. UC Assumptions'!$C$19,2)</f>
        <v>3727521.58</v>
      </c>
      <c r="AZ299" s="290">
        <f t="shared" si="233"/>
        <v>1677651.7305111394</v>
      </c>
      <c r="BA299" s="287">
        <f t="shared" si="220"/>
        <v>0</v>
      </c>
      <c r="BB299" s="287">
        <f t="shared" si="221"/>
        <v>0</v>
      </c>
      <c r="BC299" s="287">
        <f t="shared" si="222"/>
        <v>2049869.8494888607</v>
      </c>
      <c r="BD299" s="287">
        <f t="shared" si="223"/>
        <v>0</v>
      </c>
      <c r="BE299" s="287">
        <f t="shared" si="224"/>
        <v>0</v>
      </c>
      <c r="BF299" s="287">
        <f t="shared" si="225"/>
        <v>0</v>
      </c>
      <c r="BG299" s="287">
        <f t="shared" si="241"/>
        <v>1677651.7305111394</v>
      </c>
      <c r="BH299" s="287">
        <f t="shared" si="226"/>
        <v>1677651.7305111394</v>
      </c>
      <c r="BI299" s="287">
        <f t="shared" si="227"/>
        <v>0</v>
      </c>
      <c r="BJ299" s="287">
        <f t="shared" si="228"/>
        <v>0</v>
      </c>
      <c r="BK299" s="287">
        <f t="shared" si="229"/>
        <v>0</v>
      </c>
      <c r="BL299" s="287">
        <f t="shared" si="230"/>
        <v>0</v>
      </c>
      <c r="BM299" s="287">
        <f t="shared" si="231"/>
        <v>0</v>
      </c>
      <c r="BN299" s="287">
        <f t="shared" si="232"/>
        <v>0</v>
      </c>
      <c r="BO299" s="287">
        <f t="shared" si="234"/>
        <v>-139509.86948886071</v>
      </c>
      <c r="BP299" s="287">
        <f t="shared" si="204"/>
        <v>-58524.39</v>
      </c>
      <c r="BQ299" s="288">
        <f>IF(BO299&gt;0,BO299/'1. UC Assumptions'!$C$29*'1. UC Assumptions'!$C$28,0)</f>
        <v>0</v>
      </c>
      <c r="BR299" s="289">
        <f>BQ299*'1. UC Assumptions'!$C$19</f>
        <v>0</v>
      </c>
      <c r="BS299" s="289">
        <f t="shared" si="235"/>
        <v>1817161.6</v>
      </c>
      <c r="BT299" s="117"/>
      <c r="BU299" s="111"/>
      <c r="BV299" s="111"/>
      <c r="BW299" s="126">
        <v>1853513.662535093</v>
      </c>
      <c r="BX299" s="126">
        <v>3667047.5840021684</v>
      </c>
      <c r="BY299" s="7">
        <f t="shared" si="239"/>
        <v>0</v>
      </c>
    </row>
    <row r="300" spans="1:77" s="8" customFormat="1">
      <c r="A300" s="118" t="s">
        <v>730</v>
      </c>
      <c r="B300" s="115" t="s">
        <v>731</v>
      </c>
      <c r="C300" s="270" t="s">
        <v>731</v>
      </c>
      <c r="D300" s="119" t="s">
        <v>949</v>
      </c>
      <c r="E300" s="137"/>
      <c r="F300" s="137"/>
      <c r="G300" s="115" t="s">
        <v>729</v>
      </c>
      <c r="H300" s="121" t="s">
        <v>801</v>
      </c>
      <c r="I300" s="122">
        <v>3</v>
      </c>
      <c r="J300" s="217" t="str">
        <f t="shared" si="198"/>
        <v xml:space="preserve"> </v>
      </c>
      <c r="K300" s="125">
        <v>5211955.5902506122</v>
      </c>
      <c r="L300" s="125">
        <v>8530532</v>
      </c>
      <c r="M300" s="93">
        <f t="shared" si="199"/>
        <v>6.9028777519190676E-2</v>
      </c>
      <c r="N300" s="232">
        <v>14691114.70867826</v>
      </c>
      <c r="O300" s="232"/>
      <c r="P300" s="123">
        <v>14691114.70867826</v>
      </c>
      <c r="Q300" s="123">
        <v>0</v>
      </c>
      <c r="R300" s="123">
        <f t="shared" si="205"/>
        <v>14691114.70867826</v>
      </c>
      <c r="S300" s="123">
        <f t="shared" si="206"/>
        <v>0</v>
      </c>
      <c r="T300" s="123" t="b">
        <f t="shared" si="207"/>
        <v>0</v>
      </c>
      <c r="U300" s="125">
        <v>73706</v>
      </c>
      <c r="V300" s="125">
        <v>0</v>
      </c>
      <c r="W300" s="125">
        <v>736498</v>
      </c>
      <c r="X300" s="125">
        <v>0</v>
      </c>
      <c r="Y300" s="125">
        <v>0</v>
      </c>
      <c r="Z300" s="70">
        <f t="shared" si="194"/>
        <v>810204</v>
      </c>
      <c r="AA300" s="70">
        <v>0</v>
      </c>
      <c r="AB300" s="70">
        <f t="shared" si="203"/>
        <v>15501318.70867826</v>
      </c>
      <c r="AC300" s="51">
        <f>IF(D300='2. UC Pool Allocations by Type'!B$5,'2. UC Pool Allocations by Type'!J$5,IF(D300='2. UC Pool Allocations by Type'!B$6,'2. UC Pool Allocations by Type'!J$6,IF(D300='2. UC Pool Allocations by Type'!B$7,'2. UC Pool Allocations by Type'!J$7,IF(D300='2. UC Pool Allocations by Type'!B$10,'2. UC Pool Allocations by Type'!J$10,IF(D300='2. UC Pool Allocations by Type'!B$14,'2. UC Pool Allocations by Type'!J$14,IF(D300='2. UC Pool Allocations by Type'!B$15,'2. UC Pool Allocations by Type'!J$15,IF(D300='2. UC Pool Allocations by Type'!B$16,'2. UC Pool Allocations by Type'!J$16,0)))))))</f>
        <v>2027872799.0126088</v>
      </c>
      <c r="AD300" s="71">
        <f t="shared" si="208"/>
        <v>15501318.70867826</v>
      </c>
      <c r="AE300" s="71">
        <f t="shared" si="209"/>
        <v>0</v>
      </c>
      <c r="AF300" s="71">
        <f t="shared" si="210"/>
        <v>0</v>
      </c>
      <c r="AG300" s="71">
        <f t="shared" si="211"/>
        <v>0</v>
      </c>
      <c r="AH300" s="71">
        <f t="shared" si="212"/>
        <v>0</v>
      </c>
      <c r="AI300" s="71">
        <f t="shared" si="213"/>
        <v>0</v>
      </c>
      <c r="AJ300" s="71">
        <f t="shared" si="214"/>
        <v>0</v>
      </c>
      <c r="AK300" s="49">
        <f t="shared" si="215"/>
        <v>7353383.9358591484</v>
      </c>
      <c r="AL300" s="51">
        <f>IF($E300=$D$352,R300*'1. UC Assumptions'!$H$14,0)</f>
        <v>0</v>
      </c>
      <c r="AM300" s="70">
        <f t="shared" si="197"/>
        <v>0</v>
      </c>
      <c r="AN300" s="70">
        <f t="shared" si="216"/>
        <v>0</v>
      </c>
      <c r="AO300" s="70">
        <f t="shared" si="217"/>
        <v>0</v>
      </c>
      <c r="AP300" s="70">
        <f t="shared" si="200"/>
        <v>0</v>
      </c>
      <c r="AQ300" s="70">
        <f t="shared" si="218"/>
        <v>0</v>
      </c>
      <c r="AR300" s="70">
        <f t="shared" si="219"/>
        <v>7353383.9358591484</v>
      </c>
      <c r="AS300" s="70">
        <f t="shared" si="201"/>
        <v>-376680.09370544483</v>
      </c>
      <c r="AT300" s="99">
        <f t="shared" si="202"/>
        <v>6976703.8421537038</v>
      </c>
      <c r="AU300" s="287">
        <v>7580303.0800000001</v>
      </c>
      <c r="AV300" s="287">
        <f>ROUND(AU300*'1. UC Assumptions'!$C$19,2)</f>
        <v>3179937.14</v>
      </c>
      <c r="AW300" s="287">
        <f>IF((AB300-AA300-AU300)*'1. UC Assumptions'!$C$19&gt;0,(AB300-AA300-AU300)*'1. UC Assumptions'!$C$19,0)</f>
        <v>3322866.0562305301</v>
      </c>
      <c r="AX300" s="287">
        <f t="shared" si="240"/>
        <v>6502803.1962305307</v>
      </c>
      <c r="AY300" s="287">
        <f>ROUND(AX300/'1. UC Assumptions'!$C$19,2)</f>
        <v>15501318.699999999</v>
      </c>
      <c r="AZ300" s="290">
        <f t="shared" si="233"/>
        <v>6976703.8421537038</v>
      </c>
      <c r="BA300" s="287">
        <f t="shared" si="220"/>
        <v>0</v>
      </c>
      <c r="BB300" s="287">
        <f t="shared" si="221"/>
        <v>0</v>
      </c>
      <c r="BC300" s="287">
        <f t="shared" si="222"/>
        <v>8524614.8578462955</v>
      </c>
      <c r="BD300" s="287">
        <f t="shared" si="223"/>
        <v>0</v>
      </c>
      <c r="BE300" s="287">
        <f t="shared" si="224"/>
        <v>0</v>
      </c>
      <c r="BF300" s="287">
        <f t="shared" si="225"/>
        <v>0</v>
      </c>
      <c r="BG300" s="287">
        <f t="shared" si="241"/>
        <v>6976703.8421537038</v>
      </c>
      <c r="BH300" s="287">
        <f t="shared" si="226"/>
        <v>6976703.8421537038</v>
      </c>
      <c r="BI300" s="287">
        <f t="shared" si="227"/>
        <v>0</v>
      </c>
      <c r="BJ300" s="287">
        <f t="shared" si="228"/>
        <v>0</v>
      </c>
      <c r="BK300" s="287">
        <f t="shared" si="229"/>
        <v>0</v>
      </c>
      <c r="BL300" s="287">
        <f t="shared" si="230"/>
        <v>0</v>
      </c>
      <c r="BM300" s="287">
        <f t="shared" si="231"/>
        <v>0</v>
      </c>
      <c r="BN300" s="287">
        <f t="shared" si="232"/>
        <v>0</v>
      </c>
      <c r="BO300" s="287">
        <f t="shared" si="234"/>
        <v>-603599.23784629628</v>
      </c>
      <c r="BP300" s="287">
        <f t="shared" si="204"/>
        <v>-253209.88</v>
      </c>
      <c r="BQ300" s="288">
        <f>IF(BO300&gt;0,BO300/'1. UC Assumptions'!$C$29*'1. UC Assumptions'!$C$28,0)</f>
        <v>0</v>
      </c>
      <c r="BR300" s="289">
        <f>BQ300*'1. UC Assumptions'!$C$19</f>
        <v>0</v>
      </c>
      <c r="BS300" s="289">
        <f t="shared" si="235"/>
        <v>7580303.0800000001</v>
      </c>
      <c r="BT300" s="117"/>
      <c r="BU300" s="111"/>
      <c r="BV300" s="111"/>
      <c r="BW300" s="126">
        <v>5416097.6702506123</v>
      </c>
      <c r="BX300" s="126">
        <v>14691114.70867826</v>
      </c>
      <c r="BY300" s="7">
        <f t="shared" si="239"/>
        <v>0</v>
      </c>
    </row>
    <row r="301" spans="1:77" s="8" customFormat="1">
      <c r="A301" s="118" t="s">
        <v>1319</v>
      </c>
      <c r="B301" s="115" t="s">
        <v>732</v>
      </c>
      <c r="C301" s="270" t="s">
        <v>732</v>
      </c>
      <c r="D301" s="119" t="s">
        <v>949</v>
      </c>
      <c r="E301" s="137"/>
      <c r="F301" s="137"/>
      <c r="G301" s="115" t="s">
        <v>1320</v>
      </c>
      <c r="H301" s="115" t="s">
        <v>801</v>
      </c>
      <c r="I301" s="138">
        <v>15</v>
      </c>
      <c r="J301" s="217">
        <f t="shared" si="198"/>
        <v>1</v>
      </c>
      <c r="K301" s="125">
        <v>8467462.6507597342</v>
      </c>
      <c r="L301" s="125">
        <v>5185863</v>
      </c>
      <c r="M301" s="93">
        <f t="shared" si="199"/>
        <v>0.11283388383945558</v>
      </c>
      <c r="N301" s="232">
        <v>15193883.411259819</v>
      </c>
      <c r="O301" s="232"/>
      <c r="P301" s="123">
        <v>15193883.411259819</v>
      </c>
      <c r="Q301" s="123">
        <v>5694335.503478501</v>
      </c>
      <c r="R301" s="123">
        <f t="shared" si="205"/>
        <v>9499547.9077813178</v>
      </c>
      <c r="S301" s="123">
        <f t="shared" si="206"/>
        <v>0</v>
      </c>
      <c r="T301" s="123" t="b">
        <f t="shared" si="207"/>
        <v>0</v>
      </c>
      <c r="U301" s="125">
        <v>6112792</v>
      </c>
      <c r="V301" s="125">
        <v>0</v>
      </c>
      <c r="W301" s="125">
        <v>0</v>
      </c>
      <c r="X301" s="125">
        <v>0</v>
      </c>
      <c r="Y301" s="125">
        <v>0</v>
      </c>
      <c r="Z301" s="70">
        <f t="shared" si="194"/>
        <v>6112792</v>
      </c>
      <c r="AA301" s="70">
        <v>0</v>
      </c>
      <c r="AB301" s="70">
        <f t="shared" si="203"/>
        <v>15612339.907781318</v>
      </c>
      <c r="AC301" s="51">
        <f>IF(D301='2. UC Pool Allocations by Type'!B$5,'2. UC Pool Allocations by Type'!J$5,IF(D301='2. UC Pool Allocations by Type'!B$6,'2. UC Pool Allocations by Type'!J$6,IF(D301='2. UC Pool Allocations by Type'!B$7,'2. UC Pool Allocations by Type'!J$7,IF(D301='2. UC Pool Allocations by Type'!B$10,'2. UC Pool Allocations by Type'!J$10,IF(D301='2. UC Pool Allocations by Type'!B$14,'2. UC Pool Allocations by Type'!J$14,IF(D301='2. UC Pool Allocations by Type'!B$15,'2. UC Pool Allocations by Type'!J$15,IF(D301='2. UC Pool Allocations by Type'!B$16,'2. UC Pool Allocations by Type'!J$16,0)))))))</f>
        <v>2027872799.0126088</v>
      </c>
      <c r="AD301" s="71">
        <f t="shared" si="208"/>
        <v>15612339.907781318</v>
      </c>
      <c r="AE301" s="71">
        <f t="shared" si="209"/>
        <v>0</v>
      </c>
      <c r="AF301" s="71">
        <f t="shared" si="210"/>
        <v>0</v>
      </c>
      <c r="AG301" s="71">
        <f t="shared" si="211"/>
        <v>0</v>
      </c>
      <c r="AH301" s="71">
        <f t="shared" si="212"/>
        <v>0</v>
      </c>
      <c r="AI301" s="71">
        <f t="shared" si="213"/>
        <v>0</v>
      </c>
      <c r="AJ301" s="71">
        <f t="shared" si="214"/>
        <v>0</v>
      </c>
      <c r="AK301" s="49">
        <f t="shared" si="215"/>
        <v>7406049.229526531</v>
      </c>
      <c r="AL301" s="51">
        <f>IF($E301=$D$352,R301*'1. UC Assumptions'!$H$14,0)</f>
        <v>0</v>
      </c>
      <c r="AM301" s="70">
        <f t="shared" si="197"/>
        <v>0</v>
      </c>
      <c r="AN301" s="70">
        <f t="shared" si="216"/>
        <v>0</v>
      </c>
      <c r="AO301" s="70">
        <f t="shared" si="217"/>
        <v>0</v>
      </c>
      <c r="AP301" s="70">
        <f t="shared" si="200"/>
        <v>0</v>
      </c>
      <c r="AQ301" s="70">
        <f t="shared" si="218"/>
        <v>0</v>
      </c>
      <c r="AR301" s="70">
        <f t="shared" si="219"/>
        <v>7406049.229526531</v>
      </c>
      <c r="AS301" s="70">
        <f t="shared" si="201"/>
        <v>-379377.89487109776</v>
      </c>
      <c r="AT301" s="99">
        <f t="shared" si="202"/>
        <v>7026671.334655433</v>
      </c>
      <c r="AU301" s="287">
        <v>7300154.1600000001</v>
      </c>
      <c r="AV301" s="287">
        <f>ROUND(AU301*'1. UC Assumptions'!$C$19,2)</f>
        <v>3062414.67</v>
      </c>
      <c r="AW301" s="287">
        <f>IF((AB301-AA301-AU301)*'1. UC Assumptions'!$C$19&gt;0,(AB301-AA301-AU301)*'1. UC Assumptions'!$C$19,0)</f>
        <v>3486961.9211942628</v>
      </c>
      <c r="AX301" s="287">
        <f t="shared" si="240"/>
        <v>6549376.5911942627</v>
      </c>
      <c r="AY301" s="287">
        <f>ROUND(AX301/'1. UC Assumptions'!$C$19,2)</f>
        <v>15612339.91</v>
      </c>
      <c r="AZ301" s="290">
        <f t="shared" si="233"/>
        <v>7026671.334655433</v>
      </c>
      <c r="BA301" s="287">
        <f t="shared" si="220"/>
        <v>0</v>
      </c>
      <c r="BB301" s="287">
        <f t="shared" si="221"/>
        <v>0</v>
      </c>
      <c r="BC301" s="287">
        <f t="shared" si="222"/>
        <v>8585668.5753445663</v>
      </c>
      <c r="BD301" s="287">
        <f t="shared" si="223"/>
        <v>0</v>
      </c>
      <c r="BE301" s="287">
        <f t="shared" si="224"/>
        <v>0</v>
      </c>
      <c r="BF301" s="287">
        <f t="shared" si="225"/>
        <v>0</v>
      </c>
      <c r="BG301" s="287">
        <f t="shared" si="241"/>
        <v>7026671.334655433</v>
      </c>
      <c r="BH301" s="287">
        <f t="shared" si="226"/>
        <v>7026671.334655433</v>
      </c>
      <c r="BI301" s="287">
        <f t="shared" si="227"/>
        <v>0</v>
      </c>
      <c r="BJ301" s="287">
        <f t="shared" si="228"/>
        <v>0</v>
      </c>
      <c r="BK301" s="287">
        <f t="shared" si="229"/>
        <v>0</v>
      </c>
      <c r="BL301" s="287">
        <f t="shared" si="230"/>
        <v>0</v>
      </c>
      <c r="BM301" s="287">
        <f t="shared" si="231"/>
        <v>0</v>
      </c>
      <c r="BN301" s="287">
        <f t="shared" si="232"/>
        <v>0</v>
      </c>
      <c r="BO301" s="287">
        <f t="shared" si="234"/>
        <v>-273482.82534456719</v>
      </c>
      <c r="BP301" s="287">
        <f t="shared" si="204"/>
        <v>-114726.04</v>
      </c>
      <c r="BQ301" s="288">
        <f>IF(BO301&gt;0,BO301/'1. UC Assumptions'!$C$29*'1. UC Assumptions'!$C$28,0)</f>
        <v>0</v>
      </c>
      <c r="BR301" s="289">
        <f>BQ301*'1. UC Assumptions'!$C$19</f>
        <v>0</v>
      </c>
      <c r="BS301" s="289">
        <f t="shared" si="235"/>
        <v>7300154.1600000001</v>
      </c>
      <c r="BT301" s="117"/>
      <c r="BU301" s="111"/>
      <c r="BV301" s="111"/>
      <c r="BW301" s="126">
        <v>9238057.1307597347</v>
      </c>
      <c r="BX301" s="126">
        <v>15193883.411259819</v>
      </c>
      <c r="BY301" s="7">
        <f t="shared" si="239"/>
        <v>0</v>
      </c>
    </row>
    <row r="302" spans="1:77" s="8" customFormat="1">
      <c r="A302" s="118" t="s">
        <v>733</v>
      </c>
      <c r="B302" s="115" t="s">
        <v>734</v>
      </c>
      <c r="C302" s="270" t="s">
        <v>734</v>
      </c>
      <c r="D302" s="119" t="s">
        <v>949</v>
      </c>
      <c r="E302" s="137"/>
      <c r="F302" s="137"/>
      <c r="G302" s="115" t="s">
        <v>1321</v>
      </c>
      <c r="H302" s="121" t="s">
        <v>778</v>
      </c>
      <c r="I302" s="122">
        <v>5</v>
      </c>
      <c r="J302" s="217">
        <f t="shared" si="198"/>
        <v>1</v>
      </c>
      <c r="K302" s="125">
        <v>16472011.080320761</v>
      </c>
      <c r="L302" s="125">
        <v>19156897.890000001</v>
      </c>
      <c r="M302" s="93">
        <f t="shared" si="199"/>
        <v>8.116527222941583E-2</v>
      </c>
      <c r="N302" s="232">
        <v>38518981.921287827</v>
      </c>
      <c r="O302" s="232"/>
      <c r="P302" s="123">
        <v>38520739.066133924</v>
      </c>
      <c r="Q302" s="123">
        <v>7732114.8676577685</v>
      </c>
      <c r="R302" s="123">
        <f t="shared" si="205"/>
        <v>30788624.198476154</v>
      </c>
      <c r="S302" s="123">
        <f t="shared" si="206"/>
        <v>0</v>
      </c>
      <c r="T302" s="123" t="b">
        <f t="shared" si="207"/>
        <v>0</v>
      </c>
      <c r="U302" s="125">
        <v>0</v>
      </c>
      <c r="V302" s="125">
        <v>0</v>
      </c>
      <c r="W302" s="125">
        <v>3466132.0664395401</v>
      </c>
      <c r="X302" s="125">
        <v>0</v>
      </c>
      <c r="Y302" s="125">
        <v>0</v>
      </c>
      <c r="Z302" s="70">
        <f t="shared" si="194"/>
        <v>3466132.0664395401</v>
      </c>
      <c r="AA302" s="70">
        <v>0</v>
      </c>
      <c r="AB302" s="70">
        <f t="shared" si="203"/>
        <v>34254756.264915697</v>
      </c>
      <c r="AC302" s="51">
        <f>IF(D302='2. UC Pool Allocations by Type'!B$5,'2. UC Pool Allocations by Type'!J$5,IF(D302='2. UC Pool Allocations by Type'!B$6,'2. UC Pool Allocations by Type'!J$6,IF(D302='2. UC Pool Allocations by Type'!B$7,'2. UC Pool Allocations by Type'!J$7,IF(D302='2. UC Pool Allocations by Type'!B$10,'2. UC Pool Allocations by Type'!J$10,IF(D302='2. UC Pool Allocations by Type'!B$14,'2. UC Pool Allocations by Type'!J$14,IF(D302='2. UC Pool Allocations by Type'!B$15,'2. UC Pool Allocations by Type'!J$15,IF(D302='2. UC Pool Allocations by Type'!B$16,'2. UC Pool Allocations by Type'!J$16,0)))))))</f>
        <v>2027872799.0126088</v>
      </c>
      <c r="AD302" s="71">
        <f t="shared" si="208"/>
        <v>34254756.264915697</v>
      </c>
      <c r="AE302" s="71">
        <f t="shared" si="209"/>
        <v>0</v>
      </c>
      <c r="AF302" s="71">
        <f t="shared" si="210"/>
        <v>0</v>
      </c>
      <c r="AG302" s="71">
        <f t="shared" si="211"/>
        <v>0</v>
      </c>
      <c r="AH302" s="71">
        <f t="shared" si="212"/>
        <v>0</v>
      </c>
      <c r="AI302" s="71">
        <f t="shared" si="213"/>
        <v>0</v>
      </c>
      <c r="AJ302" s="71">
        <f t="shared" si="214"/>
        <v>0</v>
      </c>
      <c r="AK302" s="49">
        <f t="shared" si="215"/>
        <v>16249480.394476656</v>
      </c>
      <c r="AL302" s="51">
        <f>IF($E302=$D$352,R302*'1. UC Assumptions'!$H$14,0)</f>
        <v>0</v>
      </c>
      <c r="AM302" s="70">
        <f t="shared" si="197"/>
        <v>0</v>
      </c>
      <c r="AN302" s="70">
        <f t="shared" si="216"/>
        <v>0</v>
      </c>
      <c r="AO302" s="70">
        <f t="shared" si="217"/>
        <v>0</v>
      </c>
      <c r="AP302" s="70">
        <f t="shared" si="200"/>
        <v>0</v>
      </c>
      <c r="AQ302" s="70">
        <f t="shared" si="218"/>
        <v>0</v>
      </c>
      <c r="AR302" s="70">
        <f t="shared" si="219"/>
        <v>16249480.394476656</v>
      </c>
      <c r="AS302" s="70">
        <f t="shared" si="201"/>
        <v>-832386.26611179556</v>
      </c>
      <c r="AT302" s="99">
        <f t="shared" si="202"/>
        <v>15417094.128364861</v>
      </c>
      <c r="AU302" s="287">
        <v>16566510.239999998</v>
      </c>
      <c r="AV302" s="287">
        <f>ROUND(AU302*'1. UC Assumptions'!$C$19,2)</f>
        <v>6949651.0499999998</v>
      </c>
      <c r="AW302" s="287">
        <f>IF((AB302-AA302-AU302)*'1. UC Assumptions'!$C$19&gt;0,(AB302-AA302-AU302)*'1. UC Assumptions'!$C$19,0)</f>
        <v>7420219.2074521352</v>
      </c>
      <c r="AX302" s="287">
        <f t="shared" si="240"/>
        <v>14369870.257452134</v>
      </c>
      <c r="AY302" s="287">
        <f>ROUND(AX302/'1. UC Assumptions'!$C$19,2)</f>
        <v>34254756.280000001</v>
      </c>
      <c r="AZ302" s="290">
        <f t="shared" si="233"/>
        <v>15417094.128364861</v>
      </c>
      <c r="BA302" s="287">
        <f t="shared" si="220"/>
        <v>0</v>
      </c>
      <c r="BB302" s="287">
        <f t="shared" si="221"/>
        <v>0</v>
      </c>
      <c r="BC302" s="287">
        <f t="shared" si="222"/>
        <v>18837662.15163514</v>
      </c>
      <c r="BD302" s="287">
        <f t="shared" si="223"/>
        <v>0</v>
      </c>
      <c r="BE302" s="287">
        <f t="shared" si="224"/>
        <v>0</v>
      </c>
      <c r="BF302" s="287">
        <f t="shared" si="225"/>
        <v>0</v>
      </c>
      <c r="BG302" s="287">
        <f t="shared" si="241"/>
        <v>15417094.128364861</v>
      </c>
      <c r="BH302" s="287">
        <f t="shared" si="226"/>
        <v>15417094.128364861</v>
      </c>
      <c r="BI302" s="287">
        <f t="shared" si="227"/>
        <v>0</v>
      </c>
      <c r="BJ302" s="287">
        <f t="shared" si="228"/>
        <v>0</v>
      </c>
      <c r="BK302" s="287">
        <f t="shared" si="229"/>
        <v>0</v>
      </c>
      <c r="BL302" s="287">
        <f t="shared" si="230"/>
        <v>0</v>
      </c>
      <c r="BM302" s="287">
        <f t="shared" si="231"/>
        <v>0</v>
      </c>
      <c r="BN302" s="287">
        <f t="shared" si="232"/>
        <v>0</v>
      </c>
      <c r="BO302" s="287">
        <f t="shared" si="234"/>
        <v>-1149416.1116351373</v>
      </c>
      <c r="BP302" s="287">
        <f t="shared" si="204"/>
        <v>-482180.05</v>
      </c>
      <c r="BQ302" s="288">
        <f>IF(BO302&gt;0,BO302/'1. UC Assumptions'!$C$29*'1. UC Assumptions'!$C$28,0)</f>
        <v>0</v>
      </c>
      <c r="BR302" s="289">
        <f>BQ302*'1. UC Assumptions'!$C$19</f>
        <v>0</v>
      </c>
      <c r="BS302" s="289">
        <f t="shared" si="235"/>
        <v>16566510.239999998</v>
      </c>
      <c r="BT302" s="117"/>
      <c r="BU302" s="111"/>
      <c r="BV302" s="111"/>
      <c r="BW302" s="126">
        <v>17410101.060320757</v>
      </c>
      <c r="BX302" s="126">
        <v>38518981.921287827</v>
      </c>
      <c r="BY302" s="7">
        <f t="shared" si="239"/>
        <v>-1757.1448460966349</v>
      </c>
    </row>
    <row r="303" spans="1:77" s="8" customFormat="1">
      <c r="A303" s="118" t="s">
        <v>736</v>
      </c>
      <c r="B303" s="115" t="s">
        <v>737</v>
      </c>
      <c r="C303" s="270" t="s">
        <v>737</v>
      </c>
      <c r="D303" s="119" t="s">
        <v>949</v>
      </c>
      <c r="E303" s="137"/>
      <c r="F303" s="137"/>
      <c r="G303" s="115" t="s">
        <v>735</v>
      </c>
      <c r="H303" s="115" t="s">
        <v>778</v>
      </c>
      <c r="I303" s="138">
        <v>5</v>
      </c>
      <c r="J303" s="217">
        <f t="shared" si="198"/>
        <v>1</v>
      </c>
      <c r="K303" s="125">
        <v>12010285.572036257</v>
      </c>
      <c r="L303" s="125">
        <v>12647652.23</v>
      </c>
      <c r="M303" s="93">
        <f t="shared" si="199"/>
        <v>8.8441975775171322E-2</v>
      </c>
      <c r="N303" s="232">
        <v>26838734.539789628</v>
      </c>
      <c r="O303" s="232"/>
      <c r="P303" s="123">
        <v>26838734.539789628</v>
      </c>
      <c r="Q303" s="123">
        <v>6445270.0053478936</v>
      </c>
      <c r="R303" s="123">
        <f t="shared" si="205"/>
        <v>20393464.534441736</v>
      </c>
      <c r="S303" s="123">
        <f t="shared" si="206"/>
        <v>0</v>
      </c>
      <c r="T303" s="123" t="b">
        <f t="shared" si="207"/>
        <v>0</v>
      </c>
      <c r="U303" s="125">
        <v>0</v>
      </c>
      <c r="V303" s="125">
        <v>0</v>
      </c>
      <c r="W303" s="125">
        <v>0</v>
      </c>
      <c r="X303" s="125">
        <v>0</v>
      </c>
      <c r="Y303" s="125">
        <v>0</v>
      </c>
      <c r="Z303" s="70">
        <f t="shared" si="194"/>
        <v>0</v>
      </c>
      <c r="AA303" s="70">
        <v>0</v>
      </c>
      <c r="AB303" s="70">
        <f t="shared" si="203"/>
        <v>20393464.534441736</v>
      </c>
      <c r="AC303" s="51">
        <f>IF(D303='2. UC Pool Allocations by Type'!B$5,'2. UC Pool Allocations by Type'!J$5,IF(D303='2. UC Pool Allocations by Type'!B$6,'2. UC Pool Allocations by Type'!J$6,IF(D303='2. UC Pool Allocations by Type'!B$7,'2. UC Pool Allocations by Type'!J$7,IF(D303='2. UC Pool Allocations by Type'!B$10,'2. UC Pool Allocations by Type'!J$10,IF(D303='2. UC Pool Allocations by Type'!B$14,'2. UC Pool Allocations by Type'!J$14,IF(D303='2. UC Pool Allocations by Type'!B$15,'2. UC Pool Allocations by Type'!J$15,IF(D303='2. UC Pool Allocations by Type'!B$16,'2. UC Pool Allocations by Type'!J$16,0)))))))</f>
        <v>2027872799.0126088</v>
      </c>
      <c r="AD303" s="71">
        <f t="shared" si="208"/>
        <v>20393464.534441736</v>
      </c>
      <c r="AE303" s="71">
        <f t="shared" si="209"/>
        <v>0</v>
      </c>
      <c r="AF303" s="71">
        <f t="shared" si="210"/>
        <v>0</v>
      </c>
      <c r="AG303" s="71">
        <f t="shared" si="211"/>
        <v>0</v>
      </c>
      <c r="AH303" s="71">
        <f t="shared" si="212"/>
        <v>0</v>
      </c>
      <c r="AI303" s="71">
        <f t="shared" si="213"/>
        <v>0</v>
      </c>
      <c r="AJ303" s="71">
        <f t="shared" si="214"/>
        <v>0</v>
      </c>
      <c r="AK303" s="49">
        <f t="shared" si="215"/>
        <v>9674078.5298558455</v>
      </c>
      <c r="AL303" s="51">
        <f>IF($E303=$D$352,R303*'1. UC Assumptions'!$H$14,0)</f>
        <v>0</v>
      </c>
      <c r="AM303" s="70">
        <f t="shared" si="197"/>
        <v>0</v>
      </c>
      <c r="AN303" s="70">
        <f t="shared" si="216"/>
        <v>0</v>
      </c>
      <c r="AO303" s="70">
        <f t="shared" si="217"/>
        <v>0</v>
      </c>
      <c r="AP303" s="70">
        <f t="shared" si="200"/>
        <v>0</v>
      </c>
      <c r="AQ303" s="70">
        <f t="shared" si="218"/>
        <v>0</v>
      </c>
      <c r="AR303" s="70">
        <f t="shared" si="219"/>
        <v>9674078.5298558455</v>
      </c>
      <c r="AS303" s="70">
        <f t="shared" si="201"/>
        <v>-495558.62157144025</v>
      </c>
      <c r="AT303" s="99">
        <f t="shared" si="202"/>
        <v>9178519.9082844052</v>
      </c>
      <c r="AU303" s="287">
        <v>9744619.7300000004</v>
      </c>
      <c r="AV303" s="287">
        <f>ROUND(AU303*'1. UC Assumptions'!$C$19,2)</f>
        <v>4087867.98</v>
      </c>
      <c r="AW303" s="287">
        <f>IF((AB303-AA303-AU303)*'1. UC Assumptions'!$C$19&gt;0,(AB303-AA303-AU303)*'1. UC Assumptions'!$C$19,0)</f>
        <v>4467190.3954633074</v>
      </c>
      <c r="AX303" s="287">
        <f t="shared" si="240"/>
        <v>8555058.3754633069</v>
      </c>
      <c r="AY303" s="287">
        <f>ROUND(AX303/'1. UC Assumptions'!$C$19,2)</f>
        <v>20393464.539999999</v>
      </c>
      <c r="AZ303" s="290">
        <f t="shared" si="233"/>
        <v>9178519.9082844052</v>
      </c>
      <c r="BA303" s="287">
        <f t="shared" si="220"/>
        <v>0</v>
      </c>
      <c r="BB303" s="287">
        <f t="shared" si="221"/>
        <v>0</v>
      </c>
      <c r="BC303" s="287">
        <f t="shared" si="222"/>
        <v>11214944.631715594</v>
      </c>
      <c r="BD303" s="287">
        <f t="shared" si="223"/>
        <v>0</v>
      </c>
      <c r="BE303" s="287">
        <f t="shared" si="224"/>
        <v>0</v>
      </c>
      <c r="BF303" s="287">
        <f t="shared" si="225"/>
        <v>0</v>
      </c>
      <c r="BG303" s="287">
        <f t="shared" si="241"/>
        <v>9178519.9082844052</v>
      </c>
      <c r="BH303" s="287">
        <f t="shared" si="226"/>
        <v>9178519.9082844052</v>
      </c>
      <c r="BI303" s="287">
        <f t="shared" si="227"/>
        <v>0</v>
      </c>
      <c r="BJ303" s="287">
        <f t="shared" si="228"/>
        <v>0</v>
      </c>
      <c r="BK303" s="287">
        <f t="shared" si="229"/>
        <v>0</v>
      </c>
      <c r="BL303" s="287">
        <f t="shared" si="230"/>
        <v>0</v>
      </c>
      <c r="BM303" s="287">
        <f t="shared" si="231"/>
        <v>0</v>
      </c>
      <c r="BN303" s="287">
        <f t="shared" si="232"/>
        <v>0</v>
      </c>
      <c r="BO303" s="287">
        <f t="shared" si="234"/>
        <v>-566099.8217155952</v>
      </c>
      <c r="BP303" s="287">
        <f t="shared" si="204"/>
        <v>-237478.87</v>
      </c>
      <c r="BQ303" s="288">
        <f>IF(BO303&gt;0,BO303/'1. UC Assumptions'!$C$29*'1. UC Assumptions'!$C$28,0)</f>
        <v>0</v>
      </c>
      <c r="BR303" s="289">
        <f>BQ303*'1. UC Assumptions'!$C$19</f>
        <v>0</v>
      </c>
      <c r="BS303" s="289">
        <f t="shared" si="235"/>
        <v>9744619.7300000004</v>
      </c>
      <c r="BT303" s="117"/>
      <c r="BU303" s="111"/>
      <c r="BV303" s="111"/>
      <c r="BW303" s="126">
        <v>12831006.052036254</v>
      </c>
      <c r="BX303" s="126">
        <v>26838734.539789628</v>
      </c>
      <c r="BY303" s="7">
        <f t="shared" si="239"/>
        <v>0</v>
      </c>
    </row>
    <row r="304" spans="1:77" s="8" customFormat="1">
      <c r="A304" s="118" t="s">
        <v>738</v>
      </c>
      <c r="B304" s="115" t="s">
        <v>739</v>
      </c>
      <c r="C304" s="270" t="s">
        <v>739</v>
      </c>
      <c r="D304" s="119" t="s">
        <v>949</v>
      </c>
      <c r="E304" s="137"/>
      <c r="F304" s="137"/>
      <c r="G304" s="115" t="s">
        <v>1322</v>
      </c>
      <c r="H304" s="121" t="s">
        <v>773</v>
      </c>
      <c r="I304" s="122">
        <v>6</v>
      </c>
      <c r="J304" s="217" t="str">
        <f t="shared" si="198"/>
        <v xml:space="preserve"> </v>
      </c>
      <c r="K304" s="125">
        <v>8721524.7419500016</v>
      </c>
      <c r="L304" s="125">
        <v>2000064.24</v>
      </c>
      <c r="M304" s="93">
        <f t="shared" si="199"/>
        <v>8.1728518298842756E-2</v>
      </c>
      <c r="N304" s="232">
        <v>11597848.563253975</v>
      </c>
      <c r="O304" s="232"/>
      <c r="P304" s="123">
        <v>11597848.563253975</v>
      </c>
      <c r="Q304" s="123">
        <v>0</v>
      </c>
      <c r="R304" s="123">
        <f t="shared" si="205"/>
        <v>11597848.563253975</v>
      </c>
      <c r="S304" s="123">
        <f t="shared" si="206"/>
        <v>0</v>
      </c>
      <c r="T304" s="123" t="b">
        <f t="shared" si="207"/>
        <v>0</v>
      </c>
      <c r="U304" s="125">
        <v>0</v>
      </c>
      <c r="V304" s="125">
        <v>0</v>
      </c>
      <c r="W304" s="125">
        <v>0</v>
      </c>
      <c r="X304" s="125">
        <v>0</v>
      </c>
      <c r="Y304" s="125">
        <v>2585222</v>
      </c>
      <c r="Z304" s="70">
        <f t="shared" si="194"/>
        <v>2585222</v>
      </c>
      <c r="AA304" s="70">
        <v>0</v>
      </c>
      <c r="AB304" s="70">
        <f t="shared" si="203"/>
        <v>14183070.563253975</v>
      </c>
      <c r="AC304" s="51">
        <f>IF(D304='2. UC Pool Allocations by Type'!B$5,'2. UC Pool Allocations by Type'!J$5,IF(D304='2. UC Pool Allocations by Type'!B$6,'2. UC Pool Allocations by Type'!J$6,IF(D304='2. UC Pool Allocations by Type'!B$7,'2. UC Pool Allocations by Type'!J$7,IF(D304='2. UC Pool Allocations by Type'!B$10,'2. UC Pool Allocations by Type'!J$10,IF(D304='2. UC Pool Allocations by Type'!B$14,'2. UC Pool Allocations by Type'!J$14,IF(D304='2. UC Pool Allocations by Type'!B$15,'2. UC Pool Allocations by Type'!J$15,IF(D304='2. UC Pool Allocations by Type'!B$16,'2. UC Pool Allocations by Type'!J$16,0)))))))</f>
        <v>2027872799.0126088</v>
      </c>
      <c r="AD304" s="71">
        <f t="shared" si="208"/>
        <v>14183070.563253975</v>
      </c>
      <c r="AE304" s="71">
        <f t="shared" si="209"/>
        <v>0</v>
      </c>
      <c r="AF304" s="71">
        <f t="shared" si="210"/>
        <v>0</v>
      </c>
      <c r="AG304" s="71">
        <f t="shared" si="211"/>
        <v>0</v>
      </c>
      <c r="AH304" s="71">
        <f t="shared" si="212"/>
        <v>0</v>
      </c>
      <c r="AI304" s="71">
        <f t="shared" si="213"/>
        <v>0</v>
      </c>
      <c r="AJ304" s="71">
        <f t="shared" si="214"/>
        <v>0</v>
      </c>
      <c r="AK304" s="49">
        <f t="shared" si="215"/>
        <v>6728044.5748529006</v>
      </c>
      <c r="AL304" s="51">
        <f>IF($E304=$D$352,R304*'1. UC Assumptions'!$H$14,0)</f>
        <v>0</v>
      </c>
      <c r="AM304" s="70">
        <f t="shared" ref="AM304:AM340" si="242">IF(AL304=0,0,IF(AK304&gt;AL304,0,AL304-AK304))</f>
        <v>0</v>
      </c>
      <c r="AN304" s="70">
        <f t="shared" si="216"/>
        <v>0</v>
      </c>
      <c r="AO304" s="70">
        <f t="shared" si="217"/>
        <v>0</v>
      </c>
      <c r="AP304" s="70">
        <f t="shared" si="200"/>
        <v>0</v>
      </c>
      <c r="AQ304" s="70">
        <f t="shared" si="218"/>
        <v>0</v>
      </c>
      <c r="AR304" s="70">
        <f t="shared" si="219"/>
        <v>6728044.5748529006</v>
      </c>
      <c r="AS304" s="70">
        <f t="shared" si="201"/>
        <v>-344646.8296794974</v>
      </c>
      <c r="AT304" s="99">
        <f t="shared" si="202"/>
        <v>6383397.7451734031</v>
      </c>
      <c r="AU304" s="287">
        <v>6882517.7400000002</v>
      </c>
      <c r="AV304" s="287">
        <f>ROUND(AU304*'1. UC Assumptions'!$C$19,2)</f>
        <v>2887216.19</v>
      </c>
      <c r="AW304" s="287">
        <f>IF((AB304-AA304-AU304)*'1. UC Assumptions'!$C$19&gt;0,(AB304-AA304-AU304)*'1. UC Assumptions'!$C$19,0)</f>
        <v>3062581.909355042</v>
      </c>
      <c r="AX304" s="287">
        <f t="shared" si="240"/>
        <v>5949798.099355042</v>
      </c>
      <c r="AY304" s="287">
        <f>ROUND(AX304/'1. UC Assumptions'!$C$19,2)</f>
        <v>14183070.560000001</v>
      </c>
      <c r="AZ304" s="290">
        <f t="shared" si="233"/>
        <v>6383397.7451734031</v>
      </c>
      <c r="BA304" s="287">
        <f t="shared" si="220"/>
        <v>0</v>
      </c>
      <c r="BB304" s="287">
        <f t="shared" si="221"/>
        <v>0</v>
      </c>
      <c r="BC304" s="287">
        <f t="shared" si="222"/>
        <v>7799672.8148265975</v>
      </c>
      <c r="BD304" s="287">
        <f t="shared" si="223"/>
        <v>0</v>
      </c>
      <c r="BE304" s="287">
        <f t="shared" si="224"/>
        <v>0</v>
      </c>
      <c r="BF304" s="287">
        <f t="shared" si="225"/>
        <v>0</v>
      </c>
      <c r="BG304" s="287">
        <f t="shared" si="241"/>
        <v>6383397.7451734031</v>
      </c>
      <c r="BH304" s="287">
        <f t="shared" si="226"/>
        <v>6383397.7451734031</v>
      </c>
      <c r="BI304" s="287">
        <f t="shared" si="227"/>
        <v>0</v>
      </c>
      <c r="BJ304" s="287">
        <f t="shared" si="228"/>
        <v>0</v>
      </c>
      <c r="BK304" s="287">
        <f t="shared" si="229"/>
        <v>0</v>
      </c>
      <c r="BL304" s="287">
        <f t="shared" si="230"/>
        <v>0</v>
      </c>
      <c r="BM304" s="287">
        <f t="shared" si="231"/>
        <v>0</v>
      </c>
      <c r="BN304" s="287">
        <f t="shared" si="232"/>
        <v>0</v>
      </c>
      <c r="BO304" s="287">
        <f t="shared" si="234"/>
        <v>-499119.99482659716</v>
      </c>
      <c r="BP304" s="287">
        <f t="shared" si="204"/>
        <v>-209380.83</v>
      </c>
      <c r="BQ304" s="288">
        <f>IF(BO304&gt;0,BO304/'1. UC Assumptions'!$C$29*'1. UC Assumptions'!$C$28,0)</f>
        <v>0</v>
      </c>
      <c r="BR304" s="289">
        <f>BQ304*'1. UC Assumptions'!$C$19</f>
        <v>0</v>
      </c>
      <c r="BS304" s="289">
        <f t="shared" si="235"/>
        <v>6882517.7400000002</v>
      </c>
      <c r="BT304" s="117"/>
      <c r="BU304" s="111"/>
      <c r="BV304" s="111"/>
      <c r="BW304" s="126">
        <v>9010053.2419500016</v>
      </c>
      <c r="BX304" s="126">
        <v>11597848.563253975</v>
      </c>
      <c r="BY304" s="7">
        <f t="shared" si="239"/>
        <v>0</v>
      </c>
    </row>
    <row r="305" spans="1:77" s="8" customFormat="1">
      <c r="A305" s="118" t="s">
        <v>1323</v>
      </c>
      <c r="B305" s="115" t="s">
        <v>740</v>
      </c>
      <c r="C305" s="270" t="s">
        <v>740</v>
      </c>
      <c r="D305" s="119" t="s">
        <v>949</v>
      </c>
      <c r="E305" s="137"/>
      <c r="F305" s="137"/>
      <c r="G305" s="115" t="s">
        <v>1324</v>
      </c>
      <c r="H305" s="115" t="s">
        <v>821</v>
      </c>
      <c r="I305" s="138">
        <v>3</v>
      </c>
      <c r="J305" s="217" t="str">
        <f t="shared" ref="J305:J340" si="243">IF(Q305&gt;0,1," ")</f>
        <v xml:space="preserve"> </v>
      </c>
      <c r="K305" s="125">
        <v>5537041.8980857134</v>
      </c>
      <c r="L305" s="125">
        <v>5815840</v>
      </c>
      <c r="M305" s="93">
        <f t="shared" si="199"/>
        <v>7.3861535799769396E-2</v>
      </c>
      <c r="N305" s="232">
        <v>12191423.190831726</v>
      </c>
      <c r="O305" s="232"/>
      <c r="P305" s="123">
        <v>12191423.190831726</v>
      </c>
      <c r="Q305" s="123">
        <v>0</v>
      </c>
      <c r="R305" s="123">
        <f t="shared" si="205"/>
        <v>12191423.190831726</v>
      </c>
      <c r="S305" s="123">
        <f t="shared" si="206"/>
        <v>0</v>
      </c>
      <c r="T305" s="123" t="b">
        <f t="shared" si="207"/>
        <v>0</v>
      </c>
      <c r="U305" s="125">
        <v>0</v>
      </c>
      <c r="V305" s="125">
        <v>0</v>
      </c>
      <c r="W305" s="125">
        <v>0</v>
      </c>
      <c r="X305" s="125">
        <v>0</v>
      </c>
      <c r="Y305" s="125">
        <v>0</v>
      </c>
      <c r="Z305" s="70">
        <f t="shared" si="194"/>
        <v>0</v>
      </c>
      <c r="AA305" s="70">
        <v>0</v>
      </c>
      <c r="AB305" s="70">
        <f t="shared" si="203"/>
        <v>12191423.190831726</v>
      </c>
      <c r="AC305" s="51">
        <f>IF(D305='2. UC Pool Allocations by Type'!B$5,'2. UC Pool Allocations by Type'!J$5,IF(D305='2. UC Pool Allocations by Type'!B$6,'2. UC Pool Allocations by Type'!J$6,IF(D305='2. UC Pool Allocations by Type'!B$7,'2. UC Pool Allocations by Type'!J$7,IF(D305='2. UC Pool Allocations by Type'!B$10,'2. UC Pool Allocations by Type'!J$10,IF(D305='2. UC Pool Allocations by Type'!B$14,'2. UC Pool Allocations by Type'!J$14,IF(D305='2. UC Pool Allocations by Type'!B$15,'2. UC Pool Allocations by Type'!J$15,IF(D305='2. UC Pool Allocations by Type'!B$16,'2. UC Pool Allocations by Type'!J$16,0)))))))</f>
        <v>2027872799.0126088</v>
      </c>
      <c r="AD305" s="71">
        <f t="shared" si="208"/>
        <v>12191423.190831726</v>
      </c>
      <c r="AE305" s="71">
        <f t="shared" si="209"/>
        <v>0</v>
      </c>
      <c r="AF305" s="71">
        <f t="shared" si="210"/>
        <v>0</v>
      </c>
      <c r="AG305" s="71">
        <f t="shared" si="211"/>
        <v>0</v>
      </c>
      <c r="AH305" s="71">
        <f t="shared" si="212"/>
        <v>0</v>
      </c>
      <c r="AI305" s="71">
        <f t="shared" si="213"/>
        <v>0</v>
      </c>
      <c r="AJ305" s="71">
        <f t="shared" si="214"/>
        <v>0</v>
      </c>
      <c r="AK305" s="49">
        <f t="shared" si="215"/>
        <v>5783263.8068743162</v>
      </c>
      <c r="AL305" s="51">
        <f>IF($E305=$D$352,R305*'1. UC Assumptions'!$H$14,0)</f>
        <v>0</v>
      </c>
      <c r="AM305" s="70">
        <f t="shared" si="242"/>
        <v>0</v>
      </c>
      <c r="AN305" s="70">
        <f t="shared" si="216"/>
        <v>0</v>
      </c>
      <c r="AO305" s="70">
        <f t="shared" si="217"/>
        <v>0</v>
      </c>
      <c r="AP305" s="70">
        <f t="shared" si="200"/>
        <v>0</v>
      </c>
      <c r="AQ305" s="70">
        <f t="shared" si="218"/>
        <v>0</v>
      </c>
      <c r="AR305" s="70">
        <f t="shared" si="219"/>
        <v>5783263.8068743162</v>
      </c>
      <c r="AS305" s="70">
        <f t="shared" si="201"/>
        <v>-296250.04918802762</v>
      </c>
      <c r="AT305" s="99">
        <f t="shared" si="202"/>
        <v>5487013.757686289</v>
      </c>
      <c r="AU305" s="287">
        <v>5930296.1199999992</v>
      </c>
      <c r="AV305" s="287">
        <f>ROUND(AU305*'1. UC Assumptions'!$C$19,2)</f>
        <v>2487759.2200000002</v>
      </c>
      <c r="AW305" s="287">
        <f>IF((AB305-AA305-AU305)*'1. UC Assumptions'!$C$19&gt;0,(AB305-AA305-AU305)*'1. UC Assumptions'!$C$19,0)</f>
        <v>2626542.8062139093</v>
      </c>
      <c r="AX305" s="287">
        <f t="shared" si="240"/>
        <v>5114302.0262139095</v>
      </c>
      <c r="AY305" s="287">
        <f>ROUND(AX305/'1. UC Assumptions'!$C$19,2)</f>
        <v>12191423.189999999</v>
      </c>
      <c r="AZ305" s="290">
        <f t="shared" si="233"/>
        <v>5487013.757686289</v>
      </c>
      <c r="BA305" s="287">
        <f t="shared" si="220"/>
        <v>0</v>
      </c>
      <c r="BB305" s="287">
        <f t="shared" si="221"/>
        <v>0</v>
      </c>
      <c r="BC305" s="287">
        <f t="shared" si="222"/>
        <v>6704409.4323137105</v>
      </c>
      <c r="BD305" s="287">
        <f t="shared" si="223"/>
        <v>0</v>
      </c>
      <c r="BE305" s="287">
        <f t="shared" si="224"/>
        <v>0</v>
      </c>
      <c r="BF305" s="287">
        <f t="shared" si="225"/>
        <v>0</v>
      </c>
      <c r="BG305" s="287">
        <f t="shared" si="241"/>
        <v>5487013.757686289</v>
      </c>
      <c r="BH305" s="287">
        <f t="shared" si="226"/>
        <v>5487013.757686289</v>
      </c>
      <c r="BI305" s="287">
        <f t="shared" si="227"/>
        <v>0</v>
      </c>
      <c r="BJ305" s="287">
        <f t="shared" si="228"/>
        <v>0</v>
      </c>
      <c r="BK305" s="287">
        <f t="shared" si="229"/>
        <v>0</v>
      </c>
      <c r="BL305" s="287">
        <f t="shared" si="230"/>
        <v>0</v>
      </c>
      <c r="BM305" s="287">
        <f t="shared" si="231"/>
        <v>0</v>
      </c>
      <c r="BN305" s="287">
        <f t="shared" si="232"/>
        <v>0</v>
      </c>
      <c r="BO305" s="287">
        <f t="shared" si="234"/>
        <v>-443282.36231371015</v>
      </c>
      <c r="BP305" s="287">
        <f t="shared" si="204"/>
        <v>-185956.95</v>
      </c>
      <c r="BQ305" s="288">
        <f>IF(BO305&gt;0,BO305/'1. UC Assumptions'!$C$29*'1. UC Assumptions'!$C$28,0)</f>
        <v>0</v>
      </c>
      <c r="BR305" s="289">
        <f>BQ305*'1. UC Assumptions'!$C$19</f>
        <v>0</v>
      </c>
      <c r="BS305" s="289">
        <f t="shared" si="235"/>
        <v>5930296.1199999992</v>
      </c>
      <c r="BT305" s="117"/>
      <c r="BU305" s="111"/>
      <c r="BV305" s="111"/>
      <c r="BW305" s="126">
        <v>5757772.1980857132</v>
      </c>
      <c r="BX305" s="126">
        <v>12191423.190831726</v>
      </c>
      <c r="BY305" s="7">
        <f t="shared" si="239"/>
        <v>0</v>
      </c>
    </row>
    <row r="306" spans="1:77" s="8" customFormat="1">
      <c r="A306" s="118" t="s">
        <v>1325</v>
      </c>
      <c r="B306" s="115" t="s">
        <v>741</v>
      </c>
      <c r="C306" s="270" t="s">
        <v>741</v>
      </c>
      <c r="D306" s="119" t="s">
        <v>949</v>
      </c>
      <c r="E306" s="137" t="s">
        <v>977</v>
      </c>
      <c r="F306" s="137"/>
      <c r="G306" s="115" t="s">
        <v>1326</v>
      </c>
      <c r="H306" s="121" t="s">
        <v>940</v>
      </c>
      <c r="I306" s="122">
        <v>12</v>
      </c>
      <c r="J306" s="217">
        <f t="shared" si="243"/>
        <v>1</v>
      </c>
      <c r="K306" s="125">
        <v>1830450.1530968496</v>
      </c>
      <c r="L306" s="125">
        <v>3109597</v>
      </c>
      <c r="M306" s="93">
        <f t="shared" si="199"/>
        <v>6.4850633803695601E-2</v>
      </c>
      <c r="N306" s="232">
        <v>5260412.3419953221</v>
      </c>
      <c r="O306" s="232"/>
      <c r="P306" s="123">
        <v>5260412.3419953221</v>
      </c>
      <c r="Q306" s="123">
        <v>492846.3014916213</v>
      </c>
      <c r="R306" s="123">
        <f t="shared" si="205"/>
        <v>4767566.0405037012</v>
      </c>
      <c r="S306" s="123">
        <f t="shared" si="206"/>
        <v>4767566.0405037012</v>
      </c>
      <c r="T306" s="123" t="b">
        <f t="shared" si="207"/>
        <v>0</v>
      </c>
      <c r="U306" s="125">
        <v>207892</v>
      </c>
      <c r="V306" s="125">
        <v>0</v>
      </c>
      <c r="W306" s="125">
        <v>0</v>
      </c>
      <c r="X306" s="125">
        <v>0</v>
      </c>
      <c r="Y306" s="125">
        <v>0</v>
      </c>
      <c r="Z306" s="70">
        <f t="shared" si="194"/>
        <v>207892</v>
      </c>
      <c r="AA306" s="70">
        <v>0</v>
      </c>
      <c r="AB306" s="70">
        <f t="shared" si="203"/>
        <v>4975458.0405037012</v>
      </c>
      <c r="AC306" s="51">
        <f>IF(D306='2. UC Pool Allocations by Type'!B$5,'2. UC Pool Allocations by Type'!J$5,IF(D306='2. UC Pool Allocations by Type'!B$6,'2. UC Pool Allocations by Type'!J$6,IF(D306='2. UC Pool Allocations by Type'!B$7,'2. UC Pool Allocations by Type'!J$7,IF(D306='2. UC Pool Allocations by Type'!B$10,'2. UC Pool Allocations by Type'!J$10,IF(D306='2. UC Pool Allocations by Type'!B$14,'2. UC Pool Allocations by Type'!J$14,IF(D306='2. UC Pool Allocations by Type'!B$15,'2. UC Pool Allocations by Type'!J$15,IF(D306='2. UC Pool Allocations by Type'!B$16,'2. UC Pool Allocations by Type'!J$16,0)))))))</f>
        <v>2027872799.0126088</v>
      </c>
      <c r="AD306" s="71">
        <f t="shared" si="208"/>
        <v>4975458.0405037012</v>
      </c>
      <c r="AE306" s="71">
        <f t="shared" si="209"/>
        <v>0</v>
      </c>
      <c r="AF306" s="71">
        <f t="shared" si="210"/>
        <v>0</v>
      </c>
      <c r="AG306" s="71">
        <f t="shared" si="211"/>
        <v>0</v>
      </c>
      <c r="AH306" s="71">
        <f t="shared" si="212"/>
        <v>0</v>
      </c>
      <c r="AI306" s="71">
        <f t="shared" si="213"/>
        <v>0</v>
      </c>
      <c r="AJ306" s="71">
        <f t="shared" si="214"/>
        <v>0</v>
      </c>
      <c r="AK306" s="49">
        <f t="shared" si="215"/>
        <v>2360215.5349595244</v>
      </c>
      <c r="AL306" s="51">
        <f>IF($E306=$D$352,R306*'1. UC Assumptions'!$H$14,0)</f>
        <v>4092772.0778477928</v>
      </c>
      <c r="AM306" s="70">
        <f t="shared" si="242"/>
        <v>1732556.5428882684</v>
      </c>
      <c r="AN306" s="70">
        <f t="shared" si="216"/>
        <v>0</v>
      </c>
      <c r="AO306" s="70">
        <f t="shared" si="217"/>
        <v>0</v>
      </c>
      <c r="AP306" s="70">
        <f t="shared" si="200"/>
        <v>0</v>
      </c>
      <c r="AQ306" s="70">
        <f t="shared" si="218"/>
        <v>1732556.5428882684</v>
      </c>
      <c r="AR306" s="70">
        <f t="shared" si="219"/>
        <v>0</v>
      </c>
      <c r="AS306" s="70">
        <f t="shared" si="201"/>
        <v>0</v>
      </c>
      <c r="AT306" s="99">
        <f t="shared" si="202"/>
        <v>4092772.0778477928</v>
      </c>
      <c r="AU306" s="287">
        <v>4124930.42</v>
      </c>
      <c r="AV306" s="287">
        <f>ROUND(AU306*'1. UC Assumptions'!$C$19,2)</f>
        <v>1730408.31</v>
      </c>
      <c r="AW306" s="287">
        <f>IF((AB306-AA306-AU306)*'1. UC Assumptions'!$C$19&gt;0,(AB306-AA306-AU306)*'1. UC Assumptions'!$C$19,0)</f>
        <v>356796.33680130268</v>
      </c>
      <c r="AX306" s="287">
        <f t="shared" si="240"/>
        <v>2087204.6468013027</v>
      </c>
      <c r="AY306" s="287">
        <f>ROUND(AX306/'1. UC Assumptions'!$C$19,2)</f>
        <v>4975458.04</v>
      </c>
      <c r="AZ306" s="290">
        <f t="shared" si="233"/>
        <v>4092772.0778477928</v>
      </c>
      <c r="BA306" s="287">
        <f t="shared" si="220"/>
        <v>0</v>
      </c>
      <c r="BB306" s="287">
        <f t="shared" si="221"/>
        <v>0</v>
      </c>
      <c r="BC306" s="287">
        <f t="shared" si="222"/>
        <v>882685.96215220727</v>
      </c>
      <c r="BD306" s="287">
        <f t="shared" si="223"/>
        <v>0</v>
      </c>
      <c r="BE306" s="287">
        <f t="shared" si="224"/>
        <v>0</v>
      </c>
      <c r="BF306" s="287">
        <f t="shared" si="225"/>
        <v>0</v>
      </c>
      <c r="BG306" s="287">
        <f t="shared" si="241"/>
        <v>4092772.0778477928</v>
      </c>
      <c r="BH306" s="287">
        <f t="shared" si="226"/>
        <v>4092772.0778477928</v>
      </c>
      <c r="BI306" s="287">
        <f t="shared" si="227"/>
        <v>0</v>
      </c>
      <c r="BJ306" s="287">
        <f t="shared" si="228"/>
        <v>0</v>
      </c>
      <c r="BK306" s="287">
        <f t="shared" si="229"/>
        <v>0</v>
      </c>
      <c r="BL306" s="287">
        <f t="shared" si="230"/>
        <v>0</v>
      </c>
      <c r="BM306" s="287">
        <f t="shared" si="231"/>
        <v>0</v>
      </c>
      <c r="BN306" s="287">
        <f t="shared" si="232"/>
        <v>0</v>
      </c>
      <c r="BO306" s="287">
        <f t="shared" si="234"/>
        <v>-32158.342152207159</v>
      </c>
      <c r="BP306" s="287">
        <f t="shared" si="204"/>
        <v>-13490.42</v>
      </c>
      <c r="BQ306" s="288">
        <f>IF(BO306&gt;0,BO306/'1. UC Assumptions'!$C$29*'1. UC Assumptions'!$C$28,0)</f>
        <v>0</v>
      </c>
      <c r="BR306" s="289">
        <f>BQ306*'1. UC Assumptions'!$C$19</f>
        <v>0</v>
      </c>
      <c r="BS306" s="289">
        <f t="shared" si="235"/>
        <v>4124930.42</v>
      </c>
      <c r="BT306" s="117"/>
      <c r="BU306" s="111"/>
      <c r="BV306" s="111"/>
      <c r="BW306" s="126">
        <v>1884239.3630968495</v>
      </c>
      <c r="BX306" s="126">
        <v>5260412.3419953221</v>
      </c>
      <c r="BY306" s="7">
        <f t="shared" si="239"/>
        <v>0</v>
      </c>
    </row>
    <row r="307" spans="1:77" s="8" customFormat="1">
      <c r="A307" s="118" t="s">
        <v>743</v>
      </c>
      <c r="B307" s="115" t="s">
        <v>744</v>
      </c>
      <c r="C307" s="270" t="s">
        <v>744</v>
      </c>
      <c r="D307" s="119" t="s">
        <v>949</v>
      </c>
      <c r="E307" s="137" t="s">
        <v>977</v>
      </c>
      <c r="F307" s="137"/>
      <c r="G307" s="115" t="s">
        <v>742</v>
      </c>
      <c r="H307" s="121" t="s">
        <v>941</v>
      </c>
      <c r="I307" s="122">
        <v>3</v>
      </c>
      <c r="J307" s="217" t="str">
        <f t="shared" si="243"/>
        <v xml:space="preserve"> </v>
      </c>
      <c r="K307" s="125">
        <v>886482.91</v>
      </c>
      <c r="L307" s="125">
        <v>1139408</v>
      </c>
      <c r="M307" s="93">
        <f t="shared" si="199"/>
        <v>5.5658401325997087E-2</v>
      </c>
      <c r="N307" s="232">
        <v>2138648.7593114697</v>
      </c>
      <c r="O307" s="232"/>
      <c r="P307" s="123">
        <v>2138648.7593114697</v>
      </c>
      <c r="Q307" s="123">
        <v>0</v>
      </c>
      <c r="R307" s="123">
        <f t="shared" si="205"/>
        <v>2138648.7593114697</v>
      </c>
      <c r="S307" s="123">
        <f t="shared" si="206"/>
        <v>2138648.7593114697</v>
      </c>
      <c r="T307" s="123" t="b">
        <f t="shared" si="207"/>
        <v>0</v>
      </c>
      <c r="U307" s="125">
        <v>0</v>
      </c>
      <c r="V307" s="125">
        <v>0</v>
      </c>
      <c r="W307" s="125">
        <v>0</v>
      </c>
      <c r="X307" s="125">
        <v>0</v>
      </c>
      <c r="Y307" s="125">
        <v>0</v>
      </c>
      <c r="Z307" s="70">
        <f t="shared" si="194"/>
        <v>0</v>
      </c>
      <c r="AA307" s="70">
        <v>0</v>
      </c>
      <c r="AB307" s="70">
        <f t="shared" si="203"/>
        <v>2138648.7593114697</v>
      </c>
      <c r="AC307" s="51">
        <f>IF(D307='2. UC Pool Allocations by Type'!B$5,'2. UC Pool Allocations by Type'!J$5,IF(D307='2. UC Pool Allocations by Type'!B$6,'2. UC Pool Allocations by Type'!J$6,IF(D307='2. UC Pool Allocations by Type'!B$7,'2. UC Pool Allocations by Type'!J$7,IF(D307='2. UC Pool Allocations by Type'!B$10,'2. UC Pool Allocations by Type'!J$10,IF(D307='2. UC Pool Allocations by Type'!B$14,'2. UC Pool Allocations by Type'!J$14,IF(D307='2. UC Pool Allocations by Type'!B$15,'2. UC Pool Allocations by Type'!J$15,IF(D307='2. UC Pool Allocations by Type'!B$16,'2. UC Pool Allocations by Type'!J$16,0)))))))</f>
        <v>2027872799.0126088</v>
      </c>
      <c r="AD307" s="71">
        <f t="shared" si="208"/>
        <v>2138648.7593114697</v>
      </c>
      <c r="AE307" s="71">
        <f t="shared" si="209"/>
        <v>0</v>
      </c>
      <c r="AF307" s="71">
        <f t="shared" si="210"/>
        <v>0</v>
      </c>
      <c r="AG307" s="71">
        <f t="shared" si="211"/>
        <v>0</v>
      </c>
      <c r="AH307" s="71">
        <f t="shared" si="212"/>
        <v>0</v>
      </c>
      <c r="AI307" s="71">
        <f t="shared" si="213"/>
        <v>0</v>
      </c>
      <c r="AJ307" s="71">
        <f t="shared" si="214"/>
        <v>0</v>
      </c>
      <c r="AK307" s="49">
        <f t="shared" si="215"/>
        <v>1014514.0375935785</v>
      </c>
      <c r="AL307" s="51">
        <f>IF($E307=$D$352,R307*'1. UC Assumptions'!$H$14,0)</f>
        <v>1835947.704147385</v>
      </c>
      <c r="AM307" s="70">
        <f t="shared" si="242"/>
        <v>821433.66655380651</v>
      </c>
      <c r="AN307" s="70">
        <f t="shared" si="216"/>
        <v>0</v>
      </c>
      <c r="AO307" s="70">
        <f t="shared" si="217"/>
        <v>0</v>
      </c>
      <c r="AP307" s="70">
        <f t="shared" si="200"/>
        <v>0</v>
      </c>
      <c r="AQ307" s="70">
        <f t="shared" si="218"/>
        <v>821433.66655380651</v>
      </c>
      <c r="AR307" s="70">
        <f t="shared" si="219"/>
        <v>0</v>
      </c>
      <c r="AS307" s="70">
        <f t="shared" si="201"/>
        <v>0</v>
      </c>
      <c r="AT307" s="99">
        <f t="shared" si="202"/>
        <v>1835947.704147385</v>
      </c>
      <c r="AU307" s="287">
        <v>1858311.92</v>
      </c>
      <c r="AV307" s="287">
        <f>ROUND(AU307*'1. UC Assumptions'!$C$19,2)</f>
        <v>779561.85</v>
      </c>
      <c r="AW307" s="287">
        <f>IF((AB307-AA307-AU307)*'1. UC Assumptions'!$C$19&gt;0,(AB307-AA307-AU307)*'1. UC Assumptions'!$C$19,0)</f>
        <v>117601.30409116158</v>
      </c>
      <c r="AX307" s="287">
        <f t="shared" si="240"/>
        <v>897163.15409116156</v>
      </c>
      <c r="AY307" s="287">
        <f>ROUND(AX307/'1. UC Assumptions'!$C$19,2)</f>
        <v>2138648.7599999998</v>
      </c>
      <c r="AZ307" s="290">
        <f t="shared" si="233"/>
        <v>1835947.704147385</v>
      </c>
      <c r="BA307" s="287">
        <f t="shared" si="220"/>
        <v>0</v>
      </c>
      <c r="BB307" s="287">
        <f t="shared" si="221"/>
        <v>0</v>
      </c>
      <c r="BC307" s="287">
        <f t="shared" si="222"/>
        <v>302701.05585261481</v>
      </c>
      <c r="BD307" s="287">
        <f t="shared" si="223"/>
        <v>0</v>
      </c>
      <c r="BE307" s="287">
        <f t="shared" si="224"/>
        <v>0</v>
      </c>
      <c r="BF307" s="287">
        <f t="shared" si="225"/>
        <v>0</v>
      </c>
      <c r="BG307" s="287">
        <f t="shared" si="241"/>
        <v>1835947.704147385</v>
      </c>
      <c r="BH307" s="287">
        <f t="shared" si="226"/>
        <v>1835947.704147385</v>
      </c>
      <c r="BI307" s="287">
        <f t="shared" si="227"/>
        <v>0</v>
      </c>
      <c r="BJ307" s="287">
        <f t="shared" si="228"/>
        <v>0</v>
      </c>
      <c r="BK307" s="287">
        <f t="shared" si="229"/>
        <v>0</v>
      </c>
      <c r="BL307" s="287">
        <f t="shared" si="230"/>
        <v>0</v>
      </c>
      <c r="BM307" s="287">
        <f t="shared" si="231"/>
        <v>0</v>
      </c>
      <c r="BN307" s="287">
        <f t="shared" si="232"/>
        <v>0</v>
      </c>
      <c r="BO307" s="287">
        <f t="shared" si="234"/>
        <v>-22364.215852614958</v>
      </c>
      <c r="BP307" s="287">
        <f t="shared" si="204"/>
        <v>-9381.7800000000007</v>
      </c>
      <c r="BQ307" s="288">
        <f>IF(BO307&gt;0,BO307/'1. UC Assumptions'!$C$29*'1. UC Assumptions'!$C$28,0)</f>
        <v>0</v>
      </c>
      <c r="BR307" s="289">
        <f>BQ307*'1. UC Assumptions'!$C$19</f>
        <v>0</v>
      </c>
      <c r="BS307" s="289">
        <f t="shared" si="235"/>
        <v>1858311.92</v>
      </c>
      <c r="BT307" s="117"/>
      <c r="BU307" s="111"/>
      <c r="BV307" s="111"/>
      <c r="BW307" s="126">
        <v>890862.87</v>
      </c>
      <c r="BX307" s="126">
        <v>2138648.7593114697</v>
      </c>
      <c r="BY307" s="7">
        <f t="shared" si="239"/>
        <v>0</v>
      </c>
    </row>
    <row r="308" spans="1:77" s="8" customFormat="1">
      <c r="A308" s="139" t="s">
        <v>746</v>
      </c>
      <c r="B308" s="140" t="s">
        <v>747</v>
      </c>
      <c r="C308" s="270" t="s">
        <v>747</v>
      </c>
      <c r="D308" s="141" t="s">
        <v>949</v>
      </c>
      <c r="E308" s="142"/>
      <c r="F308" s="142"/>
      <c r="G308" s="143" t="s">
        <v>745</v>
      </c>
      <c r="H308" s="130" t="s">
        <v>795</v>
      </c>
      <c r="I308" s="144">
        <v>8</v>
      </c>
      <c r="J308" s="217" t="str">
        <f t="shared" si="243"/>
        <v xml:space="preserve"> </v>
      </c>
      <c r="K308" s="145">
        <v>3976289.2600000002</v>
      </c>
      <c r="L308" s="145">
        <v>8439301</v>
      </c>
      <c r="M308" s="93">
        <f t="shared" si="199"/>
        <v>5.7502266885895104E-2</v>
      </c>
      <c r="N308" s="232">
        <v>13129514.844676439</v>
      </c>
      <c r="O308" s="232"/>
      <c r="P308" s="123">
        <v>13129514.844676439</v>
      </c>
      <c r="Q308" s="123">
        <v>0</v>
      </c>
      <c r="R308" s="123">
        <f t="shared" si="205"/>
        <v>13129514.844676439</v>
      </c>
      <c r="S308" s="123">
        <f t="shared" si="206"/>
        <v>0</v>
      </c>
      <c r="T308" s="123" t="b">
        <f t="shared" si="207"/>
        <v>0</v>
      </c>
      <c r="U308" s="145">
        <v>667298</v>
      </c>
      <c r="V308" s="145">
        <v>0</v>
      </c>
      <c r="W308" s="145">
        <v>0</v>
      </c>
      <c r="X308" s="145">
        <v>0</v>
      </c>
      <c r="Y308" s="145">
        <v>0</v>
      </c>
      <c r="Z308" s="70">
        <f t="shared" si="194"/>
        <v>667298</v>
      </c>
      <c r="AA308" s="70">
        <v>0</v>
      </c>
      <c r="AB308" s="70">
        <f t="shared" si="203"/>
        <v>13796812.844676439</v>
      </c>
      <c r="AC308" s="51">
        <f>IF(D308='2. UC Pool Allocations by Type'!B$5,'2. UC Pool Allocations by Type'!J$5,IF(D308='2. UC Pool Allocations by Type'!B$6,'2. UC Pool Allocations by Type'!J$6,IF(D308='2. UC Pool Allocations by Type'!B$7,'2. UC Pool Allocations by Type'!J$7,IF(D308='2. UC Pool Allocations by Type'!B$10,'2. UC Pool Allocations by Type'!J$10,IF(D308='2. UC Pool Allocations by Type'!B$14,'2. UC Pool Allocations by Type'!J$14,IF(D308='2. UC Pool Allocations by Type'!B$15,'2. UC Pool Allocations by Type'!J$15,IF(D308='2. UC Pool Allocations by Type'!B$16,'2. UC Pool Allocations by Type'!J$16,0)))))))</f>
        <v>2027872799.0126088</v>
      </c>
      <c r="AD308" s="71">
        <f t="shared" si="208"/>
        <v>13796812.844676439</v>
      </c>
      <c r="AE308" s="71">
        <f t="shared" si="209"/>
        <v>0</v>
      </c>
      <c r="AF308" s="71">
        <f t="shared" si="210"/>
        <v>0</v>
      </c>
      <c r="AG308" s="71">
        <f t="shared" si="211"/>
        <v>0</v>
      </c>
      <c r="AH308" s="71">
        <f t="shared" si="212"/>
        <v>0</v>
      </c>
      <c r="AI308" s="71">
        <f t="shared" si="213"/>
        <v>0</v>
      </c>
      <c r="AJ308" s="71">
        <f t="shared" si="214"/>
        <v>0</v>
      </c>
      <c r="AK308" s="49">
        <f t="shared" si="215"/>
        <v>6544814.9183140965</v>
      </c>
      <c r="AL308" s="51">
        <f>IF($E308=$D$352,R308*'1. UC Assumptions'!$H$14,0)</f>
        <v>0</v>
      </c>
      <c r="AM308" s="70">
        <f t="shared" si="242"/>
        <v>0</v>
      </c>
      <c r="AN308" s="70">
        <f t="shared" si="216"/>
        <v>0</v>
      </c>
      <c r="AO308" s="70">
        <f t="shared" si="217"/>
        <v>0</v>
      </c>
      <c r="AP308" s="70">
        <f t="shared" si="200"/>
        <v>0</v>
      </c>
      <c r="AQ308" s="70">
        <f t="shared" si="218"/>
        <v>0</v>
      </c>
      <c r="AR308" s="70">
        <f t="shared" si="219"/>
        <v>6544814.9183140965</v>
      </c>
      <c r="AS308" s="70">
        <f t="shared" si="201"/>
        <v>-335260.81573045294</v>
      </c>
      <c r="AT308" s="99">
        <f t="shared" si="202"/>
        <v>6209554.102583644</v>
      </c>
      <c r="AU308" s="287">
        <v>6816318.8799999999</v>
      </c>
      <c r="AV308" s="287">
        <f>ROUND(AU308*'1. UC Assumptions'!$C$19,2)</f>
        <v>2859445.77</v>
      </c>
      <c r="AW308" s="287">
        <f>IF((AB308-AA308-AU308)*'1. UC Assumptions'!$C$19&gt;0,(AB308-AA308-AU308)*'1. UC Assumptions'!$C$19,0)</f>
        <v>2928317.2181817661</v>
      </c>
      <c r="AX308" s="287">
        <f t="shared" si="240"/>
        <v>5787762.9881817661</v>
      </c>
      <c r="AY308" s="287">
        <f>ROUND(AX308/'1. UC Assumptions'!$C$19,2)</f>
        <v>13796812.84</v>
      </c>
      <c r="AZ308" s="290">
        <f t="shared" si="233"/>
        <v>6209554.102583644</v>
      </c>
      <c r="BA308" s="287">
        <f t="shared" si="220"/>
        <v>0</v>
      </c>
      <c r="BB308" s="287">
        <f t="shared" si="221"/>
        <v>0</v>
      </c>
      <c r="BC308" s="287">
        <f t="shared" si="222"/>
        <v>7587258.7374163559</v>
      </c>
      <c r="BD308" s="287">
        <f t="shared" si="223"/>
        <v>0</v>
      </c>
      <c r="BE308" s="287">
        <f t="shared" si="224"/>
        <v>0</v>
      </c>
      <c r="BF308" s="287">
        <f t="shared" si="225"/>
        <v>0</v>
      </c>
      <c r="BG308" s="287">
        <f t="shared" si="241"/>
        <v>6209554.102583644</v>
      </c>
      <c r="BH308" s="287">
        <f t="shared" si="226"/>
        <v>6209554.102583644</v>
      </c>
      <c r="BI308" s="287">
        <f t="shared" si="227"/>
        <v>0</v>
      </c>
      <c r="BJ308" s="287">
        <f t="shared" si="228"/>
        <v>0</v>
      </c>
      <c r="BK308" s="287">
        <f t="shared" si="229"/>
        <v>0</v>
      </c>
      <c r="BL308" s="287">
        <f t="shared" si="230"/>
        <v>0</v>
      </c>
      <c r="BM308" s="287">
        <f t="shared" si="231"/>
        <v>0</v>
      </c>
      <c r="BN308" s="287">
        <f t="shared" si="232"/>
        <v>0</v>
      </c>
      <c r="BO308" s="287">
        <f t="shared" si="234"/>
        <v>-606764.77741635591</v>
      </c>
      <c r="BP308" s="287">
        <f t="shared" si="204"/>
        <v>-254537.82</v>
      </c>
      <c r="BQ308" s="288">
        <f>IF(BO308&gt;0,BO308/'1. UC Assumptions'!$C$29*'1. UC Assumptions'!$C$28,0)</f>
        <v>0</v>
      </c>
      <c r="BR308" s="289">
        <f>BQ308*'1. UC Assumptions'!$C$19</f>
        <v>0</v>
      </c>
      <c r="BS308" s="289">
        <f t="shared" si="235"/>
        <v>6816318.8799999999</v>
      </c>
      <c r="BT308" s="90"/>
      <c r="BU308" s="111"/>
      <c r="BV308" s="111"/>
      <c r="BW308" s="126">
        <v>4024864.2400000007</v>
      </c>
      <c r="BX308" s="126">
        <v>13129514.844676439</v>
      </c>
      <c r="BY308" s="7">
        <f t="shared" si="239"/>
        <v>0</v>
      </c>
    </row>
    <row r="309" spans="1:77" s="8" customFormat="1">
      <c r="A309" s="118" t="s">
        <v>1327</v>
      </c>
      <c r="B309" s="146" t="s">
        <v>748</v>
      </c>
      <c r="C309" s="270" t="s">
        <v>748</v>
      </c>
      <c r="D309" s="119" t="s">
        <v>949</v>
      </c>
      <c r="E309" s="137"/>
      <c r="F309" s="137"/>
      <c r="G309" s="115" t="s">
        <v>1328</v>
      </c>
      <c r="H309" s="121" t="s">
        <v>779</v>
      </c>
      <c r="I309" s="122">
        <v>10</v>
      </c>
      <c r="J309" s="217" t="str">
        <f t="shared" si="243"/>
        <v xml:space="preserve"> </v>
      </c>
      <c r="K309" s="125">
        <v>6521936.9884699974</v>
      </c>
      <c r="L309" s="125">
        <v>13539374.26</v>
      </c>
      <c r="M309" s="93">
        <f t="shared" ref="M309:M321" si="244">P309/(K309+L309)-1</f>
        <v>9.884141728726803E-2</v>
      </c>
      <c r="N309" s="232">
        <v>22044199.684909783</v>
      </c>
      <c r="O309" s="232"/>
      <c r="P309" s="123">
        <v>22044199.684909783</v>
      </c>
      <c r="Q309" s="123">
        <v>0</v>
      </c>
      <c r="R309" s="123">
        <f t="shared" si="205"/>
        <v>22044199.684909783</v>
      </c>
      <c r="S309" s="123">
        <f t="shared" si="206"/>
        <v>0</v>
      </c>
      <c r="T309" s="123" t="b">
        <f t="shared" si="207"/>
        <v>0</v>
      </c>
      <c r="U309" s="125">
        <v>225913</v>
      </c>
      <c r="V309" s="125">
        <v>0</v>
      </c>
      <c r="W309" s="125">
        <v>0</v>
      </c>
      <c r="X309" s="125">
        <v>0</v>
      </c>
      <c r="Y309" s="125">
        <v>0</v>
      </c>
      <c r="Z309" s="70">
        <f t="shared" si="194"/>
        <v>225913</v>
      </c>
      <c r="AA309" s="70">
        <v>0</v>
      </c>
      <c r="AB309" s="70">
        <f t="shared" si="203"/>
        <v>22270112.684909783</v>
      </c>
      <c r="AC309" s="51">
        <f>IF(D309='2. UC Pool Allocations by Type'!B$5,'2. UC Pool Allocations by Type'!J$5,IF(D309='2. UC Pool Allocations by Type'!B$6,'2. UC Pool Allocations by Type'!J$6,IF(D309='2. UC Pool Allocations by Type'!B$7,'2. UC Pool Allocations by Type'!J$7,IF(D309='2. UC Pool Allocations by Type'!B$10,'2. UC Pool Allocations by Type'!J$10,IF(D309='2. UC Pool Allocations by Type'!B$14,'2. UC Pool Allocations by Type'!J$14,IF(D309='2. UC Pool Allocations by Type'!B$15,'2. UC Pool Allocations by Type'!J$15,IF(D309='2. UC Pool Allocations by Type'!B$16,'2. UC Pool Allocations by Type'!J$16,0)))))))</f>
        <v>2027872799.0126088</v>
      </c>
      <c r="AD309" s="71">
        <f t="shared" si="208"/>
        <v>22270112.684909783</v>
      </c>
      <c r="AE309" s="71">
        <f t="shared" si="209"/>
        <v>0</v>
      </c>
      <c r="AF309" s="71">
        <f t="shared" si="210"/>
        <v>0</v>
      </c>
      <c r="AG309" s="71">
        <f t="shared" si="211"/>
        <v>0</v>
      </c>
      <c r="AH309" s="71">
        <f t="shared" si="212"/>
        <v>0</v>
      </c>
      <c r="AI309" s="71">
        <f t="shared" si="213"/>
        <v>0</v>
      </c>
      <c r="AJ309" s="71">
        <f t="shared" si="214"/>
        <v>0</v>
      </c>
      <c r="AK309" s="49">
        <f t="shared" si="215"/>
        <v>10564306.943467258</v>
      </c>
      <c r="AL309" s="51">
        <f>IF($E309=$D$352,R309*'1. UC Assumptions'!$H$14,0)</f>
        <v>0</v>
      </c>
      <c r="AM309" s="70">
        <f t="shared" si="242"/>
        <v>0</v>
      </c>
      <c r="AN309" s="70">
        <f t="shared" si="216"/>
        <v>0</v>
      </c>
      <c r="AO309" s="70">
        <f t="shared" si="217"/>
        <v>0</v>
      </c>
      <c r="AP309" s="70">
        <f t="shared" ref="AP309" si="245">-AN$341*AO309/AO$341</f>
        <v>0</v>
      </c>
      <c r="AQ309" s="70">
        <f t="shared" si="218"/>
        <v>0</v>
      </c>
      <c r="AR309" s="70">
        <f t="shared" si="219"/>
        <v>10564306.943467258</v>
      </c>
      <c r="AS309" s="70">
        <f t="shared" ref="AS309" si="246">-AQ$341*AR309/AR$341</f>
        <v>-541160.93544262764</v>
      </c>
      <c r="AT309" s="99">
        <f t="shared" ref="AT309:AT340" si="247">AK309+AM309+AP309+AS309</f>
        <v>10023146.008024629</v>
      </c>
      <c r="AU309" s="287">
        <v>7140939.2599999998</v>
      </c>
      <c r="AV309" s="287">
        <f>ROUND(AU309*'1. UC Assumptions'!$C$19,2)</f>
        <v>2995624.02</v>
      </c>
      <c r="AW309" s="287">
        <f>IF((AB309-AA309-AU309)*'1. UC Assumptions'!$C$19&gt;0,(AB309-AA309-AU309)*'1. UC Assumptions'!$C$19,0)</f>
        <v>6346688.2517496543</v>
      </c>
      <c r="AX309" s="287">
        <f t="shared" si="240"/>
        <v>9342312.2717496548</v>
      </c>
      <c r="AY309" s="287">
        <f>ROUND(AX309/'1. UC Assumptions'!$C$19,2)</f>
        <v>22270112.690000001</v>
      </c>
      <c r="AZ309" s="290">
        <f t="shared" si="233"/>
        <v>10023146.008024629</v>
      </c>
      <c r="BA309" s="287">
        <f t="shared" si="220"/>
        <v>0</v>
      </c>
      <c r="BB309" s="287">
        <f t="shared" si="221"/>
        <v>0</v>
      </c>
      <c r="BC309" s="287">
        <f t="shared" si="222"/>
        <v>12246966.681975372</v>
      </c>
      <c r="BD309" s="287">
        <f t="shared" si="223"/>
        <v>0</v>
      </c>
      <c r="BE309" s="287">
        <f t="shared" si="224"/>
        <v>0</v>
      </c>
      <c r="BF309" s="287">
        <f t="shared" si="225"/>
        <v>0</v>
      </c>
      <c r="BG309" s="287">
        <f t="shared" si="241"/>
        <v>10023146.008024629</v>
      </c>
      <c r="BH309" s="287">
        <f t="shared" si="226"/>
        <v>10023146.008024629</v>
      </c>
      <c r="BI309" s="287">
        <f t="shared" si="227"/>
        <v>0</v>
      </c>
      <c r="BJ309" s="287">
        <f t="shared" si="228"/>
        <v>0</v>
      </c>
      <c r="BK309" s="287">
        <f t="shared" si="229"/>
        <v>0</v>
      </c>
      <c r="BL309" s="287">
        <f t="shared" si="230"/>
        <v>0</v>
      </c>
      <c r="BM309" s="287">
        <f t="shared" si="231"/>
        <v>0</v>
      </c>
      <c r="BN309" s="287">
        <f t="shared" si="232"/>
        <v>0</v>
      </c>
      <c r="BO309" s="287">
        <f t="shared" si="234"/>
        <v>2882206.7480246294</v>
      </c>
      <c r="BP309" s="287">
        <f t="shared" si="204"/>
        <v>1209085.73</v>
      </c>
      <c r="BQ309" s="288">
        <f>IF(BO309&gt;0,BO309/'1. UC Assumptions'!$C$29*'1. UC Assumptions'!$C$28,0)</f>
        <v>1969722.1667381341</v>
      </c>
      <c r="BR309" s="289">
        <f>BQ309*'1. UC Assumptions'!$C$19</f>
        <v>826298.44894664723</v>
      </c>
      <c r="BS309" s="289">
        <f t="shared" si="235"/>
        <v>9110661.4267381337</v>
      </c>
      <c r="BT309" s="117"/>
      <c r="BU309" s="111"/>
      <c r="BV309" s="111"/>
      <c r="BW309" s="126">
        <v>7387716.3984699976</v>
      </c>
      <c r="BX309" s="126">
        <v>22044199.684909783</v>
      </c>
      <c r="BY309" s="7">
        <f t="shared" si="239"/>
        <v>0</v>
      </c>
    </row>
    <row r="310" spans="1:77" s="8" customFormat="1">
      <c r="A310" s="115" t="s">
        <v>397</v>
      </c>
      <c r="B310" s="115" t="s">
        <v>1331</v>
      </c>
      <c r="C310" s="270" t="s">
        <v>1331</v>
      </c>
      <c r="D310" s="138" t="s">
        <v>972</v>
      </c>
      <c r="E310" s="137" t="s">
        <v>977</v>
      </c>
      <c r="F310" s="137"/>
      <c r="G310" s="148" t="s">
        <v>1332</v>
      </c>
      <c r="H310" s="115" t="s">
        <v>872</v>
      </c>
      <c r="I310" s="138">
        <v>12</v>
      </c>
      <c r="J310" s="217" t="str">
        <f t="shared" si="243"/>
        <v xml:space="preserve"> </v>
      </c>
      <c r="K310" s="125">
        <v>7559.3614749999979</v>
      </c>
      <c r="L310" s="125">
        <v>223139</v>
      </c>
      <c r="M310" s="93">
        <f t="shared" si="244"/>
        <v>6.9904450809047392E-2</v>
      </c>
      <c r="N310" s="232">
        <v>246825.20373645696</v>
      </c>
      <c r="O310" s="232"/>
      <c r="P310" s="123">
        <v>246825.20373645696</v>
      </c>
      <c r="Q310" s="123">
        <v>0</v>
      </c>
      <c r="R310" s="123">
        <f t="shared" si="205"/>
        <v>246825.20373645696</v>
      </c>
      <c r="S310" s="123" t="b">
        <f t="shared" si="206"/>
        <v>0</v>
      </c>
      <c r="T310" s="123">
        <f t="shared" si="207"/>
        <v>246825.20373645696</v>
      </c>
      <c r="U310" s="125">
        <v>428328</v>
      </c>
      <c r="V310" s="125">
        <v>0</v>
      </c>
      <c r="W310" s="125">
        <v>0</v>
      </c>
      <c r="X310" s="125">
        <v>0</v>
      </c>
      <c r="Y310" s="125">
        <v>0</v>
      </c>
      <c r="Z310" s="70">
        <f t="shared" si="194"/>
        <v>428328</v>
      </c>
      <c r="AA310" s="70">
        <v>0</v>
      </c>
      <c r="AB310" s="70">
        <f t="shared" ref="AB310:AB338" si="248">R310+Z310+AA310</f>
        <v>675153.20373645693</v>
      </c>
      <c r="AC310" s="51">
        <f>IF(D310='2. UC Pool Allocations by Type'!B$5,'2. UC Pool Allocations by Type'!J$5,IF(D310='2. UC Pool Allocations by Type'!B$6,'2. UC Pool Allocations by Type'!J$6,IF(D310='2. UC Pool Allocations by Type'!B$7,'2. UC Pool Allocations by Type'!J$7,IF(D310='2. UC Pool Allocations by Type'!B$10,'2. UC Pool Allocations by Type'!J$10,IF(D310='2. UC Pool Allocations by Type'!B$14,'2. UC Pool Allocations by Type'!J$14,IF(D310='2. UC Pool Allocations by Type'!B$15,'2. UC Pool Allocations by Type'!J$15,IF(D310='2. UC Pool Allocations by Type'!B$16,'2. UC Pool Allocations by Type'!J$16,0)))))))</f>
        <v>196885138.65513676</v>
      </c>
      <c r="AD310" s="71">
        <f t="shared" si="208"/>
        <v>0</v>
      </c>
      <c r="AE310" s="71">
        <f t="shared" si="209"/>
        <v>675153.20373645693</v>
      </c>
      <c r="AF310" s="71">
        <f t="shared" si="210"/>
        <v>0</v>
      </c>
      <c r="AG310" s="71">
        <f t="shared" si="211"/>
        <v>0</v>
      </c>
      <c r="AH310" s="71">
        <f t="shared" si="212"/>
        <v>0</v>
      </c>
      <c r="AI310" s="71">
        <f t="shared" si="213"/>
        <v>0</v>
      </c>
      <c r="AJ310" s="71">
        <f t="shared" si="214"/>
        <v>0</v>
      </c>
      <c r="AK310" s="49">
        <f t="shared" si="215"/>
        <v>413874.86646817764</v>
      </c>
      <c r="AL310" s="51">
        <f>IF($E310=$D$352,R310*'1. UC Assumptions'!$H$14,0)</f>
        <v>211889.94413068151</v>
      </c>
      <c r="AM310" s="70">
        <f t="shared" si="242"/>
        <v>0</v>
      </c>
      <c r="AN310" s="70">
        <f t="shared" si="216"/>
        <v>0</v>
      </c>
      <c r="AO310" s="70">
        <f t="shared" si="217"/>
        <v>0</v>
      </c>
      <c r="AP310" s="70">
        <f t="shared" ref="AP310:AP340" si="249">-AN$341*AO310/AO$341</f>
        <v>0</v>
      </c>
      <c r="AQ310" s="70">
        <f t="shared" si="218"/>
        <v>0</v>
      </c>
      <c r="AR310" s="70">
        <f t="shared" si="219"/>
        <v>0</v>
      </c>
      <c r="AS310" s="70">
        <f t="shared" ref="AS310:AS339" si="250">-AQ$341*AR310/AR$341</f>
        <v>0</v>
      </c>
      <c r="AT310" s="99">
        <f t="shared" si="247"/>
        <v>413874.86646817764</v>
      </c>
      <c r="AU310" s="287">
        <v>411006.94</v>
      </c>
      <c r="AV310" s="287">
        <f>ROUND(AU310*'1. UC Assumptions'!$C$19,2)</f>
        <v>172417.41</v>
      </c>
      <c r="AW310" s="287">
        <f>IF((AB310-AA310-AU310)*'1. UC Assumptions'!$C$19&gt;0,(AB310-AA310-AU310)*'1. UC Assumptions'!$C$19,0)</f>
        <v>110809.35763744368</v>
      </c>
      <c r="AX310" s="287">
        <f t="shared" si="240"/>
        <v>283226.76763744367</v>
      </c>
      <c r="AY310" s="287">
        <f>ROUND(AX310/'1. UC Assumptions'!$C$19,2)</f>
        <v>675153.2</v>
      </c>
      <c r="AZ310" s="290">
        <f t="shared" si="233"/>
        <v>413874.86646817764</v>
      </c>
      <c r="BA310" s="287">
        <f t="shared" si="220"/>
        <v>0</v>
      </c>
      <c r="BB310" s="287">
        <f t="shared" si="221"/>
        <v>0</v>
      </c>
      <c r="BC310" s="287">
        <f t="shared" si="222"/>
        <v>0</v>
      </c>
      <c r="BD310" s="287">
        <f t="shared" si="223"/>
        <v>0</v>
      </c>
      <c r="BE310" s="287">
        <f t="shared" si="224"/>
        <v>0</v>
      </c>
      <c r="BF310" s="287">
        <f t="shared" si="225"/>
        <v>0</v>
      </c>
      <c r="BG310" s="287">
        <f t="shared" si="241"/>
        <v>413874.86646817764</v>
      </c>
      <c r="BH310" s="287">
        <f t="shared" si="226"/>
        <v>0</v>
      </c>
      <c r="BI310" s="287">
        <f t="shared" si="227"/>
        <v>413874.86646817764</v>
      </c>
      <c r="BJ310" s="287">
        <f t="shared" si="228"/>
        <v>0</v>
      </c>
      <c r="BK310" s="287">
        <f t="shared" si="229"/>
        <v>0</v>
      </c>
      <c r="BL310" s="287">
        <f t="shared" si="230"/>
        <v>0</v>
      </c>
      <c r="BM310" s="287">
        <f t="shared" si="231"/>
        <v>0</v>
      </c>
      <c r="BN310" s="287">
        <f t="shared" si="232"/>
        <v>0</v>
      </c>
      <c r="BO310" s="287">
        <f t="shared" si="234"/>
        <v>2867.9264681776403</v>
      </c>
      <c r="BP310" s="287">
        <f t="shared" ref="BP310:BP340" si="251">ROUNDDOWN(BO310*0.4195,2)</f>
        <v>1203.0899999999999</v>
      </c>
      <c r="BQ310" s="288">
        <f>IF(BO310&gt;0,BO310/'1. UC Assumptions'!$C$29*'1. UC Assumptions'!$C$28,0)</f>
        <v>1959.9629141164696</v>
      </c>
      <c r="BR310" s="289">
        <f>BQ310*'1. UC Assumptions'!$C$19</f>
        <v>822.20444247185901</v>
      </c>
      <c r="BS310" s="289">
        <f t="shared" si="235"/>
        <v>412966.90291411645</v>
      </c>
      <c r="BT310" s="117"/>
      <c r="BU310" s="111"/>
      <c r="BV310" s="111"/>
      <c r="BW310" s="126">
        <v>11178.121474999993</v>
      </c>
      <c r="BX310" s="126">
        <v>246825.20373645696</v>
      </c>
      <c r="BY310" s="7">
        <f t="shared" si="239"/>
        <v>0</v>
      </c>
    </row>
    <row r="311" spans="1:77" s="8" customFormat="1">
      <c r="A311" s="115" t="s">
        <v>750</v>
      </c>
      <c r="B311" s="115" t="s">
        <v>751</v>
      </c>
      <c r="C311" s="270" t="s">
        <v>751</v>
      </c>
      <c r="D311" s="138" t="s">
        <v>949</v>
      </c>
      <c r="E311" s="137"/>
      <c r="F311" s="137"/>
      <c r="G311" s="148" t="s">
        <v>749</v>
      </c>
      <c r="H311" s="115" t="s">
        <v>779</v>
      </c>
      <c r="I311" s="138">
        <v>10</v>
      </c>
      <c r="J311" s="217" t="str">
        <f t="shared" si="243"/>
        <v xml:space="preserve"> </v>
      </c>
      <c r="K311" s="125">
        <v>622859.09000000008</v>
      </c>
      <c r="L311" s="125">
        <v>3759952</v>
      </c>
      <c r="M311" s="93">
        <f t="shared" si="244"/>
        <v>6.2793813154712108E-2</v>
      </c>
      <c r="N311" s="232">
        <v>4658024.5106778601</v>
      </c>
      <c r="O311" s="232"/>
      <c r="P311" s="123">
        <v>4658024.5106778601</v>
      </c>
      <c r="Q311" s="123">
        <v>0</v>
      </c>
      <c r="R311" s="123">
        <f t="shared" si="205"/>
        <v>4658024.5106778601</v>
      </c>
      <c r="S311" s="123">
        <f t="shared" si="206"/>
        <v>0</v>
      </c>
      <c r="T311" s="123" t="b">
        <f t="shared" si="207"/>
        <v>0</v>
      </c>
      <c r="U311" s="125">
        <v>0</v>
      </c>
      <c r="V311" s="125">
        <v>0</v>
      </c>
      <c r="W311" s="125">
        <v>0</v>
      </c>
      <c r="X311" s="125">
        <v>0</v>
      </c>
      <c r="Y311" s="125">
        <v>0</v>
      </c>
      <c r="Z311" s="70">
        <f t="shared" si="194"/>
        <v>0</v>
      </c>
      <c r="AA311" s="70">
        <v>0</v>
      </c>
      <c r="AB311" s="70">
        <f t="shared" si="248"/>
        <v>4658024.5106778601</v>
      </c>
      <c r="AC311" s="51">
        <f>IF(D311='2. UC Pool Allocations by Type'!B$5,'2. UC Pool Allocations by Type'!J$5,IF(D311='2. UC Pool Allocations by Type'!B$6,'2. UC Pool Allocations by Type'!J$6,IF(D311='2. UC Pool Allocations by Type'!B$7,'2. UC Pool Allocations by Type'!J$7,IF(D311='2. UC Pool Allocations by Type'!B$10,'2. UC Pool Allocations by Type'!J$10,IF(D311='2. UC Pool Allocations by Type'!B$14,'2. UC Pool Allocations by Type'!J$14,IF(D311='2. UC Pool Allocations by Type'!B$15,'2. UC Pool Allocations by Type'!J$15,IF(D311='2. UC Pool Allocations by Type'!B$16,'2. UC Pool Allocations by Type'!J$16,0)))))))</f>
        <v>2027872799.0126088</v>
      </c>
      <c r="AD311" s="71">
        <f t="shared" si="208"/>
        <v>4658024.5106778601</v>
      </c>
      <c r="AE311" s="71">
        <f t="shared" si="209"/>
        <v>0</v>
      </c>
      <c r="AF311" s="71">
        <f t="shared" si="210"/>
        <v>0</v>
      </c>
      <c r="AG311" s="71">
        <f t="shared" si="211"/>
        <v>0</v>
      </c>
      <c r="AH311" s="71">
        <f t="shared" si="212"/>
        <v>0</v>
      </c>
      <c r="AI311" s="71">
        <f t="shared" si="213"/>
        <v>0</v>
      </c>
      <c r="AJ311" s="71">
        <f t="shared" si="214"/>
        <v>0</v>
      </c>
      <c r="AK311" s="49">
        <f t="shared" si="215"/>
        <v>2209634.1126436531</v>
      </c>
      <c r="AL311" s="51">
        <f>IF($E311=$D$352,R311*'1. UC Assumptions'!$H$14,0)</f>
        <v>0</v>
      </c>
      <c r="AM311" s="70">
        <f t="shared" si="242"/>
        <v>0</v>
      </c>
      <c r="AN311" s="70">
        <f t="shared" si="216"/>
        <v>0</v>
      </c>
      <c r="AO311" s="70">
        <f t="shared" si="217"/>
        <v>0</v>
      </c>
      <c r="AP311" s="70">
        <f t="shared" si="249"/>
        <v>0</v>
      </c>
      <c r="AQ311" s="70">
        <f t="shared" si="218"/>
        <v>0</v>
      </c>
      <c r="AR311" s="70">
        <f t="shared" si="219"/>
        <v>2209634.1126436531</v>
      </c>
      <c r="AS311" s="70">
        <f t="shared" si="250"/>
        <v>-113189.40937470745</v>
      </c>
      <c r="AT311" s="99">
        <f t="shared" si="247"/>
        <v>2096444.7032689457</v>
      </c>
      <c r="AU311" s="287">
        <v>1584110.06</v>
      </c>
      <c r="AV311" s="287">
        <f>ROUND(AU311*'1. UC Assumptions'!$C$19,2)</f>
        <v>664534.17000000004</v>
      </c>
      <c r="AW311" s="287">
        <f>IF((AB311-AA311-AU311)*'1. UC Assumptions'!$C$19&gt;0,(AB311-AA311-AU311)*'1. UC Assumptions'!$C$19,0)</f>
        <v>1289507.1120593622</v>
      </c>
      <c r="AX311" s="287">
        <f t="shared" si="240"/>
        <v>1954041.2820593622</v>
      </c>
      <c r="AY311" s="287">
        <f>ROUND(AX311/'1. UC Assumptions'!$C$19,2)</f>
        <v>4658024.51</v>
      </c>
      <c r="AZ311" s="290">
        <f t="shared" si="233"/>
        <v>2096444.7032689457</v>
      </c>
      <c r="BA311" s="287">
        <f t="shared" si="220"/>
        <v>0</v>
      </c>
      <c r="BB311" s="287">
        <f t="shared" si="221"/>
        <v>0</v>
      </c>
      <c r="BC311" s="287">
        <f t="shared" si="222"/>
        <v>2561579.8067310541</v>
      </c>
      <c r="BD311" s="287">
        <f t="shared" si="223"/>
        <v>0</v>
      </c>
      <c r="BE311" s="287">
        <f t="shared" si="224"/>
        <v>0</v>
      </c>
      <c r="BF311" s="287">
        <f t="shared" si="225"/>
        <v>0</v>
      </c>
      <c r="BG311" s="287">
        <f t="shared" si="241"/>
        <v>2096444.7032689457</v>
      </c>
      <c r="BH311" s="287">
        <f t="shared" si="226"/>
        <v>2096444.7032689457</v>
      </c>
      <c r="BI311" s="287">
        <f t="shared" si="227"/>
        <v>0</v>
      </c>
      <c r="BJ311" s="287">
        <f t="shared" si="228"/>
        <v>0</v>
      </c>
      <c r="BK311" s="287">
        <f t="shared" si="229"/>
        <v>0</v>
      </c>
      <c r="BL311" s="287">
        <f t="shared" si="230"/>
        <v>0</v>
      </c>
      <c r="BM311" s="287">
        <f t="shared" si="231"/>
        <v>0</v>
      </c>
      <c r="BN311" s="287">
        <f t="shared" si="232"/>
        <v>0</v>
      </c>
      <c r="BO311" s="287">
        <f t="shared" si="234"/>
        <v>512334.64326894563</v>
      </c>
      <c r="BP311" s="287">
        <f t="shared" si="251"/>
        <v>214924.38</v>
      </c>
      <c r="BQ311" s="288">
        <f>IF(BO311&gt;0,BO311/'1. UC Assumptions'!$C$29*'1. UC Assumptions'!$C$28,0)</f>
        <v>350133.41923731175</v>
      </c>
      <c r="BR311" s="289">
        <f>BQ311*'1. UC Assumptions'!$C$19</f>
        <v>146880.96937005228</v>
      </c>
      <c r="BS311" s="289">
        <f t="shared" si="235"/>
        <v>1934243.4792373118</v>
      </c>
      <c r="BT311" s="117"/>
      <c r="BU311" s="111"/>
      <c r="BV311" s="111"/>
      <c r="BW311" s="126">
        <v>662023.06000000006</v>
      </c>
      <c r="BX311" s="126">
        <v>4658024.5106778601</v>
      </c>
      <c r="BY311" s="7">
        <f t="shared" si="239"/>
        <v>0</v>
      </c>
    </row>
    <row r="312" spans="1:77" s="8" customFormat="1">
      <c r="A312" s="115" t="s">
        <v>753</v>
      </c>
      <c r="B312" s="115" t="s">
        <v>754</v>
      </c>
      <c r="C312" s="270" t="s">
        <v>754</v>
      </c>
      <c r="D312" s="138" t="s">
        <v>972</v>
      </c>
      <c r="E312" s="137" t="s">
        <v>977</v>
      </c>
      <c r="F312" s="137"/>
      <c r="G312" s="148" t="s">
        <v>1333</v>
      </c>
      <c r="H312" s="115" t="s">
        <v>942</v>
      </c>
      <c r="I312" s="138">
        <v>13</v>
      </c>
      <c r="J312" s="217">
        <f t="shared" si="243"/>
        <v>1</v>
      </c>
      <c r="K312" s="125">
        <v>188375.99</v>
      </c>
      <c r="L312" s="125">
        <v>903102.3</v>
      </c>
      <c r="M312" s="93">
        <f t="shared" si="244"/>
        <v>6.0237348655289846E-2</v>
      </c>
      <c r="N312" s="232">
        <v>1157226.0483044097</v>
      </c>
      <c r="O312" s="232"/>
      <c r="P312" s="123">
        <v>1157226.0483044097</v>
      </c>
      <c r="Q312" s="123">
        <v>371488.07290003641</v>
      </c>
      <c r="R312" s="123">
        <f t="shared" si="205"/>
        <v>785737.97540437337</v>
      </c>
      <c r="S312" s="123" t="b">
        <f t="shared" si="206"/>
        <v>0</v>
      </c>
      <c r="T312" s="123">
        <f t="shared" si="207"/>
        <v>785737.97540437337</v>
      </c>
      <c r="U312" s="125">
        <v>3150</v>
      </c>
      <c r="V312" s="125">
        <v>0</v>
      </c>
      <c r="W312" s="125">
        <v>0</v>
      </c>
      <c r="X312" s="125">
        <v>0</v>
      </c>
      <c r="Y312" s="125">
        <v>0</v>
      </c>
      <c r="Z312" s="70">
        <f t="shared" si="194"/>
        <v>3150</v>
      </c>
      <c r="AA312" s="70">
        <v>0</v>
      </c>
      <c r="AB312" s="70">
        <f t="shared" si="248"/>
        <v>788887.97540437337</v>
      </c>
      <c r="AC312" s="51">
        <f>IF(D312='2. UC Pool Allocations by Type'!B$5,'2. UC Pool Allocations by Type'!J$5,IF(D312='2. UC Pool Allocations by Type'!B$6,'2. UC Pool Allocations by Type'!J$6,IF(D312='2. UC Pool Allocations by Type'!B$7,'2. UC Pool Allocations by Type'!J$7,IF(D312='2. UC Pool Allocations by Type'!B$10,'2. UC Pool Allocations by Type'!J$10,IF(D312='2. UC Pool Allocations by Type'!B$14,'2. UC Pool Allocations by Type'!J$14,IF(D312='2. UC Pool Allocations by Type'!B$15,'2. UC Pool Allocations by Type'!J$15,IF(D312='2. UC Pool Allocations by Type'!B$16,'2. UC Pool Allocations by Type'!J$16,0)))))))</f>
        <v>196885138.65513676</v>
      </c>
      <c r="AD312" s="71">
        <f t="shared" si="208"/>
        <v>0</v>
      </c>
      <c r="AE312" s="71">
        <f t="shared" si="209"/>
        <v>788887.97540437337</v>
      </c>
      <c r="AF312" s="71">
        <f t="shared" si="210"/>
        <v>0</v>
      </c>
      <c r="AG312" s="71">
        <f t="shared" si="211"/>
        <v>0</v>
      </c>
      <c r="AH312" s="71">
        <f t="shared" si="212"/>
        <v>0</v>
      </c>
      <c r="AI312" s="71">
        <f t="shared" si="213"/>
        <v>0</v>
      </c>
      <c r="AJ312" s="71">
        <f t="shared" si="214"/>
        <v>0</v>
      </c>
      <c r="AK312" s="49">
        <f t="shared" si="215"/>
        <v>483595.28425830335</v>
      </c>
      <c r="AL312" s="51">
        <f>IF($E312=$D$352,R312*'1. UC Assumptions'!$H$14,0)</f>
        <v>674525.83119329286</v>
      </c>
      <c r="AM312" s="70">
        <f t="shared" si="242"/>
        <v>190930.54693498951</v>
      </c>
      <c r="AN312" s="70">
        <f t="shared" si="216"/>
        <v>190930.54693498951</v>
      </c>
      <c r="AO312" s="70">
        <f t="shared" si="217"/>
        <v>0</v>
      </c>
      <c r="AP312" s="70">
        <f t="shared" si="249"/>
        <v>0</v>
      </c>
      <c r="AQ312" s="70">
        <f t="shared" si="218"/>
        <v>0</v>
      </c>
      <c r="AR312" s="70">
        <f t="shared" si="219"/>
        <v>0</v>
      </c>
      <c r="AS312" s="70">
        <f t="shared" si="250"/>
        <v>0</v>
      </c>
      <c r="AT312" s="99">
        <f t="shared" si="247"/>
        <v>674525.83119329286</v>
      </c>
      <c r="AU312" s="287">
        <v>670748.43999999994</v>
      </c>
      <c r="AV312" s="287">
        <f>ROUND(AU312*'1. UC Assumptions'!$C$19,2)</f>
        <v>281378.96999999997</v>
      </c>
      <c r="AW312" s="287">
        <f>IF((AB312-AA312-AU312)*'1. UC Assumptions'!$C$19&gt;0,(AB312-AA312-AU312)*'1. UC Assumptions'!$C$19,0)</f>
        <v>49559.535102134651</v>
      </c>
      <c r="AX312" s="287">
        <f t="shared" si="240"/>
        <v>330938.5051021346</v>
      </c>
      <c r="AY312" s="287">
        <f>ROUND(AX312/'1. UC Assumptions'!$C$19,2)</f>
        <v>788887.97</v>
      </c>
      <c r="AZ312" s="290">
        <f t="shared" si="233"/>
        <v>674525.83119329286</v>
      </c>
      <c r="BA312" s="287">
        <f t="shared" si="220"/>
        <v>0</v>
      </c>
      <c r="BB312" s="287">
        <f t="shared" si="221"/>
        <v>0</v>
      </c>
      <c r="BC312" s="287">
        <f t="shared" si="222"/>
        <v>0</v>
      </c>
      <c r="BD312" s="287">
        <f t="shared" si="223"/>
        <v>0</v>
      </c>
      <c r="BE312" s="287">
        <f t="shared" si="224"/>
        <v>0</v>
      </c>
      <c r="BF312" s="287">
        <f t="shared" si="225"/>
        <v>0</v>
      </c>
      <c r="BG312" s="287">
        <f t="shared" si="241"/>
        <v>674525.83119329286</v>
      </c>
      <c r="BH312" s="287">
        <f t="shared" si="226"/>
        <v>0</v>
      </c>
      <c r="BI312" s="287">
        <f t="shared" si="227"/>
        <v>674525.83119329286</v>
      </c>
      <c r="BJ312" s="287">
        <f t="shared" si="228"/>
        <v>0</v>
      </c>
      <c r="BK312" s="287">
        <f t="shared" si="229"/>
        <v>0</v>
      </c>
      <c r="BL312" s="287">
        <f t="shared" si="230"/>
        <v>0</v>
      </c>
      <c r="BM312" s="287">
        <f t="shared" si="231"/>
        <v>0</v>
      </c>
      <c r="BN312" s="287">
        <f t="shared" si="232"/>
        <v>0</v>
      </c>
      <c r="BO312" s="287">
        <f t="shared" si="234"/>
        <v>3777.3911932929186</v>
      </c>
      <c r="BP312" s="287">
        <f t="shared" si="251"/>
        <v>1584.61</v>
      </c>
      <c r="BQ312" s="288">
        <f>IF(BO312&gt;0,BO312/'1. UC Assumptions'!$C$29*'1. UC Assumptions'!$C$28,0)</f>
        <v>2581.4980729504878</v>
      </c>
      <c r="BR312" s="289">
        <f>BQ312*'1. UC Assumptions'!$C$19</f>
        <v>1082.9384416027297</v>
      </c>
      <c r="BS312" s="289">
        <f t="shared" si="235"/>
        <v>673329.93807295046</v>
      </c>
      <c r="BT312" s="117"/>
      <c r="BU312" s="111"/>
      <c r="BV312" s="111"/>
      <c r="BW312" s="126">
        <v>195480.30999999994</v>
      </c>
      <c r="BX312" s="126">
        <v>1157226.0483044097</v>
      </c>
      <c r="BY312" s="7">
        <f t="shared" si="239"/>
        <v>0</v>
      </c>
    </row>
    <row r="313" spans="1:77" s="8" customFormat="1">
      <c r="A313" s="115" t="s">
        <v>755</v>
      </c>
      <c r="B313" s="115" t="s">
        <v>756</v>
      </c>
      <c r="C313" s="270" t="s">
        <v>756</v>
      </c>
      <c r="D313" s="138" t="s">
        <v>949</v>
      </c>
      <c r="E313" s="137"/>
      <c r="F313" s="137"/>
      <c r="G313" s="148" t="s">
        <v>1334</v>
      </c>
      <c r="H313" s="115" t="s">
        <v>906</v>
      </c>
      <c r="I313" s="138">
        <v>12</v>
      </c>
      <c r="J313" s="217">
        <f t="shared" si="243"/>
        <v>1</v>
      </c>
      <c r="K313" s="125">
        <v>13473802.139999999</v>
      </c>
      <c r="L313" s="125">
        <v>18474223.880000003</v>
      </c>
      <c r="M313" s="93">
        <f t="shared" si="244"/>
        <v>0.10203923517605107</v>
      </c>
      <c r="N313" s="232">
        <v>35199654.375404812</v>
      </c>
      <c r="O313" s="232"/>
      <c r="P313" s="123">
        <v>35207978.160465382</v>
      </c>
      <c r="Q313" s="123">
        <v>4163623.0596243553</v>
      </c>
      <c r="R313" s="123">
        <f t="shared" si="205"/>
        <v>31044355.100841027</v>
      </c>
      <c r="S313" s="123">
        <f t="shared" si="206"/>
        <v>0</v>
      </c>
      <c r="T313" s="123" t="b">
        <f t="shared" si="207"/>
        <v>0</v>
      </c>
      <c r="U313" s="125">
        <v>0</v>
      </c>
      <c r="V313" s="125">
        <v>0</v>
      </c>
      <c r="W313" s="125">
        <v>2740716.3436042061</v>
      </c>
      <c r="X313" s="125">
        <v>0</v>
      </c>
      <c r="Y313" s="125">
        <v>0</v>
      </c>
      <c r="Z313" s="70">
        <f t="shared" si="194"/>
        <v>2740716.3436042061</v>
      </c>
      <c r="AA313" s="70">
        <v>0</v>
      </c>
      <c r="AB313" s="70">
        <f t="shared" si="248"/>
        <v>33785071.44444523</v>
      </c>
      <c r="AC313" s="51">
        <f>IF(D313='2. UC Pool Allocations by Type'!B$5,'2. UC Pool Allocations by Type'!J$5,IF(D313='2. UC Pool Allocations by Type'!B$6,'2. UC Pool Allocations by Type'!J$6,IF(D313='2. UC Pool Allocations by Type'!B$7,'2. UC Pool Allocations by Type'!J$7,IF(D313='2. UC Pool Allocations by Type'!B$10,'2. UC Pool Allocations by Type'!J$10,IF(D313='2. UC Pool Allocations by Type'!B$14,'2. UC Pool Allocations by Type'!J$14,IF(D313='2. UC Pool Allocations by Type'!B$15,'2. UC Pool Allocations by Type'!J$15,IF(D313='2. UC Pool Allocations by Type'!B$16,'2. UC Pool Allocations by Type'!J$16,0)))))))</f>
        <v>2027872799.0126088</v>
      </c>
      <c r="AD313" s="71">
        <f t="shared" si="208"/>
        <v>33785071.44444523</v>
      </c>
      <c r="AE313" s="71">
        <f t="shared" si="209"/>
        <v>0</v>
      </c>
      <c r="AF313" s="71">
        <f t="shared" si="210"/>
        <v>0</v>
      </c>
      <c r="AG313" s="71">
        <f t="shared" si="211"/>
        <v>0</v>
      </c>
      <c r="AH313" s="71">
        <f t="shared" si="212"/>
        <v>0</v>
      </c>
      <c r="AI313" s="71">
        <f t="shared" si="213"/>
        <v>0</v>
      </c>
      <c r="AJ313" s="71">
        <f t="shared" si="214"/>
        <v>0</v>
      </c>
      <c r="AK313" s="49">
        <f t="shared" si="215"/>
        <v>16026675.297783118</v>
      </c>
      <c r="AL313" s="51">
        <f>IF($E313=$D$352,R313*'1. UC Assumptions'!$H$14,0)</f>
        <v>0</v>
      </c>
      <c r="AM313" s="70">
        <f t="shared" si="242"/>
        <v>0</v>
      </c>
      <c r="AN313" s="70">
        <f t="shared" si="216"/>
        <v>0</v>
      </c>
      <c r="AO313" s="70">
        <f t="shared" si="217"/>
        <v>0</v>
      </c>
      <c r="AP313" s="70">
        <f t="shared" si="249"/>
        <v>0</v>
      </c>
      <c r="AQ313" s="70">
        <f t="shared" si="218"/>
        <v>0</v>
      </c>
      <c r="AR313" s="70">
        <f t="shared" si="219"/>
        <v>16026675.297783118</v>
      </c>
      <c r="AS313" s="70">
        <f t="shared" si="250"/>
        <v>-820972.98408645438</v>
      </c>
      <c r="AT313" s="99">
        <f t="shared" si="247"/>
        <v>15205702.313696664</v>
      </c>
      <c r="AU313" s="287">
        <v>16019635.759999998</v>
      </c>
      <c r="AV313" s="287">
        <f>ROUND(AU313*'1. UC Assumptions'!$C$19,2)</f>
        <v>6720237.2000000002</v>
      </c>
      <c r="AW313" s="287">
        <f>IF((AB313-AA313-AU313)*'1. UC Assumptions'!$C$19&gt;0,(AB313-AA313-AU313)*'1. UC Assumptions'!$C$19,0)</f>
        <v>7452600.2696247743</v>
      </c>
      <c r="AX313" s="287">
        <f t="shared" si="240"/>
        <v>14172837.469624775</v>
      </c>
      <c r="AY313" s="287">
        <f>ROUND(AX313/'1. UC Assumptions'!$C$19,2)</f>
        <v>33785071.439999998</v>
      </c>
      <c r="AZ313" s="290">
        <f t="shared" si="233"/>
        <v>15205702.313696664</v>
      </c>
      <c r="BA313" s="287">
        <f t="shared" si="220"/>
        <v>0</v>
      </c>
      <c r="BB313" s="287">
        <f t="shared" si="221"/>
        <v>0</v>
      </c>
      <c r="BC313" s="287">
        <f t="shared" si="222"/>
        <v>18579369.126303334</v>
      </c>
      <c r="BD313" s="287">
        <f t="shared" si="223"/>
        <v>0</v>
      </c>
      <c r="BE313" s="287">
        <f t="shared" si="224"/>
        <v>0</v>
      </c>
      <c r="BF313" s="287">
        <f t="shared" si="225"/>
        <v>0</v>
      </c>
      <c r="BG313" s="287">
        <f t="shared" si="241"/>
        <v>15205702.313696664</v>
      </c>
      <c r="BH313" s="287">
        <f t="shared" si="226"/>
        <v>15205702.313696664</v>
      </c>
      <c r="BI313" s="287">
        <f t="shared" si="227"/>
        <v>0</v>
      </c>
      <c r="BJ313" s="287">
        <f t="shared" si="228"/>
        <v>0</v>
      </c>
      <c r="BK313" s="287">
        <f t="shared" si="229"/>
        <v>0</v>
      </c>
      <c r="BL313" s="287">
        <f t="shared" si="230"/>
        <v>0</v>
      </c>
      <c r="BM313" s="287">
        <f t="shared" si="231"/>
        <v>0</v>
      </c>
      <c r="BN313" s="287">
        <f t="shared" si="232"/>
        <v>0</v>
      </c>
      <c r="BO313" s="287">
        <f t="shared" si="234"/>
        <v>-813933.44630333409</v>
      </c>
      <c r="BP313" s="287">
        <f t="shared" si="251"/>
        <v>-341445.08</v>
      </c>
      <c r="BQ313" s="288">
        <f>IF(BO313&gt;0,BO313/'1. UC Assumptions'!$C$29*'1. UC Assumptions'!$C$28,0)</f>
        <v>0</v>
      </c>
      <c r="BR313" s="289">
        <f>BQ313*'1. UC Assumptions'!$C$19</f>
        <v>0</v>
      </c>
      <c r="BS313" s="289">
        <f t="shared" si="235"/>
        <v>16019635.759999998</v>
      </c>
      <c r="BT313" s="117"/>
      <c r="BU313" s="111"/>
      <c r="BV313" s="111"/>
      <c r="BW313" s="126">
        <v>14941657.339999998</v>
      </c>
      <c r="BX313" s="126">
        <v>35199654.375404812</v>
      </c>
      <c r="BY313" s="7">
        <f t="shared" si="239"/>
        <v>-8323.785060569644</v>
      </c>
    </row>
    <row r="314" spans="1:77" s="8" customFormat="1">
      <c r="A314" s="115" t="s">
        <v>757</v>
      </c>
      <c r="B314" s="115" t="s">
        <v>758</v>
      </c>
      <c r="C314" s="270" t="s">
        <v>758</v>
      </c>
      <c r="D314" s="138" t="s">
        <v>949</v>
      </c>
      <c r="E314" s="137" t="s">
        <v>977</v>
      </c>
      <c r="F314" s="137"/>
      <c r="G314" s="148" t="s">
        <v>1335</v>
      </c>
      <c r="H314" s="115" t="s">
        <v>943</v>
      </c>
      <c r="I314" s="138">
        <v>13</v>
      </c>
      <c r="J314" s="217" t="str">
        <f t="shared" si="243"/>
        <v xml:space="preserve"> </v>
      </c>
      <c r="K314" s="125">
        <v>539933.22000000009</v>
      </c>
      <c r="L314" s="125">
        <v>1088836.48</v>
      </c>
      <c r="M314" s="93">
        <f t="shared" si="244"/>
        <v>5.3999187311969177E-2</v>
      </c>
      <c r="N314" s="232">
        <v>1716721.9401183599</v>
      </c>
      <c r="O314" s="232"/>
      <c r="P314" s="123">
        <v>1716721.9401183599</v>
      </c>
      <c r="Q314" s="123">
        <v>0</v>
      </c>
      <c r="R314" s="123">
        <f t="shared" si="205"/>
        <v>1716721.9401183599</v>
      </c>
      <c r="S314" s="123">
        <f t="shared" si="206"/>
        <v>1716721.9401183599</v>
      </c>
      <c r="T314" s="123" t="b">
        <f t="shared" si="207"/>
        <v>0</v>
      </c>
      <c r="U314" s="125">
        <v>31509</v>
      </c>
      <c r="V314" s="125">
        <v>0</v>
      </c>
      <c r="W314" s="125">
        <v>0</v>
      </c>
      <c r="X314" s="125">
        <v>0</v>
      </c>
      <c r="Y314" s="125">
        <v>0</v>
      </c>
      <c r="Z314" s="70">
        <f t="shared" si="194"/>
        <v>31509</v>
      </c>
      <c r="AA314" s="70">
        <v>0</v>
      </c>
      <c r="AB314" s="70">
        <f t="shared" si="248"/>
        <v>1748230.9401183599</v>
      </c>
      <c r="AC314" s="51">
        <f>IF(D314='2. UC Pool Allocations by Type'!B$5,'2. UC Pool Allocations by Type'!J$5,IF(D314='2. UC Pool Allocations by Type'!B$6,'2. UC Pool Allocations by Type'!J$6,IF(D314='2. UC Pool Allocations by Type'!B$7,'2. UC Pool Allocations by Type'!J$7,IF(D314='2. UC Pool Allocations by Type'!B$10,'2. UC Pool Allocations by Type'!J$10,IF(D314='2. UC Pool Allocations by Type'!B$14,'2. UC Pool Allocations by Type'!J$14,IF(D314='2. UC Pool Allocations by Type'!B$15,'2. UC Pool Allocations by Type'!J$15,IF(D314='2. UC Pool Allocations by Type'!B$16,'2. UC Pool Allocations by Type'!J$16,0)))))))</f>
        <v>2027872799.0126088</v>
      </c>
      <c r="AD314" s="71">
        <f t="shared" si="208"/>
        <v>1748230.9401183599</v>
      </c>
      <c r="AE314" s="71">
        <f t="shared" si="209"/>
        <v>0</v>
      </c>
      <c r="AF314" s="71">
        <f t="shared" si="210"/>
        <v>0</v>
      </c>
      <c r="AG314" s="71">
        <f t="shared" si="211"/>
        <v>0</v>
      </c>
      <c r="AH314" s="71">
        <f t="shared" si="212"/>
        <v>0</v>
      </c>
      <c r="AI314" s="71">
        <f t="shared" si="213"/>
        <v>0</v>
      </c>
      <c r="AJ314" s="71">
        <f t="shared" si="214"/>
        <v>0</v>
      </c>
      <c r="AK314" s="49">
        <f t="shared" si="215"/>
        <v>829310.94785125006</v>
      </c>
      <c r="AL314" s="51">
        <f>IF($E314=$D$352,R314*'1. UC Assumptions'!$H$14,0)</f>
        <v>1473739.7578246845</v>
      </c>
      <c r="AM314" s="70">
        <f t="shared" si="242"/>
        <v>644428.80997343443</v>
      </c>
      <c r="AN314" s="70">
        <f t="shared" si="216"/>
        <v>0</v>
      </c>
      <c r="AO314" s="70">
        <f t="shared" si="217"/>
        <v>0</v>
      </c>
      <c r="AP314" s="70">
        <f t="shared" si="249"/>
        <v>0</v>
      </c>
      <c r="AQ314" s="70">
        <f t="shared" si="218"/>
        <v>644428.80997343443</v>
      </c>
      <c r="AR314" s="70">
        <f t="shared" si="219"/>
        <v>0</v>
      </c>
      <c r="AS314" s="70">
        <f t="shared" si="250"/>
        <v>0</v>
      </c>
      <c r="AT314" s="99">
        <f t="shared" si="247"/>
        <v>1473739.7578246845</v>
      </c>
      <c r="AU314" s="287">
        <v>1496786.2</v>
      </c>
      <c r="AV314" s="287">
        <f>ROUND(AU314*'1. UC Assumptions'!$C$19,2)</f>
        <v>627901.81000000006</v>
      </c>
      <c r="AW314" s="287">
        <f>IF((AB314-AA314-AU314)*'1. UC Assumptions'!$C$19&gt;0,(AB314-AA314-AU314)*'1. UC Assumptions'!$C$19,0)</f>
        <v>105481.06847965198</v>
      </c>
      <c r="AX314" s="287">
        <f t="shared" si="240"/>
        <v>733382.87847965199</v>
      </c>
      <c r="AY314" s="287">
        <f>ROUND(AX314/'1. UC Assumptions'!$C$19,2)</f>
        <v>1748230.94</v>
      </c>
      <c r="AZ314" s="290">
        <f t="shared" si="233"/>
        <v>1473739.7578246845</v>
      </c>
      <c r="BA314" s="287">
        <f t="shared" si="220"/>
        <v>0</v>
      </c>
      <c r="BB314" s="287">
        <f t="shared" si="221"/>
        <v>0</v>
      </c>
      <c r="BC314" s="287">
        <f t="shared" si="222"/>
        <v>274491.18217531545</v>
      </c>
      <c r="BD314" s="287">
        <f t="shared" si="223"/>
        <v>0</v>
      </c>
      <c r="BE314" s="287">
        <f t="shared" si="224"/>
        <v>0</v>
      </c>
      <c r="BF314" s="287">
        <f t="shared" si="225"/>
        <v>0</v>
      </c>
      <c r="BG314" s="287">
        <f t="shared" si="241"/>
        <v>1473739.7578246845</v>
      </c>
      <c r="BH314" s="287">
        <f t="shared" si="226"/>
        <v>1473739.7578246845</v>
      </c>
      <c r="BI314" s="287">
        <f t="shared" si="227"/>
        <v>0</v>
      </c>
      <c r="BJ314" s="287">
        <f t="shared" si="228"/>
        <v>0</v>
      </c>
      <c r="BK314" s="287">
        <f t="shared" si="229"/>
        <v>0</v>
      </c>
      <c r="BL314" s="287">
        <f t="shared" si="230"/>
        <v>0</v>
      </c>
      <c r="BM314" s="287">
        <f t="shared" si="231"/>
        <v>0</v>
      </c>
      <c r="BN314" s="287">
        <f t="shared" si="232"/>
        <v>0</v>
      </c>
      <c r="BO314" s="287">
        <f t="shared" si="234"/>
        <v>-23046.44217531546</v>
      </c>
      <c r="BP314" s="287">
        <f t="shared" si="251"/>
        <v>-9667.98</v>
      </c>
      <c r="BQ314" s="288">
        <f>IF(BO314&gt;0,BO314/'1. UC Assumptions'!$C$29*'1. UC Assumptions'!$C$28,0)</f>
        <v>0</v>
      </c>
      <c r="BR314" s="289">
        <f>BQ314*'1. UC Assumptions'!$C$19</f>
        <v>0</v>
      </c>
      <c r="BS314" s="289">
        <f t="shared" si="235"/>
        <v>1496786.2</v>
      </c>
      <c r="BT314" s="117"/>
      <c r="BU314" s="111"/>
      <c r="BV314" s="111"/>
      <c r="BW314" s="126">
        <v>540889.08000000019</v>
      </c>
      <c r="BX314" s="126">
        <v>1716721.9401183599</v>
      </c>
      <c r="BY314" s="7">
        <f t="shared" si="239"/>
        <v>0</v>
      </c>
    </row>
    <row r="315" spans="1:77" s="8" customFormat="1">
      <c r="A315" s="115" t="s">
        <v>760</v>
      </c>
      <c r="B315" s="115" t="s">
        <v>761</v>
      </c>
      <c r="C315" s="270" t="s">
        <v>761</v>
      </c>
      <c r="D315" s="138" t="s">
        <v>949</v>
      </c>
      <c r="E315" s="137"/>
      <c r="F315" s="137"/>
      <c r="G315" s="148" t="s">
        <v>759</v>
      </c>
      <c r="H315" s="115" t="s">
        <v>774</v>
      </c>
      <c r="I315" s="138">
        <v>17</v>
      </c>
      <c r="J315" s="217" t="str">
        <f t="shared" si="243"/>
        <v xml:space="preserve"> </v>
      </c>
      <c r="K315" s="125">
        <v>3691621.52</v>
      </c>
      <c r="L315" s="125">
        <v>6123127.3700000001</v>
      </c>
      <c r="M315" s="93">
        <f t="shared" si="244"/>
        <v>5.606727076907303E-2</v>
      </c>
      <c r="N315" s="232">
        <v>10365035.073546089</v>
      </c>
      <c r="O315" s="232"/>
      <c r="P315" s="123">
        <v>10365035.073546089</v>
      </c>
      <c r="Q315" s="123">
        <v>0</v>
      </c>
      <c r="R315" s="123">
        <f t="shared" si="205"/>
        <v>10365035.073546089</v>
      </c>
      <c r="S315" s="123">
        <f t="shared" si="206"/>
        <v>0</v>
      </c>
      <c r="T315" s="123" t="b">
        <f t="shared" si="207"/>
        <v>0</v>
      </c>
      <c r="U315" s="125">
        <v>3629672</v>
      </c>
      <c r="V315" s="125">
        <v>0</v>
      </c>
      <c r="W315" s="125">
        <v>0</v>
      </c>
      <c r="X315" s="125">
        <v>0</v>
      </c>
      <c r="Y315" s="125">
        <v>0</v>
      </c>
      <c r="Z315" s="70">
        <f t="shared" si="194"/>
        <v>3629672</v>
      </c>
      <c r="AA315" s="70">
        <v>0</v>
      </c>
      <c r="AB315" s="70">
        <f t="shared" si="248"/>
        <v>13994707.073546089</v>
      </c>
      <c r="AC315" s="51">
        <f>IF(D315='2. UC Pool Allocations by Type'!B$5,'2. UC Pool Allocations by Type'!J$5,IF(D315='2. UC Pool Allocations by Type'!B$6,'2. UC Pool Allocations by Type'!J$6,IF(D315='2. UC Pool Allocations by Type'!B$7,'2. UC Pool Allocations by Type'!J$7,IF(D315='2. UC Pool Allocations by Type'!B$10,'2. UC Pool Allocations by Type'!J$10,IF(D315='2. UC Pool Allocations by Type'!B$14,'2. UC Pool Allocations by Type'!J$14,IF(D315='2. UC Pool Allocations by Type'!B$15,'2. UC Pool Allocations by Type'!J$15,IF(D315='2. UC Pool Allocations by Type'!B$16,'2. UC Pool Allocations by Type'!J$16,0)))))))</f>
        <v>2027872799.0126088</v>
      </c>
      <c r="AD315" s="71">
        <f t="shared" si="208"/>
        <v>13994707.073546089</v>
      </c>
      <c r="AE315" s="71">
        <f t="shared" si="209"/>
        <v>0</v>
      </c>
      <c r="AF315" s="71">
        <f t="shared" si="210"/>
        <v>0</v>
      </c>
      <c r="AG315" s="71">
        <f t="shared" si="211"/>
        <v>0</v>
      </c>
      <c r="AH315" s="71">
        <f t="shared" si="212"/>
        <v>0</v>
      </c>
      <c r="AI315" s="71">
        <f t="shared" si="213"/>
        <v>0</v>
      </c>
      <c r="AJ315" s="71">
        <f t="shared" si="214"/>
        <v>0</v>
      </c>
      <c r="AK315" s="49">
        <f t="shared" si="215"/>
        <v>6638690.3021389991</v>
      </c>
      <c r="AL315" s="51">
        <f>IF($E315=$D$352,R315*'1. UC Assumptions'!$H$14,0)</f>
        <v>0</v>
      </c>
      <c r="AM315" s="70">
        <f t="shared" si="242"/>
        <v>0</v>
      </c>
      <c r="AN315" s="70">
        <f t="shared" si="216"/>
        <v>0</v>
      </c>
      <c r="AO315" s="70">
        <f t="shared" si="217"/>
        <v>0</v>
      </c>
      <c r="AP315" s="70">
        <f t="shared" si="249"/>
        <v>0</v>
      </c>
      <c r="AQ315" s="70">
        <f t="shared" si="218"/>
        <v>0</v>
      </c>
      <c r="AR315" s="70">
        <f t="shared" si="219"/>
        <v>6638690.3021389991</v>
      </c>
      <c r="AS315" s="70">
        <f t="shared" si="250"/>
        <v>-340069.62058604596</v>
      </c>
      <c r="AT315" s="99">
        <f t="shared" si="247"/>
        <v>6298620.6815529531</v>
      </c>
      <c r="AU315" s="287">
        <v>6926751.9900000002</v>
      </c>
      <c r="AV315" s="287">
        <f>ROUND(AU315*'1. UC Assumptions'!$C$19,2)</f>
        <v>2905772.46</v>
      </c>
      <c r="AW315" s="287">
        <f>IF((AB315-AA315-AU315)*'1. UC Assumptions'!$C$19&gt;0,(AB315-AA315-AU315)*'1. UC Assumptions'!$C$19,0)</f>
        <v>2965007.1575475843</v>
      </c>
      <c r="AX315" s="287">
        <f t="shared" si="240"/>
        <v>5870779.6175475847</v>
      </c>
      <c r="AY315" s="287">
        <f>ROUND(AX315/'1. UC Assumptions'!$C$19,2)</f>
        <v>13994707.07</v>
      </c>
      <c r="AZ315" s="290">
        <f t="shared" si="233"/>
        <v>6298620.6815529531</v>
      </c>
      <c r="BA315" s="287">
        <f t="shared" si="220"/>
        <v>0</v>
      </c>
      <c r="BB315" s="287">
        <f t="shared" si="221"/>
        <v>0</v>
      </c>
      <c r="BC315" s="287">
        <f t="shared" si="222"/>
        <v>7696086.3884470472</v>
      </c>
      <c r="BD315" s="287">
        <f t="shared" si="223"/>
        <v>0</v>
      </c>
      <c r="BE315" s="287">
        <f t="shared" si="224"/>
        <v>0</v>
      </c>
      <c r="BF315" s="287">
        <f t="shared" si="225"/>
        <v>0</v>
      </c>
      <c r="BG315" s="287">
        <f t="shared" si="241"/>
        <v>6298620.6815529531</v>
      </c>
      <c r="BH315" s="287">
        <f t="shared" si="226"/>
        <v>6298620.6815529531</v>
      </c>
      <c r="BI315" s="287">
        <f t="shared" si="227"/>
        <v>0</v>
      </c>
      <c r="BJ315" s="287">
        <f t="shared" si="228"/>
        <v>0</v>
      </c>
      <c r="BK315" s="287">
        <f t="shared" si="229"/>
        <v>0</v>
      </c>
      <c r="BL315" s="287">
        <f t="shared" si="230"/>
        <v>0</v>
      </c>
      <c r="BM315" s="287">
        <f t="shared" si="231"/>
        <v>0</v>
      </c>
      <c r="BN315" s="287">
        <f t="shared" si="232"/>
        <v>0</v>
      </c>
      <c r="BO315" s="287">
        <f t="shared" si="234"/>
        <v>-628131.30844704714</v>
      </c>
      <c r="BP315" s="287">
        <f t="shared" si="251"/>
        <v>-263501.08</v>
      </c>
      <c r="BQ315" s="288">
        <f>IF(BO315&gt;0,BO315/'1. UC Assumptions'!$C$29*'1. UC Assumptions'!$C$28,0)</f>
        <v>0</v>
      </c>
      <c r="BR315" s="289">
        <f>BQ315*'1. UC Assumptions'!$C$19</f>
        <v>0</v>
      </c>
      <c r="BS315" s="289">
        <f t="shared" si="235"/>
        <v>6926751.9900000002</v>
      </c>
      <c r="BT315" s="117"/>
      <c r="BU315" s="111"/>
      <c r="BV315" s="111"/>
      <c r="BW315" s="126">
        <v>3716650.52</v>
      </c>
      <c r="BX315" s="126">
        <v>10365035.073546089</v>
      </c>
      <c r="BY315" s="7">
        <f t="shared" si="239"/>
        <v>0</v>
      </c>
    </row>
    <row r="316" spans="1:77" s="8" customFormat="1">
      <c r="A316" s="115" t="s">
        <v>762</v>
      </c>
      <c r="B316" s="115" t="s">
        <v>763</v>
      </c>
      <c r="C316" s="270" t="s">
        <v>763</v>
      </c>
      <c r="D316" s="138" t="s">
        <v>972</v>
      </c>
      <c r="E316" s="137" t="s">
        <v>977</v>
      </c>
      <c r="F316" s="137"/>
      <c r="G316" s="148" t="s">
        <v>1336</v>
      </c>
      <c r="H316" s="115" t="s">
        <v>888</v>
      </c>
      <c r="I316" s="138">
        <v>1</v>
      </c>
      <c r="J316" s="217" t="str">
        <f t="shared" si="243"/>
        <v xml:space="preserve"> </v>
      </c>
      <c r="K316" s="125">
        <v>783302.60999999987</v>
      </c>
      <c r="L316" s="125">
        <v>1340045</v>
      </c>
      <c r="M316" s="93">
        <f t="shared" si="244"/>
        <v>5.8923858514432936E-2</v>
      </c>
      <c r="N316" s="232">
        <v>2248463.4441485992</v>
      </c>
      <c r="O316" s="232"/>
      <c r="P316" s="123">
        <v>2248463.4441485992</v>
      </c>
      <c r="Q316" s="123">
        <v>0</v>
      </c>
      <c r="R316" s="123">
        <f t="shared" si="205"/>
        <v>2248463.4441485992</v>
      </c>
      <c r="S316" s="123" t="b">
        <f t="shared" si="206"/>
        <v>0</v>
      </c>
      <c r="T316" s="123">
        <f t="shared" si="207"/>
        <v>2248463.4441485992</v>
      </c>
      <c r="U316" s="125">
        <v>0</v>
      </c>
      <c r="V316" s="125">
        <v>0</v>
      </c>
      <c r="W316" s="125">
        <v>0</v>
      </c>
      <c r="X316" s="125">
        <v>0</v>
      </c>
      <c r="Y316" s="125">
        <v>0</v>
      </c>
      <c r="Z316" s="70">
        <f t="shared" si="194"/>
        <v>0</v>
      </c>
      <c r="AA316" s="70">
        <v>0</v>
      </c>
      <c r="AB316" s="70">
        <f t="shared" si="248"/>
        <v>2248463.4441485992</v>
      </c>
      <c r="AC316" s="51">
        <f>IF(D316='2. UC Pool Allocations by Type'!B$5,'2. UC Pool Allocations by Type'!J$5,IF(D316='2. UC Pool Allocations by Type'!B$6,'2. UC Pool Allocations by Type'!J$6,IF(D316='2. UC Pool Allocations by Type'!B$7,'2. UC Pool Allocations by Type'!J$7,IF(D316='2. UC Pool Allocations by Type'!B$10,'2. UC Pool Allocations by Type'!J$10,IF(D316='2. UC Pool Allocations by Type'!B$14,'2. UC Pool Allocations by Type'!J$14,IF(D316='2. UC Pool Allocations by Type'!B$15,'2. UC Pool Allocations by Type'!J$15,IF(D316='2. UC Pool Allocations by Type'!B$16,'2. UC Pool Allocations by Type'!J$16,0)))))))</f>
        <v>196885138.65513676</v>
      </c>
      <c r="AD316" s="71">
        <f t="shared" si="208"/>
        <v>0</v>
      </c>
      <c r="AE316" s="71">
        <f t="shared" si="209"/>
        <v>2248463.4441485992</v>
      </c>
      <c r="AF316" s="71">
        <f t="shared" si="210"/>
        <v>0</v>
      </c>
      <c r="AG316" s="71">
        <f t="shared" si="211"/>
        <v>0</v>
      </c>
      <c r="AH316" s="71">
        <f t="shared" si="212"/>
        <v>0</v>
      </c>
      <c r="AI316" s="71">
        <f t="shared" si="213"/>
        <v>0</v>
      </c>
      <c r="AJ316" s="71">
        <f t="shared" si="214"/>
        <v>0</v>
      </c>
      <c r="AK316" s="49">
        <f t="shared" si="215"/>
        <v>1378327.915139138</v>
      </c>
      <c r="AL316" s="51">
        <f>IF($E316=$D$352,R316*'1. UC Assumptions'!$H$14,0)</f>
        <v>1930219.3874383359</v>
      </c>
      <c r="AM316" s="70">
        <f t="shared" si="242"/>
        <v>551891.47229919792</v>
      </c>
      <c r="AN316" s="70">
        <f t="shared" si="216"/>
        <v>551891.47229919792</v>
      </c>
      <c r="AO316" s="70">
        <f t="shared" si="217"/>
        <v>0</v>
      </c>
      <c r="AP316" s="70">
        <f t="shared" si="249"/>
        <v>0</v>
      </c>
      <c r="AQ316" s="70">
        <f t="shared" si="218"/>
        <v>0</v>
      </c>
      <c r="AR316" s="70">
        <f t="shared" si="219"/>
        <v>0</v>
      </c>
      <c r="AS316" s="70">
        <f t="shared" si="250"/>
        <v>0</v>
      </c>
      <c r="AT316" s="99">
        <f t="shared" si="247"/>
        <v>1930219.3874383359</v>
      </c>
      <c r="AU316" s="287">
        <v>1920115.7800000003</v>
      </c>
      <c r="AV316" s="287">
        <f>ROUND(AU316*'1. UC Assumptions'!$C$19,2)</f>
        <v>805488.57</v>
      </c>
      <c r="AW316" s="287">
        <f>IF((AB316-AA316-AU316)*'1. UC Assumptions'!$C$19&gt;0,(AB316-AA316-AU316)*'1. UC Assumptions'!$C$19,0)</f>
        <v>137741.84511033725</v>
      </c>
      <c r="AX316" s="287">
        <f t="shared" si="240"/>
        <v>943230.4151103372</v>
      </c>
      <c r="AY316" s="287">
        <f>ROUND(AX316/'1. UC Assumptions'!$C$19,2)</f>
        <v>2248463.44</v>
      </c>
      <c r="AZ316" s="290">
        <f t="shared" si="233"/>
        <v>1930219.3874383359</v>
      </c>
      <c r="BA316" s="287">
        <f t="shared" si="220"/>
        <v>0</v>
      </c>
      <c r="BB316" s="287">
        <f t="shared" si="221"/>
        <v>0</v>
      </c>
      <c r="BC316" s="287">
        <f t="shared" si="222"/>
        <v>0</v>
      </c>
      <c r="BD316" s="287">
        <f t="shared" si="223"/>
        <v>0</v>
      </c>
      <c r="BE316" s="287">
        <f t="shared" si="224"/>
        <v>0</v>
      </c>
      <c r="BF316" s="287">
        <f t="shared" si="225"/>
        <v>0</v>
      </c>
      <c r="BG316" s="287">
        <f t="shared" si="241"/>
        <v>1930219.3874383359</v>
      </c>
      <c r="BH316" s="287">
        <f t="shared" si="226"/>
        <v>0</v>
      </c>
      <c r="BI316" s="287">
        <f t="shared" si="227"/>
        <v>1930219.3874383359</v>
      </c>
      <c r="BJ316" s="287">
        <f t="shared" si="228"/>
        <v>0</v>
      </c>
      <c r="BK316" s="287">
        <f t="shared" si="229"/>
        <v>0</v>
      </c>
      <c r="BL316" s="287">
        <f t="shared" si="230"/>
        <v>0</v>
      </c>
      <c r="BM316" s="287">
        <f t="shared" si="231"/>
        <v>0</v>
      </c>
      <c r="BN316" s="287">
        <f t="shared" si="232"/>
        <v>0</v>
      </c>
      <c r="BO316" s="287">
        <f t="shared" si="234"/>
        <v>10103.607438335661</v>
      </c>
      <c r="BP316" s="287">
        <f t="shared" si="251"/>
        <v>4238.46</v>
      </c>
      <c r="BQ316" s="288">
        <f>IF(BO316&gt;0,BO316/'1. UC Assumptions'!$C$29*'1. UC Assumptions'!$C$28,0)</f>
        <v>6904.8827079978728</v>
      </c>
      <c r="BR316" s="289">
        <f>BQ316*'1. UC Assumptions'!$C$19</f>
        <v>2896.5982960051074</v>
      </c>
      <c r="BS316" s="289">
        <f t="shared" si="235"/>
        <v>1927020.6627079982</v>
      </c>
      <c r="BT316" s="117"/>
      <c r="BU316" s="111"/>
      <c r="BV316" s="111"/>
      <c r="BW316" s="126">
        <v>794475.59999999986</v>
      </c>
      <c r="BX316" s="126">
        <v>2248463.4441485992</v>
      </c>
      <c r="BY316" s="7">
        <f t="shared" si="239"/>
        <v>0</v>
      </c>
    </row>
    <row r="317" spans="1:77" s="8" customFormat="1">
      <c r="A317" s="115" t="s">
        <v>764</v>
      </c>
      <c r="B317" s="115" t="s">
        <v>765</v>
      </c>
      <c r="C317" s="270" t="s">
        <v>765</v>
      </c>
      <c r="D317" s="138" t="s">
        <v>949</v>
      </c>
      <c r="E317" s="137" t="s">
        <v>977</v>
      </c>
      <c r="F317" s="137"/>
      <c r="G317" s="148" t="s">
        <v>1340</v>
      </c>
      <c r="H317" s="115" t="s">
        <v>832</v>
      </c>
      <c r="I317" s="138">
        <v>6</v>
      </c>
      <c r="J317" s="217" t="str">
        <f t="shared" si="243"/>
        <v xml:space="preserve"> </v>
      </c>
      <c r="K317" s="125">
        <v>187638</v>
      </c>
      <c r="L317" s="125">
        <v>576995</v>
      </c>
      <c r="M317" s="93">
        <f t="shared" si="244"/>
        <v>5.3380999999999901E-2</v>
      </c>
      <c r="N317" s="232">
        <v>805449.87417299987</v>
      </c>
      <c r="O317" s="232"/>
      <c r="P317" s="123">
        <v>805449.87417299987</v>
      </c>
      <c r="Q317" s="123">
        <v>0</v>
      </c>
      <c r="R317" s="123">
        <f t="shared" si="205"/>
        <v>805449.87417299987</v>
      </c>
      <c r="S317" s="123">
        <f t="shared" si="206"/>
        <v>805449.87417299987</v>
      </c>
      <c r="T317" s="123" t="b">
        <f t="shared" si="207"/>
        <v>0</v>
      </c>
      <c r="U317" s="125">
        <v>0</v>
      </c>
      <c r="V317" s="125">
        <v>0</v>
      </c>
      <c r="W317" s="125">
        <v>0</v>
      </c>
      <c r="X317" s="125">
        <v>0</v>
      </c>
      <c r="Y317" s="125">
        <v>2274327.54</v>
      </c>
      <c r="Z317" s="70">
        <f t="shared" si="194"/>
        <v>2274327.54</v>
      </c>
      <c r="AA317" s="70">
        <v>0</v>
      </c>
      <c r="AB317" s="70">
        <f t="shared" si="248"/>
        <v>3079777.414173</v>
      </c>
      <c r="AC317" s="51">
        <f>IF(D317='2. UC Pool Allocations by Type'!B$5,'2. UC Pool Allocations by Type'!J$5,IF(D317='2. UC Pool Allocations by Type'!B$6,'2. UC Pool Allocations by Type'!J$6,IF(D317='2. UC Pool Allocations by Type'!B$7,'2. UC Pool Allocations by Type'!J$7,IF(D317='2. UC Pool Allocations by Type'!B$10,'2. UC Pool Allocations by Type'!J$10,IF(D317='2. UC Pool Allocations by Type'!B$14,'2. UC Pool Allocations by Type'!J$14,IF(D317='2. UC Pool Allocations by Type'!B$15,'2. UC Pool Allocations by Type'!J$15,IF(D317='2. UC Pool Allocations by Type'!B$16,'2. UC Pool Allocations by Type'!J$16,0)))))))</f>
        <v>2027872799.0126088</v>
      </c>
      <c r="AD317" s="71">
        <f t="shared" si="208"/>
        <v>3079777.414173</v>
      </c>
      <c r="AE317" s="71">
        <f t="shared" si="209"/>
        <v>0</v>
      </c>
      <c r="AF317" s="71">
        <f t="shared" si="210"/>
        <v>0</v>
      </c>
      <c r="AG317" s="71">
        <f t="shared" si="211"/>
        <v>0</v>
      </c>
      <c r="AH317" s="71">
        <f t="shared" si="212"/>
        <v>0</v>
      </c>
      <c r="AI317" s="71">
        <f t="shared" si="213"/>
        <v>0</v>
      </c>
      <c r="AJ317" s="71">
        <f t="shared" si="214"/>
        <v>0</v>
      </c>
      <c r="AK317" s="49">
        <f t="shared" si="215"/>
        <v>1460958.65706722</v>
      </c>
      <c r="AL317" s="51">
        <f>IF($E317=$D$352,R317*'1. UC Assumptions'!$H$14,0)</f>
        <v>691447.73813620606</v>
      </c>
      <c r="AM317" s="70">
        <f t="shared" si="242"/>
        <v>0</v>
      </c>
      <c r="AN317" s="70">
        <f t="shared" si="216"/>
        <v>0</v>
      </c>
      <c r="AO317" s="70">
        <f t="shared" si="217"/>
        <v>0</v>
      </c>
      <c r="AP317" s="70">
        <f t="shared" si="249"/>
        <v>0</v>
      </c>
      <c r="AQ317" s="70">
        <f t="shared" si="218"/>
        <v>0</v>
      </c>
      <c r="AR317" s="70">
        <f t="shared" si="219"/>
        <v>0</v>
      </c>
      <c r="AS317" s="70">
        <f t="shared" si="250"/>
        <v>0</v>
      </c>
      <c r="AT317" s="99">
        <f t="shared" si="247"/>
        <v>1460958.65706722</v>
      </c>
      <c r="AU317" s="287">
        <v>1598183.35</v>
      </c>
      <c r="AV317" s="287">
        <f>ROUND(AU317*'1. UC Assumptions'!$C$19,2)</f>
        <v>670437.92000000004</v>
      </c>
      <c r="AW317" s="287">
        <f>IF((AB317-AA317-AU317)*'1. UC Assumptions'!$C$19&gt;0,(AB317-AA317-AU317)*'1. UC Assumptions'!$C$19,0)</f>
        <v>621528.7099205734</v>
      </c>
      <c r="AX317" s="287">
        <f t="shared" si="240"/>
        <v>1291966.6299205734</v>
      </c>
      <c r="AY317" s="287">
        <f>ROUND(AX317/'1. UC Assumptions'!$C$19,2)</f>
        <v>3079777.43</v>
      </c>
      <c r="AZ317" s="290">
        <f t="shared" si="233"/>
        <v>1460958.65706722</v>
      </c>
      <c r="BA317" s="287">
        <f t="shared" si="220"/>
        <v>0</v>
      </c>
      <c r="BB317" s="287">
        <f t="shared" si="221"/>
        <v>0</v>
      </c>
      <c r="BC317" s="287">
        <f t="shared" si="222"/>
        <v>1618818.7729327802</v>
      </c>
      <c r="BD317" s="287">
        <f t="shared" si="223"/>
        <v>0</v>
      </c>
      <c r="BE317" s="287">
        <f t="shared" si="224"/>
        <v>0</v>
      </c>
      <c r="BF317" s="287">
        <f t="shared" si="225"/>
        <v>0</v>
      </c>
      <c r="BG317" s="287">
        <f t="shared" si="241"/>
        <v>1460958.65706722</v>
      </c>
      <c r="BH317" s="287">
        <f t="shared" si="226"/>
        <v>1460958.65706722</v>
      </c>
      <c r="BI317" s="287">
        <f t="shared" si="227"/>
        <v>0</v>
      </c>
      <c r="BJ317" s="287">
        <f t="shared" si="228"/>
        <v>0</v>
      </c>
      <c r="BK317" s="287">
        <f t="shared" si="229"/>
        <v>0</v>
      </c>
      <c r="BL317" s="287">
        <f t="shared" si="230"/>
        <v>0</v>
      </c>
      <c r="BM317" s="287">
        <f t="shared" si="231"/>
        <v>0</v>
      </c>
      <c r="BN317" s="287">
        <f t="shared" si="232"/>
        <v>0</v>
      </c>
      <c r="BO317" s="287">
        <f t="shared" si="234"/>
        <v>-137224.69293278013</v>
      </c>
      <c r="BP317" s="287">
        <f t="shared" si="251"/>
        <v>-57565.75</v>
      </c>
      <c r="BQ317" s="288">
        <f>IF(BO317&gt;0,BO317/'1. UC Assumptions'!$C$29*'1. UC Assumptions'!$C$28,0)</f>
        <v>0</v>
      </c>
      <c r="BR317" s="289">
        <f>BQ317*'1. UC Assumptions'!$C$19</f>
        <v>0</v>
      </c>
      <c r="BS317" s="289">
        <f t="shared" si="235"/>
        <v>1598183.35</v>
      </c>
      <c r="BT317" s="117"/>
      <c r="BU317" s="111"/>
      <c r="BV317" s="111"/>
      <c r="BW317" s="126">
        <v>187638</v>
      </c>
      <c r="BX317" s="126">
        <v>805449.87417299987</v>
      </c>
      <c r="BY317" s="7">
        <f t="shared" si="239"/>
        <v>0</v>
      </c>
    </row>
    <row r="318" spans="1:77" s="8" customFormat="1">
      <c r="A318" s="115" t="s">
        <v>1341</v>
      </c>
      <c r="B318" s="115" t="s">
        <v>1342</v>
      </c>
      <c r="C318" s="270" t="s">
        <v>1342</v>
      </c>
      <c r="D318" s="138" t="s">
        <v>949</v>
      </c>
      <c r="E318" s="137"/>
      <c r="F318" s="137"/>
      <c r="G318" s="148" t="s">
        <v>1343</v>
      </c>
      <c r="H318" s="115" t="s">
        <v>771</v>
      </c>
      <c r="I318" s="138">
        <v>3</v>
      </c>
      <c r="J318" s="217" t="str">
        <f t="shared" si="243"/>
        <v xml:space="preserve"> </v>
      </c>
      <c r="K318" s="125">
        <v>-11779631.850000393</v>
      </c>
      <c r="L318" s="125">
        <v>11492736.779999999</v>
      </c>
      <c r="M318" s="93">
        <f t="shared" si="244"/>
        <v>-20.828128118416497</v>
      </c>
      <c r="N318" s="232">
        <v>5688592.2045098683</v>
      </c>
      <c r="O318" s="232"/>
      <c r="P318" s="123">
        <v>5688592.2045098683</v>
      </c>
      <c r="Q318" s="123">
        <v>0</v>
      </c>
      <c r="R318" s="123">
        <f t="shared" si="205"/>
        <v>5688592.2045098683</v>
      </c>
      <c r="S318" s="123">
        <f t="shared" si="206"/>
        <v>0</v>
      </c>
      <c r="T318" s="123" t="b">
        <f t="shared" si="207"/>
        <v>0</v>
      </c>
      <c r="U318" s="125">
        <v>0</v>
      </c>
      <c r="V318" s="125">
        <v>0</v>
      </c>
      <c r="W318" s="125">
        <v>0</v>
      </c>
      <c r="X318" s="125">
        <v>0</v>
      </c>
      <c r="Y318" s="125">
        <v>16753677.428201577</v>
      </c>
      <c r="Z318" s="70">
        <f t="shared" si="194"/>
        <v>16753677.428201577</v>
      </c>
      <c r="AA318" s="70">
        <v>0</v>
      </c>
      <c r="AB318" s="70">
        <f t="shared" si="248"/>
        <v>22442269.632711444</v>
      </c>
      <c r="AC318" s="51">
        <f>IF(D318='2. UC Pool Allocations by Type'!B$5,'2. UC Pool Allocations by Type'!J$5,IF(D318='2. UC Pool Allocations by Type'!B$6,'2. UC Pool Allocations by Type'!J$6,IF(D318='2. UC Pool Allocations by Type'!B$7,'2. UC Pool Allocations by Type'!J$7,IF(D318='2. UC Pool Allocations by Type'!B$10,'2. UC Pool Allocations by Type'!J$10,IF(D318='2. UC Pool Allocations by Type'!B$14,'2. UC Pool Allocations by Type'!J$14,IF(D318='2. UC Pool Allocations by Type'!B$15,'2. UC Pool Allocations by Type'!J$15,IF(D318='2. UC Pool Allocations by Type'!B$16,'2. UC Pool Allocations by Type'!J$16,0)))))))</f>
        <v>2027872799.0126088</v>
      </c>
      <c r="AD318" s="71">
        <f t="shared" si="208"/>
        <v>22442269.632711444</v>
      </c>
      <c r="AE318" s="71">
        <f t="shared" si="209"/>
        <v>0</v>
      </c>
      <c r="AF318" s="71">
        <f t="shared" si="210"/>
        <v>0</v>
      </c>
      <c r="AG318" s="71">
        <f t="shared" si="211"/>
        <v>0</v>
      </c>
      <c r="AH318" s="71">
        <f t="shared" si="212"/>
        <v>0</v>
      </c>
      <c r="AI318" s="71">
        <f t="shared" si="213"/>
        <v>0</v>
      </c>
      <c r="AJ318" s="71">
        <f t="shared" si="214"/>
        <v>0</v>
      </c>
      <c r="AK318" s="49">
        <f t="shared" si="215"/>
        <v>10645973.294453418</v>
      </c>
      <c r="AL318" s="51">
        <f>IF($E318=$D$352,R318*'1. UC Assumptions'!$H$14,0)</f>
        <v>0</v>
      </c>
      <c r="AM318" s="70">
        <f t="shared" si="242"/>
        <v>0</v>
      </c>
      <c r="AN318" s="70">
        <f t="shared" si="216"/>
        <v>0</v>
      </c>
      <c r="AO318" s="70">
        <f t="shared" si="217"/>
        <v>0</v>
      </c>
      <c r="AP318" s="70">
        <f t="shared" si="249"/>
        <v>0</v>
      </c>
      <c r="AQ318" s="70">
        <f t="shared" si="218"/>
        <v>0</v>
      </c>
      <c r="AR318" s="70">
        <f t="shared" si="219"/>
        <v>10645973.294453418</v>
      </c>
      <c r="AS318" s="70">
        <f t="shared" si="250"/>
        <v>-545344.32760742889</v>
      </c>
      <c r="AT318" s="99">
        <f t="shared" si="247"/>
        <v>10100628.966845989</v>
      </c>
      <c r="AU318" s="287">
        <v>0</v>
      </c>
      <c r="AV318" s="287">
        <f>ROUND(AU318*'1. UC Assumptions'!$C$19,2)</f>
        <v>0</v>
      </c>
      <c r="AW318" s="287">
        <f>IF((AB318-AA318-AU318)*'1. UC Assumptions'!$C$19&gt;0,(AB318-AA318-AU318)*'1. UC Assumptions'!$C$19,0)</f>
        <v>9414532.1109224502</v>
      </c>
      <c r="AX318" s="287">
        <f t="shared" si="240"/>
        <v>9414532.1109224502</v>
      </c>
      <c r="AY318" s="287">
        <f>ROUND(AX318/'1. UC Assumptions'!$C$19,2)</f>
        <v>22442269.629999999</v>
      </c>
      <c r="AZ318" s="290">
        <f t="shared" si="233"/>
        <v>10100628.966845989</v>
      </c>
      <c r="BA318" s="287">
        <f t="shared" si="220"/>
        <v>0</v>
      </c>
      <c r="BB318" s="287">
        <f t="shared" si="221"/>
        <v>0</v>
      </c>
      <c r="BC318" s="287">
        <f t="shared" si="222"/>
        <v>12341640.66315401</v>
      </c>
      <c r="BD318" s="287">
        <f t="shared" si="223"/>
        <v>0</v>
      </c>
      <c r="BE318" s="287">
        <f t="shared" si="224"/>
        <v>0</v>
      </c>
      <c r="BF318" s="287">
        <f t="shared" si="225"/>
        <v>0</v>
      </c>
      <c r="BG318" s="287">
        <f t="shared" si="241"/>
        <v>10100628.966845989</v>
      </c>
      <c r="BH318" s="287">
        <f t="shared" si="226"/>
        <v>10100628.966845989</v>
      </c>
      <c r="BI318" s="287">
        <f t="shared" si="227"/>
        <v>0</v>
      </c>
      <c r="BJ318" s="287">
        <f t="shared" si="228"/>
        <v>0</v>
      </c>
      <c r="BK318" s="287">
        <f t="shared" si="229"/>
        <v>0</v>
      </c>
      <c r="BL318" s="287">
        <f t="shared" si="230"/>
        <v>0</v>
      </c>
      <c r="BM318" s="287">
        <f t="shared" si="231"/>
        <v>0</v>
      </c>
      <c r="BN318" s="287">
        <f t="shared" si="232"/>
        <v>0</v>
      </c>
      <c r="BO318" s="287">
        <f t="shared" si="234"/>
        <v>10100628.966845989</v>
      </c>
      <c r="BP318" s="287">
        <f t="shared" si="251"/>
        <v>4237213.8499999996</v>
      </c>
      <c r="BQ318" s="288">
        <f>IF(BO318&gt;0,BO318/'1. UC Assumptions'!$C$29*'1. UC Assumptions'!$C$28,0)</f>
        <v>6902847.1977693914</v>
      </c>
      <c r="BR318" s="289">
        <f>BQ318*'1. UC Assumptions'!$C$19</f>
        <v>2895744.3994642594</v>
      </c>
      <c r="BS318" s="289">
        <f t="shared" si="235"/>
        <v>6902847.1977693914</v>
      </c>
      <c r="BT318" s="117"/>
      <c r="BU318" s="111"/>
      <c r="BV318" s="111"/>
      <c r="BW318" s="126">
        <v>-6092418.9420003882</v>
      </c>
      <c r="BX318" s="126">
        <v>5688592.2045098683</v>
      </c>
      <c r="BY318" s="7">
        <f t="shared" si="239"/>
        <v>0</v>
      </c>
    </row>
    <row r="319" spans="1:77" s="8" customFormat="1">
      <c r="A319" s="115" t="s">
        <v>274</v>
      </c>
      <c r="B319" s="115" t="s">
        <v>1344</v>
      </c>
      <c r="C319" s="270" t="s">
        <v>1344</v>
      </c>
      <c r="D319" s="138" t="s">
        <v>972</v>
      </c>
      <c r="E319" s="137" t="s">
        <v>977</v>
      </c>
      <c r="F319" s="137"/>
      <c r="G319" s="148" t="s">
        <v>1345</v>
      </c>
      <c r="H319" s="115" t="s">
        <v>844</v>
      </c>
      <c r="I319" s="138">
        <v>11</v>
      </c>
      <c r="J319" s="217" t="str">
        <f t="shared" si="243"/>
        <v xml:space="preserve"> </v>
      </c>
      <c r="K319" s="125">
        <v>631493.1100000001</v>
      </c>
      <c r="L319" s="125">
        <v>789693</v>
      </c>
      <c r="M319" s="93">
        <f t="shared" si="244"/>
        <v>6.1517721381262325E-2</v>
      </c>
      <c r="N319" s="232">
        <v>1508614.2411459</v>
      </c>
      <c r="O319" s="232"/>
      <c r="P319" s="123">
        <v>1508614.2411459</v>
      </c>
      <c r="Q319" s="123">
        <v>0</v>
      </c>
      <c r="R319" s="123">
        <f t="shared" si="205"/>
        <v>1508614.2411459</v>
      </c>
      <c r="S319" s="123" t="b">
        <f t="shared" si="206"/>
        <v>0</v>
      </c>
      <c r="T319" s="123">
        <f t="shared" si="207"/>
        <v>1508614.2411459</v>
      </c>
      <c r="U319" s="125">
        <v>281121</v>
      </c>
      <c r="V319" s="125">
        <v>0</v>
      </c>
      <c r="W319" s="125">
        <v>0</v>
      </c>
      <c r="X319" s="125">
        <v>0</v>
      </c>
      <c r="Y319" s="125">
        <v>0</v>
      </c>
      <c r="Z319" s="70">
        <f t="shared" si="194"/>
        <v>281121</v>
      </c>
      <c r="AA319" s="70">
        <v>0</v>
      </c>
      <c r="AB319" s="70">
        <f t="shared" si="248"/>
        <v>1789735.2411459</v>
      </c>
      <c r="AC319" s="51">
        <f>IF(D319='2. UC Pool Allocations by Type'!B$5,'2. UC Pool Allocations by Type'!J$5,IF(D319='2. UC Pool Allocations by Type'!B$6,'2. UC Pool Allocations by Type'!J$6,IF(D319='2. UC Pool Allocations by Type'!B$7,'2. UC Pool Allocations by Type'!J$7,IF(D319='2. UC Pool Allocations by Type'!B$10,'2. UC Pool Allocations by Type'!J$10,IF(D319='2. UC Pool Allocations by Type'!B$14,'2. UC Pool Allocations by Type'!J$14,IF(D319='2. UC Pool Allocations by Type'!B$15,'2. UC Pool Allocations by Type'!J$15,IF(D319='2. UC Pool Allocations by Type'!B$16,'2. UC Pool Allocations by Type'!J$16,0)))))))</f>
        <v>196885138.65513676</v>
      </c>
      <c r="AD319" s="71">
        <f t="shared" si="208"/>
        <v>0</v>
      </c>
      <c r="AE319" s="71">
        <f t="shared" si="209"/>
        <v>1789735.2411459</v>
      </c>
      <c r="AF319" s="71">
        <f t="shared" si="210"/>
        <v>0</v>
      </c>
      <c r="AG319" s="71">
        <f t="shared" si="211"/>
        <v>0</v>
      </c>
      <c r="AH319" s="71">
        <f t="shared" si="212"/>
        <v>0</v>
      </c>
      <c r="AI319" s="71">
        <f t="shared" si="213"/>
        <v>0</v>
      </c>
      <c r="AJ319" s="71">
        <f t="shared" si="214"/>
        <v>0</v>
      </c>
      <c r="AK319" s="49">
        <f t="shared" si="215"/>
        <v>1097123.4822604654</v>
      </c>
      <c r="AL319" s="51">
        <f>IF($E319=$D$352,R319*'1. UC Assumptions'!$H$14,0)</f>
        <v>1295087.3023990958</v>
      </c>
      <c r="AM319" s="70">
        <f t="shared" si="242"/>
        <v>197963.82013863046</v>
      </c>
      <c r="AN319" s="70">
        <f t="shared" si="216"/>
        <v>197963.82013863046</v>
      </c>
      <c r="AO319" s="70">
        <f t="shared" si="217"/>
        <v>0</v>
      </c>
      <c r="AP319" s="70">
        <f t="shared" si="249"/>
        <v>0</v>
      </c>
      <c r="AQ319" s="70">
        <f t="shared" si="218"/>
        <v>0</v>
      </c>
      <c r="AR319" s="70">
        <f t="shared" si="219"/>
        <v>0</v>
      </c>
      <c r="AS319" s="70">
        <f t="shared" si="250"/>
        <v>0</v>
      </c>
      <c r="AT319" s="99">
        <f t="shared" si="247"/>
        <v>1295087.3023990958</v>
      </c>
      <c r="AU319" s="287">
        <v>1285160.21</v>
      </c>
      <c r="AV319" s="287">
        <f>ROUND(AU319*'1. UC Assumptions'!$C$19,2)</f>
        <v>539124.71</v>
      </c>
      <c r="AW319" s="287">
        <f>IF((AB319-AA319-AU319)*'1. UC Assumptions'!$C$19&gt;0,(AB319-AA319-AU319)*'1. UC Assumptions'!$C$19,0)</f>
        <v>211669.22556570504</v>
      </c>
      <c r="AX319" s="287">
        <f t="shared" si="240"/>
        <v>750793.93556570495</v>
      </c>
      <c r="AY319" s="287">
        <f>ROUND(AX319/'1. UC Assumptions'!$C$19,2)</f>
        <v>1789735.25</v>
      </c>
      <c r="AZ319" s="290">
        <f t="shared" si="233"/>
        <v>1295087.3023990958</v>
      </c>
      <c r="BA319" s="287">
        <f t="shared" si="220"/>
        <v>0</v>
      </c>
      <c r="BB319" s="287">
        <f t="shared" si="221"/>
        <v>0</v>
      </c>
      <c r="BC319" s="287">
        <f t="shared" si="222"/>
        <v>0</v>
      </c>
      <c r="BD319" s="287">
        <f t="shared" si="223"/>
        <v>0</v>
      </c>
      <c r="BE319" s="287">
        <f t="shared" si="224"/>
        <v>0</v>
      </c>
      <c r="BF319" s="287">
        <f t="shared" si="225"/>
        <v>0</v>
      </c>
      <c r="BG319" s="287">
        <f t="shared" si="241"/>
        <v>1295087.3023990958</v>
      </c>
      <c r="BH319" s="287">
        <f t="shared" si="226"/>
        <v>0</v>
      </c>
      <c r="BI319" s="287">
        <f t="shared" si="227"/>
        <v>1295087.3023990958</v>
      </c>
      <c r="BJ319" s="287">
        <f t="shared" si="228"/>
        <v>0</v>
      </c>
      <c r="BK319" s="287">
        <f t="shared" si="229"/>
        <v>0</v>
      </c>
      <c r="BL319" s="287">
        <f t="shared" si="230"/>
        <v>0</v>
      </c>
      <c r="BM319" s="287">
        <f t="shared" si="231"/>
        <v>0</v>
      </c>
      <c r="BN319" s="287">
        <f t="shared" si="232"/>
        <v>0</v>
      </c>
      <c r="BO319" s="287">
        <f t="shared" si="234"/>
        <v>9927.0923990958836</v>
      </c>
      <c r="BP319" s="287">
        <f t="shared" si="251"/>
        <v>4164.41</v>
      </c>
      <c r="BQ319" s="288">
        <f>IF(BO319&gt;0,BO319/'1. UC Assumptions'!$C$29*'1. UC Assumptions'!$C$28,0)</f>
        <v>6784.2509782333327</v>
      </c>
      <c r="BR319" s="289">
        <f>BQ319*'1. UC Assumptions'!$C$19</f>
        <v>2845.9932853688829</v>
      </c>
      <c r="BS319" s="289">
        <f t="shared" si="235"/>
        <v>1291944.4609782333</v>
      </c>
      <c r="BT319" s="117"/>
      <c r="BU319" s="111"/>
      <c r="BV319" s="111"/>
      <c r="BW319" s="126">
        <v>642470.90000000014</v>
      </c>
      <c r="BX319" s="126">
        <v>1508614.2411459</v>
      </c>
      <c r="BY319" s="7">
        <f t="shared" si="239"/>
        <v>0</v>
      </c>
    </row>
    <row r="320" spans="1:77" s="8" customFormat="1">
      <c r="A320" s="115" t="s">
        <v>1346</v>
      </c>
      <c r="B320" s="146" t="s">
        <v>1482</v>
      </c>
      <c r="C320" s="270" t="s">
        <v>1482</v>
      </c>
      <c r="D320" s="138" t="s">
        <v>949</v>
      </c>
      <c r="E320" s="137"/>
      <c r="F320" s="137"/>
      <c r="G320" s="148" t="s">
        <v>1347</v>
      </c>
      <c r="H320" s="115" t="s">
        <v>771</v>
      </c>
      <c r="I320" s="138">
        <v>3</v>
      </c>
      <c r="J320" s="217" t="str">
        <f t="shared" si="243"/>
        <v xml:space="preserve"> </v>
      </c>
      <c r="K320" s="125">
        <v>6846564.0378200002</v>
      </c>
      <c r="L320" s="125">
        <v>5676929</v>
      </c>
      <c r="M320" s="93">
        <f t="shared" si="244"/>
        <v>7.1366902418290357E-2</v>
      </c>
      <c r="N320" s="232">
        <v>13417255.943386238</v>
      </c>
      <c r="O320" s="232"/>
      <c r="P320" s="123">
        <v>13417255.943386238</v>
      </c>
      <c r="Q320" s="123">
        <v>0</v>
      </c>
      <c r="R320" s="123">
        <f t="shared" si="205"/>
        <v>13417255.943386238</v>
      </c>
      <c r="S320" s="123">
        <f t="shared" si="206"/>
        <v>0</v>
      </c>
      <c r="T320" s="123" t="b">
        <f t="shared" si="207"/>
        <v>0</v>
      </c>
      <c r="U320" s="125">
        <v>0</v>
      </c>
      <c r="V320" s="125">
        <v>0</v>
      </c>
      <c r="W320" s="125">
        <v>0</v>
      </c>
      <c r="X320" s="125">
        <v>0</v>
      </c>
      <c r="Y320" s="125">
        <v>0</v>
      </c>
      <c r="Z320" s="70">
        <f t="shared" si="194"/>
        <v>0</v>
      </c>
      <c r="AA320" s="70">
        <v>0</v>
      </c>
      <c r="AB320" s="70">
        <f t="shared" si="248"/>
        <v>13417255.943386238</v>
      </c>
      <c r="AC320" s="51">
        <f>IF(D320='2. UC Pool Allocations by Type'!B$5,'2. UC Pool Allocations by Type'!J$5,IF(D320='2. UC Pool Allocations by Type'!B$6,'2. UC Pool Allocations by Type'!J$6,IF(D320='2. UC Pool Allocations by Type'!B$7,'2. UC Pool Allocations by Type'!J$7,IF(D320='2. UC Pool Allocations by Type'!B$10,'2. UC Pool Allocations by Type'!J$10,IF(D320='2. UC Pool Allocations by Type'!B$14,'2. UC Pool Allocations by Type'!J$14,IF(D320='2. UC Pool Allocations by Type'!B$15,'2. UC Pool Allocations by Type'!J$15,IF(D320='2. UC Pool Allocations by Type'!B$16,'2. UC Pool Allocations by Type'!J$16,0)))))))</f>
        <v>2027872799.0126088</v>
      </c>
      <c r="AD320" s="71">
        <f t="shared" si="208"/>
        <v>13417255.943386238</v>
      </c>
      <c r="AE320" s="71">
        <f t="shared" si="209"/>
        <v>0</v>
      </c>
      <c r="AF320" s="71">
        <f t="shared" si="210"/>
        <v>0</v>
      </c>
      <c r="AG320" s="71">
        <f t="shared" si="211"/>
        <v>0</v>
      </c>
      <c r="AH320" s="71">
        <f t="shared" si="212"/>
        <v>0</v>
      </c>
      <c r="AI320" s="71">
        <f t="shared" si="213"/>
        <v>0</v>
      </c>
      <c r="AJ320" s="71">
        <f t="shared" si="214"/>
        <v>0</v>
      </c>
      <c r="AK320" s="49">
        <f t="shared" si="215"/>
        <v>6364763.9385784622</v>
      </c>
      <c r="AL320" s="51">
        <f>IF($E320=$D$352,R320*'1. UC Assumptions'!$H$14,0)</f>
        <v>0</v>
      </c>
      <c r="AM320" s="70">
        <f t="shared" si="242"/>
        <v>0</v>
      </c>
      <c r="AN320" s="70">
        <f t="shared" si="216"/>
        <v>0</v>
      </c>
      <c r="AO320" s="70">
        <f t="shared" si="217"/>
        <v>0</v>
      </c>
      <c r="AP320" s="70">
        <f t="shared" si="249"/>
        <v>0</v>
      </c>
      <c r="AQ320" s="70">
        <f t="shared" si="218"/>
        <v>0</v>
      </c>
      <c r="AR320" s="70">
        <f t="shared" si="219"/>
        <v>6364763.9385784622</v>
      </c>
      <c r="AS320" s="70">
        <f t="shared" si="250"/>
        <v>-326037.63079816074</v>
      </c>
      <c r="AT320" s="99">
        <f t="shared" si="247"/>
        <v>6038726.3077803012</v>
      </c>
      <c r="AU320" s="287">
        <v>6541777.04</v>
      </c>
      <c r="AV320" s="287">
        <f>ROUND(AU320*'1. UC Assumptions'!$C$19,2)</f>
        <v>2744275.47</v>
      </c>
      <c r="AW320" s="287">
        <f>IF((AB320-AA320-AU320)*'1. UC Assumptions'!$C$19&gt;0,(AB320-AA320-AU320)*'1. UC Assumptions'!$C$19,0)</f>
        <v>2884263.3999705268</v>
      </c>
      <c r="AX320" s="287">
        <f t="shared" si="240"/>
        <v>5628538.8699705265</v>
      </c>
      <c r="AY320" s="287">
        <f>ROUND(AX320/'1. UC Assumptions'!$C$19,2)</f>
        <v>13417255.949999999</v>
      </c>
      <c r="AZ320" s="290">
        <f t="shared" si="233"/>
        <v>6038726.3077803012</v>
      </c>
      <c r="BA320" s="287">
        <f t="shared" si="220"/>
        <v>0</v>
      </c>
      <c r="BB320" s="287">
        <f t="shared" si="221"/>
        <v>0</v>
      </c>
      <c r="BC320" s="287">
        <f t="shared" si="222"/>
        <v>7378529.6422196981</v>
      </c>
      <c r="BD320" s="287">
        <f t="shared" si="223"/>
        <v>0</v>
      </c>
      <c r="BE320" s="287">
        <f t="shared" si="224"/>
        <v>0</v>
      </c>
      <c r="BF320" s="287">
        <f t="shared" si="225"/>
        <v>0</v>
      </c>
      <c r="BG320" s="287">
        <f t="shared" si="241"/>
        <v>6038726.3077803012</v>
      </c>
      <c r="BH320" s="287">
        <f t="shared" si="226"/>
        <v>6038726.3077803012</v>
      </c>
      <c r="BI320" s="287">
        <f t="shared" si="227"/>
        <v>0</v>
      </c>
      <c r="BJ320" s="287">
        <f t="shared" si="228"/>
        <v>0</v>
      </c>
      <c r="BK320" s="287">
        <f t="shared" si="229"/>
        <v>0</v>
      </c>
      <c r="BL320" s="287">
        <f t="shared" si="230"/>
        <v>0</v>
      </c>
      <c r="BM320" s="287">
        <f t="shared" si="231"/>
        <v>0</v>
      </c>
      <c r="BN320" s="287">
        <f t="shared" si="232"/>
        <v>0</v>
      </c>
      <c r="BO320" s="287">
        <f t="shared" si="234"/>
        <v>-503050.73221969884</v>
      </c>
      <c r="BP320" s="287">
        <f t="shared" si="251"/>
        <v>-211029.78</v>
      </c>
      <c r="BQ320" s="288">
        <f>IF(BO320&gt;0,BO320/'1. UC Assumptions'!$C$29*'1. UC Assumptions'!$C$28,0)</f>
        <v>0</v>
      </c>
      <c r="BR320" s="289">
        <f>BQ320*'1. UC Assumptions'!$C$19</f>
        <v>0</v>
      </c>
      <c r="BS320" s="289">
        <f t="shared" si="235"/>
        <v>6541777.04</v>
      </c>
      <c r="BT320" s="117"/>
      <c r="BU320" s="111"/>
      <c r="BV320" s="111"/>
      <c r="BW320" s="126">
        <v>7060395.8078199998</v>
      </c>
      <c r="BX320" s="126">
        <v>13417255.943386238</v>
      </c>
      <c r="BY320" s="7">
        <f t="shared" si="239"/>
        <v>0</v>
      </c>
    </row>
    <row r="321" spans="1:77" s="8" customFormat="1">
      <c r="A321" s="115" t="s">
        <v>678</v>
      </c>
      <c r="B321" s="115" t="s">
        <v>1348</v>
      </c>
      <c r="C321" s="270" t="s">
        <v>1348</v>
      </c>
      <c r="D321" s="138" t="s">
        <v>949</v>
      </c>
      <c r="E321" s="137"/>
      <c r="F321" s="137"/>
      <c r="G321" s="148" t="s">
        <v>677</v>
      </c>
      <c r="H321" s="115" t="s">
        <v>782</v>
      </c>
      <c r="I321" s="138">
        <v>9</v>
      </c>
      <c r="J321" s="217" t="str">
        <f t="shared" si="243"/>
        <v xml:space="preserve"> </v>
      </c>
      <c r="K321" s="125">
        <v>11705960.945149999</v>
      </c>
      <c r="L321" s="125">
        <v>12585688</v>
      </c>
      <c r="M321" s="93">
        <f t="shared" si="244"/>
        <v>6.8046103648384593E-2</v>
      </c>
      <c r="N321" s="232">
        <v>25944601.00706185</v>
      </c>
      <c r="O321" s="232"/>
      <c r="P321" s="123">
        <v>25944601.00706185</v>
      </c>
      <c r="Q321" s="123">
        <v>0</v>
      </c>
      <c r="R321" s="123">
        <f t="shared" si="205"/>
        <v>25944601.00706185</v>
      </c>
      <c r="S321" s="123">
        <f t="shared" si="206"/>
        <v>0</v>
      </c>
      <c r="T321" s="123" t="b">
        <f t="shared" si="207"/>
        <v>0</v>
      </c>
      <c r="U321" s="125">
        <v>0</v>
      </c>
      <c r="V321" s="125">
        <v>0</v>
      </c>
      <c r="W321" s="125">
        <v>0</v>
      </c>
      <c r="X321" s="125">
        <v>0</v>
      </c>
      <c r="Y321" s="125">
        <v>0</v>
      </c>
      <c r="Z321" s="70">
        <f t="shared" si="194"/>
        <v>0</v>
      </c>
      <c r="AA321" s="70">
        <v>0</v>
      </c>
      <c r="AB321" s="70">
        <f t="shared" si="248"/>
        <v>25944601.00706185</v>
      </c>
      <c r="AC321" s="51">
        <f>IF(D321='2. UC Pool Allocations by Type'!B$5,'2. UC Pool Allocations by Type'!J$5,IF(D321='2. UC Pool Allocations by Type'!B$6,'2. UC Pool Allocations by Type'!J$6,IF(D321='2. UC Pool Allocations by Type'!B$7,'2. UC Pool Allocations by Type'!J$7,IF(D321='2. UC Pool Allocations by Type'!B$10,'2. UC Pool Allocations by Type'!J$10,IF(D321='2. UC Pool Allocations by Type'!B$14,'2. UC Pool Allocations by Type'!J$14,IF(D321='2. UC Pool Allocations by Type'!B$15,'2. UC Pool Allocations by Type'!J$15,IF(D321='2. UC Pool Allocations by Type'!B$16,'2. UC Pool Allocations by Type'!J$16,0)))))))</f>
        <v>2027872799.0126088</v>
      </c>
      <c r="AD321" s="71">
        <f t="shared" si="208"/>
        <v>25944601.00706185</v>
      </c>
      <c r="AE321" s="71">
        <f t="shared" si="209"/>
        <v>0</v>
      </c>
      <c r="AF321" s="71">
        <f t="shared" si="210"/>
        <v>0</v>
      </c>
      <c r="AG321" s="71">
        <f t="shared" si="211"/>
        <v>0</v>
      </c>
      <c r="AH321" s="71">
        <f t="shared" si="212"/>
        <v>0</v>
      </c>
      <c r="AI321" s="71">
        <f t="shared" si="213"/>
        <v>0</v>
      </c>
      <c r="AJ321" s="71">
        <f t="shared" si="214"/>
        <v>0</v>
      </c>
      <c r="AK321" s="49">
        <f t="shared" si="215"/>
        <v>12307379.510931352</v>
      </c>
      <c r="AL321" s="51">
        <f>IF($E321=$D$352,R321*'1. UC Assumptions'!$H$14,0)</f>
        <v>0</v>
      </c>
      <c r="AM321" s="70">
        <f t="shared" si="242"/>
        <v>0</v>
      </c>
      <c r="AN321" s="70">
        <f t="shared" si="216"/>
        <v>0</v>
      </c>
      <c r="AO321" s="70">
        <f t="shared" si="217"/>
        <v>0</v>
      </c>
      <c r="AP321" s="70">
        <f t="shared" si="249"/>
        <v>0</v>
      </c>
      <c r="AQ321" s="70">
        <f t="shared" si="218"/>
        <v>0</v>
      </c>
      <c r="AR321" s="70">
        <f t="shared" si="219"/>
        <v>12307379.510931352</v>
      </c>
      <c r="AS321" s="70">
        <f t="shared" si="250"/>
        <v>-630450.53921891307</v>
      </c>
      <c r="AT321" s="99">
        <f t="shared" si="247"/>
        <v>11676928.971712438</v>
      </c>
      <c r="AU321" s="287">
        <v>11788305.57</v>
      </c>
      <c r="AV321" s="287">
        <f>ROUND(AU321*'1. UC Assumptions'!$C$19,2)</f>
        <v>4945194.1900000004</v>
      </c>
      <c r="AW321" s="287">
        <f>IF((AB321-AA321-AU321)*'1. UC Assumptions'!$C$19&gt;0,(AB321-AA321-AU321)*'1. UC Assumptions'!$C$19,0)</f>
        <v>5938565.9358474454</v>
      </c>
      <c r="AX321" s="287">
        <f t="shared" si="240"/>
        <v>10883760.125847446</v>
      </c>
      <c r="AY321" s="287">
        <f>ROUND(AX321/'1. UC Assumptions'!$C$19,2)</f>
        <v>25944601.02</v>
      </c>
      <c r="AZ321" s="290">
        <f t="shared" si="233"/>
        <v>11676928.971712438</v>
      </c>
      <c r="BA321" s="287">
        <f t="shared" si="220"/>
        <v>0</v>
      </c>
      <c r="BB321" s="287">
        <f t="shared" si="221"/>
        <v>0</v>
      </c>
      <c r="BC321" s="287">
        <f t="shared" si="222"/>
        <v>14267672.048287561</v>
      </c>
      <c r="BD321" s="287">
        <f t="shared" si="223"/>
        <v>0</v>
      </c>
      <c r="BE321" s="287">
        <f t="shared" si="224"/>
        <v>0</v>
      </c>
      <c r="BF321" s="287">
        <f t="shared" si="225"/>
        <v>0</v>
      </c>
      <c r="BG321" s="287">
        <f t="shared" si="241"/>
        <v>11676928.971712438</v>
      </c>
      <c r="BH321" s="287">
        <f t="shared" si="226"/>
        <v>11676928.971712438</v>
      </c>
      <c r="BI321" s="287">
        <f t="shared" si="227"/>
        <v>0</v>
      </c>
      <c r="BJ321" s="287">
        <f t="shared" si="228"/>
        <v>0</v>
      </c>
      <c r="BK321" s="287">
        <f t="shared" si="229"/>
        <v>0</v>
      </c>
      <c r="BL321" s="287">
        <f t="shared" si="230"/>
        <v>0</v>
      </c>
      <c r="BM321" s="287">
        <f t="shared" si="231"/>
        <v>0</v>
      </c>
      <c r="BN321" s="287">
        <f t="shared" si="232"/>
        <v>0</v>
      </c>
      <c r="BO321" s="287">
        <f t="shared" si="234"/>
        <v>-111376.59828756191</v>
      </c>
      <c r="BP321" s="287">
        <f t="shared" si="251"/>
        <v>-46722.48</v>
      </c>
      <c r="BQ321" s="288">
        <f>IF(BO321&gt;0,BO321/'1. UC Assumptions'!$C$29*'1. UC Assumptions'!$C$28,0)</f>
        <v>0</v>
      </c>
      <c r="BR321" s="289">
        <f>BQ321*'1. UC Assumptions'!$C$19</f>
        <v>0</v>
      </c>
      <c r="BS321" s="289">
        <f t="shared" si="235"/>
        <v>11788305.57</v>
      </c>
      <c r="BT321" s="117"/>
      <c r="BU321" s="111"/>
      <c r="BV321" s="111"/>
      <c r="BW321" s="126">
        <v>12044147.74515</v>
      </c>
      <c r="BX321" s="126">
        <v>25944601.00706185</v>
      </c>
      <c r="BY321" s="7">
        <f t="shared" si="239"/>
        <v>0</v>
      </c>
    </row>
    <row r="322" spans="1:77" s="8" customFormat="1">
      <c r="A322" s="115"/>
      <c r="B322" s="115" t="s">
        <v>1349</v>
      </c>
      <c r="C322" s="115" t="s">
        <v>1349</v>
      </c>
      <c r="D322" s="138" t="s">
        <v>974</v>
      </c>
      <c r="E322" s="137"/>
      <c r="F322" s="137"/>
      <c r="G322" s="148" t="s">
        <v>1350</v>
      </c>
      <c r="H322" s="115"/>
      <c r="I322" s="138"/>
      <c r="J322" s="217" t="str">
        <f t="shared" si="243"/>
        <v xml:space="preserve"> </v>
      </c>
      <c r="K322" s="125"/>
      <c r="L322" s="125"/>
      <c r="M322" s="93"/>
      <c r="N322" s="232">
        <v>197618</v>
      </c>
      <c r="O322" s="232"/>
      <c r="P322" s="125">
        <v>197618</v>
      </c>
      <c r="Q322" s="123">
        <v>0</v>
      </c>
      <c r="R322" s="123">
        <f t="shared" si="205"/>
        <v>197618</v>
      </c>
      <c r="S322" s="123" t="b">
        <f t="shared" si="206"/>
        <v>0</v>
      </c>
      <c r="T322" s="123" t="b">
        <f t="shared" si="207"/>
        <v>0</v>
      </c>
      <c r="U322" s="125">
        <v>0</v>
      </c>
      <c r="V322" s="125">
        <v>0</v>
      </c>
      <c r="W322" s="125">
        <v>0</v>
      </c>
      <c r="X322" s="125">
        <v>0</v>
      </c>
      <c r="Y322" s="125">
        <v>0</v>
      </c>
      <c r="Z322" s="70">
        <f t="shared" si="194"/>
        <v>0</v>
      </c>
      <c r="AA322" s="70">
        <v>0</v>
      </c>
      <c r="AB322" s="70">
        <f t="shared" si="248"/>
        <v>197618</v>
      </c>
      <c r="AC322" s="51">
        <f>IF(D322='2. UC Pool Allocations by Type'!B$5,'2. UC Pool Allocations by Type'!J$5,IF(D322='2. UC Pool Allocations by Type'!B$6,'2. UC Pool Allocations by Type'!J$6,IF(D322='2. UC Pool Allocations by Type'!B$7,'2. UC Pool Allocations by Type'!J$7,IF(D322='2. UC Pool Allocations by Type'!B$10,'2. UC Pool Allocations by Type'!J$10,IF(D322='2. UC Pool Allocations by Type'!B$14,'2. UC Pool Allocations by Type'!J$14,IF(D322='2. UC Pool Allocations by Type'!B$15,'2. UC Pool Allocations by Type'!J$15,IF(D322='2. UC Pool Allocations by Type'!B$16,'2. UC Pool Allocations by Type'!J$16,0)))))))</f>
        <v>108713993.02506545</v>
      </c>
      <c r="AD322" s="71">
        <f t="shared" si="208"/>
        <v>0</v>
      </c>
      <c r="AE322" s="71">
        <f t="shared" si="209"/>
        <v>0</v>
      </c>
      <c r="AF322" s="71">
        <f t="shared" si="210"/>
        <v>0</v>
      </c>
      <c r="AG322" s="71">
        <f t="shared" si="211"/>
        <v>0</v>
      </c>
      <c r="AH322" s="71">
        <f t="shared" si="212"/>
        <v>197618</v>
      </c>
      <c r="AI322" s="71">
        <f t="shared" si="213"/>
        <v>0</v>
      </c>
      <c r="AJ322" s="71">
        <f t="shared" si="214"/>
        <v>0</v>
      </c>
      <c r="AK322" s="49">
        <f t="shared" si="215"/>
        <v>97883.95968495369</v>
      </c>
      <c r="AL322" s="51">
        <f>IF($E322=$D$352,R322*'1. UC Assumptions'!$H$14,0)</f>
        <v>0</v>
      </c>
      <c r="AM322" s="70">
        <f t="shared" si="242"/>
        <v>0</v>
      </c>
      <c r="AN322" s="70">
        <f t="shared" si="216"/>
        <v>0</v>
      </c>
      <c r="AO322" s="70">
        <f t="shared" si="217"/>
        <v>0</v>
      </c>
      <c r="AP322" s="70">
        <f t="shared" si="249"/>
        <v>0</v>
      </c>
      <c r="AQ322" s="70">
        <f t="shared" si="218"/>
        <v>0</v>
      </c>
      <c r="AR322" s="70">
        <f t="shared" si="219"/>
        <v>0</v>
      </c>
      <c r="AS322" s="70">
        <f t="shared" si="250"/>
        <v>0</v>
      </c>
      <c r="AT322" s="99">
        <f t="shared" si="247"/>
        <v>97883.95968495369</v>
      </c>
      <c r="AU322" s="287">
        <v>98487.6</v>
      </c>
      <c r="AV322" s="287">
        <f>ROUND(AU322*'1. UC Assumptions'!$C$19,2)</f>
        <v>41315.550000000003</v>
      </c>
      <c r="AW322" s="287">
        <f>IF((AB322-AA322-AU322)*'1. UC Assumptions'!$C$19&gt;0,(AB322-AA322-AU322)*'1. UC Assumptions'!$C$19,0)</f>
        <v>41585.202799999999</v>
      </c>
      <c r="AX322" s="287">
        <f t="shared" si="240"/>
        <v>82900.752800000002</v>
      </c>
      <c r="AY322" s="287">
        <f>ROUND(AX322/'1. UC Assumptions'!$C$19,2)</f>
        <v>197618</v>
      </c>
      <c r="AZ322" s="290">
        <f t="shared" si="233"/>
        <v>97883.95968495369</v>
      </c>
      <c r="BA322" s="287">
        <f t="shared" si="220"/>
        <v>0</v>
      </c>
      <c r="BB322" s="287">
        <f t="shared" si="221"/>
        <v>0</v>
      </c>
      <c r="BC322" s="287">
        <f t="shared" si="222"/>
        <v>0</v>
      </c>
      <c r="BD322" s="287">
        <f t="shared" si="223"/>
        <v>99734.04031504631</v>
      </c>
      <c r="BE322" s="287">
        <f t="shared" si="224"/>
        <v>0</v>
      </c>
      <c r="BF322" s="287">
        <f t="shared" si="225"/>
        <v>0</v>
      </c>
      <c r="BG322" s="287">
        <f t="shared" si="241"/>
        <v>97883.95968495369</v>
      </c>
      <c r="BH322" s="287">
        <f t="shared" si="226"/>
        <v>0</v>
      </c>
      <c r="BI322" s="287">
        <f t="shared" si="227"/>
        <v>0</v>
      </c>
      <c r="BJ322" s="287">
        <f t="shared" si="228"/>
        <v>0</v>
      </c>
      <c r="BK322" s="287">
        <f t="shared" si="229"/>
        <v>0</v>
      </c>
      <c r="BL322" s="287">
        <f t="shared" si="230"/>
        <v>97883.95968495369</v>
      </c>
      <c r="BM322" s="287">
        <f t="shared" si="231"/>
        <v>0</v>
      </c>
      <c r="BN322" s="287">
        <f t="shared" si="232"/>
        <v>0</v>
      </c>
      <c r="BO322" s="287">
        <f t="shared" si="234"/>
        <v>-603.64031504631566</v>
      </c>
      <c r="BP322" s="287">
        <f t="shared" si="251"/>
        <v>-253.22</v>
      </c>
      <c r="BQ322" s="288">
        <f>IF(BO322&gt;0,BO322/'1. UC Assumptions'!$C$29*'1. UC Assumptions'!$C$28,0)</f>
        <v>0</v>
      </c>
      <c r="BR322" s="289">
        <f>BQ322*'1. UC Assumptions'!$C$19</f>
        <v>0</v>
      </c>
      <c r="BS322" s="289">
        <f t="shared" si="235"/>
        <v>98487.6</v>
      </c>
      <c r="BT322" s="117"/>
      <c r="BU322" s="111"/>
      <c r="BV322" s="111"/>
      <c r="BW322" s="126"/>
      <c r="BX322" s="126"/>
    </row>
    <row r="323" spans="1:77" s="8" customFormat="1">
      <c r="A323" s="115"/>
      <c r="B323" s="115" t="s">
        <v>954</v>
      </c>
      <c r="C323" s="115" t="s">
        <v>954</v>
      </c>
      <c r="D323" s="138" t="s">
        <v>974</v>
      </c>
      <c r="E323" s="137"/>
      <c r="F323" s="137"/>
      <c r="G323" s="148" t="s">
        <v>1351</v>
      </c>
      <c r="H323" s="115"/>
      <c r="I323" s="138"/>
      <c r="J323" s="217" t="str">
        <f t="shared" si="243"/>
        <v xml:space="preserve"> </v>
      </c>
      <c r="K323" s="125"/>
      <c r="L323" s="125"/>
      <c r="M323" s="93"/>
      <c r="N323" s="232">
        <v>3990670.7230854435</v>
      </c>
      <c r="O323" s="232"/>
      <c r="P323" s="125">
        <v>3990670.7230854435</v>
      </c>
      <c r="Q323" s="123">
        <v>0</v>
      </c>
      <c r="R323" s="123">
        <f t="shared" ref="R323:R340" si="252">P323-Q323</f>
        <v>3990670.7230854435</v>
      </c>
      <c r="S323" s="123" t="b">
        <f t="shared" ref="S323:S340" si="253">IF($D323=$D$345,IF($E323=$D$352,$R323,0))</f>
        <v>0</v>
      </c>
      <c r="T323" s="123" t="b">
        <f t="shared" ref="T323:T340" si="254">IF($D323=$D$346,IF($E323=$D$352,$R323,0))</f>
        <v>0</v>
      </c>
      <c r="U323" s="125">
        <v>0</v>
      </c>
      <c r="V323" s="125">
        <v>0</v>
      </c>
      <c r="W323" s="125">
        <v>0</v>
      </c>
      <c r="X323" s="125">
        <v>0</v>
      </c>
      <c r="Y323" s="125">
        <v>0</v>
      </c>
      <c r="Z323" s="70">
        <f t="shared" si="194"/>
        <v>0</v>
      </c>
      <c r="AA323" s="70">
        <v>0</v>
      </c>
      <c r="AB323" s="70">
        <f t="shared" si="248"/>
        <v>3990670.7230854435</v>
      </c>
      <c r="AC323" s="51">
        <f>IF(D323='2. UC Pool Allocations by Type'!B$5,'2. UC Pool Allocations by Type'!J$5,IF(D323='2. UC Pool Allocations by Type'!B$6,'2. UC Pool Allocations by Type'!J$6,IF(D323='2. UC Pool Allocations by Type'!B$7,'2. UC Pool Allocations by Type'!J$7,IF(D323='2. UC Pool Allocations by Type'!B$10,'2. UC Pool Allocations by Type'!J$10,IF(D323='2. UC Pool Allocations by Type'!B$14,'2. UC Pool Allocations by Type'!J$14,IF(D323='2. UC Pool Allocations by Type'!B$15,'2. UC Pool Allocations by Type'!J$15,IF(D323='2. UC Pool Allocations by Type'!B$16,'2. UC Pool Allocations by Type'!J$16,0)))))))</f>
        <v>108713993.02506545</v>
      </c>
      <c r="AD323" s="71">
        <f t="shared" ref="AD323:AD340" si="255">IF(D323=D$345,AB323,0)</f>
        <v>0</v>
      </c>
      <c r="AE323" s="71">
        <f t="shared" ref="AE323:AE340" si="256">IF(D323=D$346,AB323,0)</f>
        <v>0</v>
      </c>
      <c r="AF323" s="71">
        <f t="shared" ref="AF323:AF340" si="257">IF(D323=D$347,AB323,0)</f>
        <v>0</v>
      </c>
      <c r="AG323" s="71">
        <f t="shared" ref="AG323:AG340" si="258">IF(D323=D$348,AB323,0)</f>
        <v>0</v>
      </c>
      <c r="AH323" s="71">
        <f t="shared" ref="AH323:AH340" si="259">IF(D323=D$349,AB323,0)</f>
        <v>3990670.7230854435</v>
      </c>
      <c r="AI323" s="71">
        <f t="shared" ref="AI323:AI340" si="260">IF(D323=D$350,AB323,0)</f>
        <v>0</v>
      </c>
      <c r="AJ323" s="71">
        <f t="shared" ref="AJ323:AJ340" si="261">IF(D323=D$351,AB323,0)</f>
        <v>0</v>
      </c>
      <c r="AK323" s="49">
        <f t="shared" ref="AK323:AK340" si="262">IF($D323=$D$345,$AC323*$AB323/$AD$341,IF($D323=$D$346,$AC323*$AB323/$AE$341,IF($D323=$D$347,$AC323*$AB323/$AF$341,IF($D323=$D$348,$AC323*$AB323/$AG$341,IF($D323=$D$349,$AC323*$AB323/$AH$341,IF($D323=$D$350,$AC323*$AB323/$AI$341,IF($D323=$D$351,$AC323*$AB323/$AJ$341,0)))))))</f>
        <v>1976655.2245970538</v>
      </c>
      <c r="AL323" s="51">
        <f>IF($E323=$D$352,R323*'1. UC Assumptions'!$H$14,0)</f>
        <v>0</v>
      </c>
      <c r="AM323" s="123">
        <f t="shared" si="242"/>
        <v>0</v>
      </c>
      <c r="AN323" s="70">
        <f t="shared" ref="AN323:AN340" si="263">IF(D323=D$346,AM323,0)</f>
        <v>0</v>
      </c>
      <c r="AO323" s="70">
        <f t="shared" ref="AO323:AO340" si="264">IF(D323=D$346,IF(E323 &lt;&gt; D$352,AK323,0),0)</f>
        <v>0</v>
      </c>
      <c r="AP323" s="123">
        <f t="shared" si="249"/>
        <v>0</v>
      </c>
      <c r="AQ323" s="70">
        <f t="shared" ref="AQ323:AQ340" si="265">IF(D323=D$345,AM323,0)</f>
        <v>0</v>
      </c>
      <c r="AR323" s="70">
        <f t="shared" ref="AR323:AR340" si="266">IF(D323=D$345,IF(E323&lt;&gt;D$352,AK323,0),0)</f>
        <v>0</v>
      </c>
      <c r="AS323" s="123">
        <f t="shared" si="250"/>
        <v>0</v>
      </c>
      <c r="AT323" s="99">
        <f t="shared" si="247"/>
        <v>1976655.2245970538</v>
      </c>
      <c r="AU323" s="287">
        <v>1988845.27</v>
      </c>
      <c r="AV323" s="287">
        <f>ROUND(AU323*'1. UC Assumptions'!$C$19,2)</f>
        <v>834320.59</v>
      </c>
      <c r="AW323" s="287">
        <f>IF((AB323-AA323-AU323)*'1. UC Assumptions'!$C$19&gt;0,(AB323-AA323-AU323)*'1. UC Assumptions'!$C$19,0)</f>
        <v>839765.77756934345</v>
      </c>
      <c r="AX323" s="291">
        <f t="shared" si="195"/>
        <v>1674086.3675693434</v>
      </c>
      <c r="AY323" s="287">
        <f>ROUND(AX323/'1. UC Assumptions'!$C$19,2)</f>
        <v>3990670.72</v>
      </c>
      <c r="AZ323" s="290">
        <f t="shared" si="233"/>
        <v>1976655.2245970538</v>
      </c>
      <c r="BA323" s="287">
        <f t="shared" ref="BA323:BA340" si="267">IF(D323=D$345,AT323-AZ323,0)</f>
        <v>0</v>
      </c>
      <c r="BB323" s="287">
        <f t="shared" ref="BB323:BB340" si="268">IF(D323=D$349,AT323-AZ323,0)</f>
        <v>0</v>
      </c>
      <c r="BC323" s="287">
        <f t="shared" ref="BC323:BC340" si="269">IF(D323=D$345,IF(AY323&gt;=AZ323,AY323-AZ323,0),0)</f>
        <v>0</v>
      </c>
      <c r="BD323" s="287">
        <f t="shared" ref="BD323:BD340" si="270">IF(D323=D$349,IF(AY323&gt;=AZ323,AY323-AZ323,0),0)</f>
        <v>2014015.4954029464</v>
      </c>
      <c r="BE323" s="287">
        <f t="shared" ref="BE323:BE340" si="271">IF(D323=D$345,BA$341/BC$341*BC323,0)</f>
        <v>0</v>
      </c>
      <c r="BF323" s="287">
        <f t="shared" ref="BF323:BF340" si="272">IF(D323=D$349,BB$341/BD$341*BD323,0)</f>
        <v>0</v>
      </c>
      <c r="BG323" s="287">
        <f t="shared" si="241"/>
        <v>1976655.2245970538</v>
      </c>
      <c r="BH323" s="287">
        <f t="shared" ref="BH323:BH340" si="273">IF($D323=$D$345,$BG323,0)</f>
        <v>0</v>
      </c>
      <c r="BI323" s="287">
        <f t="shared" ref="BI323:BI340" si="274">IF($D323=$D$346,$BG323,0)</f>
        <v>0</v>
      </c>
      <c r="BJ323" s="287">
        <f t="shared" ref="BJ323:BJ340" si="275">IF($D323=$D$347,$BG323,0)</f>
        <v>0</v>
      </c>
      <c r="BK323" s="287">
        <f t="shared" ref="BK323:BK340" si="276">IF($D323=$D$348,$BG323,0)</f>
        <v>0</v>
      </c>
      <c r="BL323" s="287">
        <f t="shared" ref="BL323:BL340" si="277">IF($D323=$D$349,$BG323,0)</f>
        <v>1976655.2245970538</v>
      </c>
      <c r="BM323" s="287">
        <f t="shared" ref="BM323:BM340" si="278">IF($D323=$D$350,$BG323,0)</f>
        <v>0</v>
      </c>
      <c r="BN323" s="287">
        <f t="shared" ref="BN323:BN340" si="279">IF($D323=$D$351,$BG323,0)</f>
        <v>0</v>
      </c>
      <c r="BO323" s="287">
        <f t="shared" si="234"/>
        <v>-12190.045402946183</v>
      </c>
      <c r="BP323" s="287">
        <f t="shared" si="251"/>
        <v>-5113.72</v>
      </c>
      <c r="BQ323" s="288">
        <f>IF(BO323&gt;0,BO323/'1. UC Assumptions'!$C$29*'1. UC Assumptions'!$C$28,0)</f>
        <v>0</v>
      </c>
      <c r="BR323" s="289">
        <f>BQ323*'1. UC Assumptions'!$C$19</f>
        <v>0</v>
      </c>
      <c r="BS323" s="289">
        <f t="shared" si="235"/>
        <v>1988845.27</v>
      </c>
      <c r="BT323" s="117"/>
      <c r="BU323" s="111"/>
      <c r="BV323" s="111"/>
      <c r="BW323" s="126"/>
      <c r="BX323" s="126"/>
    </row>
    <row r="324" spans="1:77" s="8" customFormat="1">
      <c r="A324" s="115"/>
      <c r="B324" s="115" t="s">
        <v>955</v>
      </c>
      <c r="C324" s="115" t="s">
        <v>955</v>
      </c>
      <c r="D324" s="138" t="s">
        <v>974</v>
      </c>
      <c r="E324" s="137"/>
      <c r="F324" s="137"/>
      <c r="G324" s="148" t="s">
        <v>1352</v>
      </c>
      <c r="H324" s="115"/>
      <c r="I324" s="138"/>
      <c r="J324" s="217" t="str">
        <f t="shared" si="243"/>
        <v xml:space="preserve"> </v>
      </c>
      <c r="K324" s="125"/>
      <c r="L324" s="125"/>
      <c r="M324" s="93"/>
      <c r="N324" s="232">
        <v>4193350.8375072377</v>
      </c>
      <c r="O324" s="232"/>
      <c r="P324" s="125">
        <v>4193350.8375072377</v>
      </c>
      <c r="Q324" s="123">
        <v>0</v>
      </c>
      <c r="R324" s="123">
        <f t="shared" si="252"/>
        <v>4193350.8375072377</v>
      </c>
      <c r="S324" s="123" t="b">
        <f t="shared" si="253"/>
        <v>0</v>
      </c>
      <c r="T324" s="123" t="b">
        <f t="shared" si="254"/>
        <v>0</v>
      </c>
      <c r="U324" s="125">
        <v>0</v>
      </c>
      <c r="V324" s="125">
        <v>0</v>
      </c>
      <c r="W324" s="125">
        <v>0</v>
      </c>
      <c r="X324" s="125">
        <v>0</v>
      </c>
      <c r="Y324" s="125">
        <v>0</v>
      </c>
      <c r="Z324" s="70">
        <f t="shared" si="194"/>
        <v>0</v>
      </c>
      <c r="AA324" s="70">
        <v>0</v>
      </c>
      <c r="AB324" s="70">
        <f t="shared" si="248"/>
        <v>4193350.8375072377</v>
      </c>
      <c r="AC324" s="51">
        <f>IF(D324='2. UC Pool Allocations by Type'!B$5,'2. UC Pool Allocations by Type'!J$5,IF(D324='2. UC Pool Allocations by Type'!B$6,'2. UC Pool Allocations by Type'!J$6,IF(D324='2. UC Pool Allocations by Type'!B$7,'2. UC Pool Allocations by Type'!J$7,IF(D324='2. UC Pool Allocations by Type'!B$10,'2. UC Pool Allocations by Type'!J$10,IF(D324='2. UC Pool Allocations by Type'!B$14,'2. UC Pool Allocations by Type'!J$14,IF(D324='2. UC Pool Allocations by Type'!B$15,'2. UC Pool Allocations by Type'!J$15,IF(D324='2. UC Pool Allocations by Type'!B$16,'2. UC Pool Allocations by Type'!J$16,0)))))))</f>
        <v>108713993.02506545</v>
      </c>
      <c r="AD324" s="71">
        <f t="shared" si="255"/>
        <v>0</v>
      </c>
      <c r="AE324" s="71">
        <f t="shared" si="256"/>
        <v>0</v>
      </c>
      <c r="AF324" s="71">
        <f t="shared" si="257"/>
        <v>0</v>
      </c>
      <c r="AG324" s="71">
        <f t="shared" si="258"/>
        <v>0</v>
      </c>
      <c r="AH324" s="71">
        <f t="shared" si="259"/>
        <v>4193350.8375072377</v>
      </c>
      <c r="AI324" s="71">
        <f t="shared" si="260"/>
        <v>0</v>
      </c>
      <c r="AJ324" s="71">
        <f t="shared" si="261"/>
        <v>0</v>
      </c>
      <c r="AK324" s="49">
        <f t="shared" si="262"/>
        <v>2077046.545979745</v>
      </c>
      <c r="AL324" s="51">
        <f>IF($E324=$D$352,R324*'1. UC Assumptions'!$H$14,0)</f>
        <v>0</v>
      </c>
      <c r="AM324" s="123">
        <f t="shared" si="242"/>
        <v>0</v>
      </c>
      <c r="AN324" s="70">
        <f t="shared" si="263"/>
        <v>0</v>
      </c>
      <c r="AO324" s="70">
        <f t="shared" si="264"/>
        <v>0</v>
      </c>
      <c r="AP324" s="123">
        <f t="shared" si="249"/>
        <v>0</v>
      </c>
      <c r="AQ324" s="70">
        <f t="shared" si="265"/>
        <v>0</v>
      </c>
      <c r="AR324" s="70">
        <f t="shared" si="266"/>
        <v>0</v>
      </c>
      <c r="AS324" s="123">
        <f t="shared" si="250"/>
        <v>0</v>
      </c>
      <c r="AT324" s="99">
        <f t="shared" si="247"/>
        <v>2077046.545979745</v>
      </c>
      <c r="AU324" s="287">
        <v>2089855.7100000002</v>
      </c>
      <c r="AV324" s="287">
        <f>ROUND(AU324*'1. UC Assumptions'!$C$19,2)</f>
        <v>876694.47</v>
      </c>
      <c r="AW324" s="287">
        <f>IF((AB324-AA324-AU324)*'1. UC Assumptions'!$C$19&gt;0,(AB324-AA324-AU324)*'1. UC Assumptions'!$C$19,0)</f>
        <v>882416.20598928619</v>
      </c>
      <c r="AX324" s="291">
        <f t="shared" si="195"/>
        <v>1759110.675989286</v>
      </c>
      <c r="AY324" s="287">
        <f>ROUND(AX324/'1. UC Assumptions'!$C$19,2)</f>
        <v>4193350.84</v>
      </c>
      <c r="AZ324" s="290">
        <f t="shared" ref="AZ324:AZ340" si="280">IF(AT324&gt;=AY324,AY324,AT324)</f>
        <v>2077046.545979745</v>
      </c>
      <c r="BA324" s="287">
        <f t="shared" si="267"/>
        <v>0</v>
      </c>
      <c r="BB324" s="287">
        <f t="shared" si="268"/>
        <v>0</v>
      </c>
      <c r="BC324" s="287">
        <f t="shared" si="269"/>
        <v>0</v>
      </c>
      <c r="BD324" s="287">
        <f t="shared" si="270"/>
        <v>2116304.2940202551</v>
      </c>
      <c r="BE324" s="287">
        <f t="shared" si="271"/>
        <v>0</v>
      </c>
      <c r="BF324" s="287">
        <f t="shared" si="272"/>
        <v>0</v>
      </c>
      <c r="BG324" s="287">
        <f t="shared" si="241"/>
        <v>2077046.545979745</v>
      </c>
      <c r="BH324" s="287">
        <f t="shared" si="273"/>
        <v>0</v>
      </c>
      <c r="BI324" s="287">
        <f t="shared" si="274"/>
        <v>0</v>
      </c>
      <c r="BJ324" s="287">
        <f t="shared" si="275"/>
        <v>0</v>
      </c>
      <c r="BK324" s="287">
        <f t="shared" si="276"/>
        <v>0</v>
      </c>
      <c r="BL324" s="287">
        <f t="shared" si="277"/>
        <v>2077046.545979745</v>
      </c>
      <c r="BM324" s="287">
        <f t="shared" si="278"/>
        <v>0</v>
      </c>
      <c r="BN324" s="287">
        <f t="shared" si="279"/>
        <v>0</v>
      </c>
      <c r="BO324" s="287">
        <f t="shared" ref="BO324:BO340" si="281">BG324-AU324</f>
        <v>-12809.164020255208</v>
      </c>
      <c r="BP324" s="287">
        <f t="shared" si="251"/>
        <v>-5373.44</v>
      </c>
      <c r="BQ324" s="288">
        <f>IF(BO324&gt;0,BO324/'1. UC Assumptions'!$C$29*'1. UC Assumptions'!$C$28,0)</f>
        <v>0</v>
      </c>
      <c r="BR324" s="289">
        <f>BQ324*'1. UC Assumptions'!$C$19</f>
        <v>0</v>
      </c>
      <c r="BS324" s="289">
        <f t="shared" ref="BS324:BS338" si="282">AU324+BQ324</f>
        <v>2089855.7100000002</v>
      </c>
      <c r="BT324" s="117"/>
      <c r="BU324" s="111"/>
      <c r="BV324" s="111"/>
      <c r="BW324" s="126"/>
      <c r="BX324" s="126"/>
    </row>
    <row r="325" spans="1:77" s="8" customFormat="1">
      <c r="A325" s="115"/>
      <c r="B325" s="115" t="s">
        <v>956</v>
      </c>
      <c r="C325" s="115" t="s">
        <v>956</v>
      </c>
      <c r="D325" s="138" t="s">
        <v>974</v>
      </c>
      <c r="E325" s="137"/>
      <c r="F325" s="137"/>
      <c r="G325" s="148" t="s">
        <v>1353</v>
      </c>
      <c r="H325" s="115"/>
      <c r="I325" s="138"/>
      <c r="J325" s="217" t="str">
        <f t="shared" si="243"/>
        <v xml:space="preserve"> </v>
      </c>
      <c r="K325" s="125"/>
      <c r="L325" s="125"/>
      <c r="M325" s="93"/>
      <c r="N325" s="232">
        <v>19078147.577549428</v>
      </c>
      <c r="O325" s="232"/>
      <c r="P325" s="125">
        <v>19078147.577549428</v>
      </c>
      <c r="Q325" s="123">
        <v>0</v>
      </c>
      <c r="R325" s="123">
        <f t="shared" si="252"/>
        <v>19078147.577549428</v>
      </c>
      <c r="S325" s="123" t="b">
        <f t="shared" si="253"/>
        <v>0</v>
      </c>
      <c r="T325" s="123" t="b">
        <f t="shared" si="254"/>
        <v>0</v>
      </c>
      <c r="U325" s="125">
        <v>0</v>
      </c>
      <c r="V325" s="125">
        <v>0</v>
      </c>
      <c r="W325" s="125">
        <v>0</v>
      </c>
      <c r="X325" s="125">
        <v>0</v>
      </c>
      <c r="Y325" s="125">
        <v>0</v>
      </c>
      <c r="Z325" s="70">
        <f t="shared" si="194"/>
        <v>0</v>
      </c>
      <c r="AA325" s="70">
        <v>0</v>
      </c>
      <c r="AB325" s="70">
        <f t="shared" si="248"/>
        <v>19078147.577549428</v>
      </c>
      <c r="AC325" s="51">
        <f>IF(D325='2. UC Pool Allocations by Type'!B$5,'2. UC Pool Allocations by Type'!J$5,IF(D325='2. UC Pool Allocations by Type'!B$6,'2. UC Pool Allocations by Type'!J$6,IF(D325='2. UC Pool Allocations by Type'!B$7,'2. UC Pool Allocations by Type'!J$7,IF(D325='2. UC Pool Allocations by Type'!B$10,'2. UC Pool Allocations by Type'!J$10,IF(D325='2. UC Pool Allocations by Type'!B$14,'2. UC Pool Allocations by Type'!J$14,IF(D325='2. UC Pool Allocations by Type'!B$15,'2. UC Pool Allocations by Type'!J$15,IF(D325='2. UC Pool Allocations by Type'!B$16,'2. UC Pool Allocations by Type'!J$16,0)))))))</f>
        <v>108713993.02506545</v>
      </c>
      <c r="AD325" s="125">
        <f t="shared" si="255"/>
        <v>0</v>
      </c>
      <c r="AE325" s="125">
        <f t="shared" si="256"/>
        <v>0</v>
      </c>
      <c r="AF325" s="125">
        <f t="shared" si="257"/>
        <v>0</v>
      </c>
      <c r="AG325" s="125">
        <f t="shared" si="258"/>
        <v>0</v>
      </c>
      <c r="AH325" s="125">
        <f t="shared" si="259"/>
        <v>19078147.577549428</v>
      </c>
      <c r="AI325" s="125">
        <f t="shared" si="260"/>
        <v>0</v>
      </c>
      <c r="AJ325" s="125">
        <f t="shared" si="261"/>
        <v>0</v>
      </c>
      <c r="AK325" s="49">
        <f t="shared" si="262"/>
        <v>9449769.9012460671</v>
      </c>
      <c r="AL325" s="51">
        <f>IF($E325=$D$352,R325*'1. UC Assumptions'!$H$14,0)</f>
        <v>0</v>
      </c>
      <c r="AM325" s="123">
        <f t="shared" si="242"/>
        <v>0</v>
      </c>
      <c r="AN325" s="70">
        <f t="shared" si="263"/>
        <v>0</v>
      </c>
      <c r="AO325" s="70">
        <f t="shared" si="264"/>
        <v>0</v>
      </c>
      <c r="AP325" s="123">
        <f t="shared" si="249"/>
        <v>0</v>
      </c>
      <c r="AQ325" s="70">
        <f t="shared" si="265"/>
        <v>0</v>
      </c>
      <c r="AR325" s="70">
        <f t="shared" si="266"/>
        <v>0</v>
      </c>
      <c r="AS325" s="123">
        <f t="shared" si="250"/>
        <v>0</v>
      </c>
      <c r="AT325" s="99">
        <f t="shared" si="247"/>
        <v>9449769.9012460671</v>
      </c>
      <c r="AU325" s="287">
        <v>9508046.7400000002</v>
      </c>
      <c r="AV325" s="287">
        <f>ROUND(AU325*'1. UC Assumptions'!$C$19,2)</f>
        <v>3988625.61</v>
      </c>
      <c r="AW325" s="287">
        <f>IF((AB325-AA325-AU325)*'1. UC Assumptions'!$C$19&gt;0,(AB325-AA325-AU325)*'1. UC Assumptions'!$C$19,0)</f>
        <v>4014657.3013519845</v>
      </c>
      <c r="AX325" s="291">
        <f t="shared" si="195"/>
        <v>8003282.9113519844</v>
      </c>
      <c r="AY325" s="287">
        <f>ROUND(AX325/'1. UC Assumptions'!$C$19,2)</f>
        <v>19078147.579999998</v>
      </c>
      <c r="AZ325" s="290">
        <f t="shared" si="280"/>
        <v>9449769.9012460671</v>
      </c>
      <c r="BA325" s="287">
        <f t="shared" si="267"/>
        <v>0</v>
      </c>
      <c r="BB325" s="287">
        <f t="shared" si="268"/>
        <v>0</v>
      </c>
      <c r="BC325" s="287">
        <f t="shared" si="269"/>
        <v>0</v>
      </c>
      <c r="BD325" s="287">
        <f t="shared" si="270"/>
        <v>9628377.6787539311</v>
      </c>
      <c r="BE325" s="287">
        <f t="shared" si="271"/>
        <v>0</v>
      </c>
      <c r="BF325" s="287">
        <f t="shared" si="272"/>
        <v>0</v>
      </c>
      <c r="BG325" s="287">
        <f t="shared" si="241"/>
        <v>9449769.9012460671</v>
      </c>
      <c r="BH325" s="287">
        <f t="shared" si="273"/>
        <v>0</v>
      </c>
      <c r="BI325" s="287">
        <f t="shared" si="274"/>
        <v>0</v>
      </c>
      <c r="BJ325" s="287">
        <f t="shared" si="275"/>
        <v>0</v>
      </c>
      <c r="BK325" s="287">
        <f t="shared" si="276"/>
        <v>0</v>
      </c>
      <c r="BL325" s="287">
        <f t="shared" si="277"/>
        <v>9449769.9012460671</v>
      </c>
      <c r="BM325" s="287">
        <f t="shared" si="278"/>
        <v>0</v>
      </c>
      <c r="BN325" s="287">
        <f t="shared" si="279"/>
        <v>0</v>
      </c>
      <c r="BO325" s="287">
        <f t="shared" si="281"/>
        <v>-58276.838753933087</v>
      </c>
      <c r="BP325" s="287">
        <f t="shared" si="251"/>
        <v>-24447.13</v>
      </c>
      <c r="BQ325" s="288">
        <f>IF(BO325&gt;0,BO325/'1. UC Assumptions'!$C$29*'1. UC Assumptions'!$C$28,0)</f>
        <v>0</v>
      </c>
      <c r="BR325" s="289">
        <f>BQ325*'1. UC Assumptions'!$C$19</f>
        <v>0</v>
      </c>
      <c r="BS325" s="289">
        <f t="shared" si="282"/>
        <v>9508046.7400000002</v>
      </c>
      <c r="BT325" s="117"/>
      <c r="BU325" s="111"/>
      <c r="BV325" s="111"/>
      <c r="BW325" s="126"/>
      <c r="BX325" s="126"/>
    </row>
    <row r="326" spans="1:77" s="8" customFormat="1">
      <c r="A326" s="115"/>
      <c r="B326" s="115" t="s">
        <v>957</v>
      </c>
      <c r="C326" s="115" t="s">
        <v>957</v>
      </c>
      <c r="D326" s="138" t="s">
        <v>974</v>
      </c>
      <c r="E326" s="137"/>
      <c r="F326" s="137"/>
      <c r="G326" s="148" t="s">
        <v>1354</v>
      </c>
      <c r="H326" s="115"/>
      <c r="I326" s="138"/>
      <c r="J326" s="217" t="str">
        <f t="shared" si="243"/>
        <v xml:space="preserve"> </v>
      </c>
      <c r="K326" s="125"/>
      <c r="L326" s="125"/>
      <c r="M326" s="93"/>
      <c r="N326" s="232">
        <v>9754414.4492295459</v>
      </c>
      <c r="O326" s="232"/>
      <c r="P326" s="125">
        <v>9754414.4492295459</v>
      </c>
      <c r="Q326" s="123">
        <v>0</v>
      </c>
      <c r="R326" s="123">
        <f t="shared" si="252"/>
        <v>9754414.4492295459</v>
      </c>
      <c r="S326" s="123" t="b">
        <f t="shared" si="253"/>
        <v>0</v>
      </c>
      <c r="T326" s="123" t="b">
        <f t="shared" si="254"/>
        <v>0</v>
      </c>
      <c r="U326" s="125">
        <v>0</v>
      </c>
      <c r="V326" s="125">
        <v>0</v>
      </c>
      <c r="W326" s="125">
        <v>0</v>
      </c>
      <c r="X326" s="125">
        <v>0</v>
      </c>
      <c r="Y326" s="125">
        <v>0</v>
      </c>
      <c r="Z326" s="70">
        <f t="shared" si="194"/>
        <v>0</v>
      </c>
      <c r="AA326" s="70">
        <v>0</v>
      </c>
      <c r="AB326" s="70">
        <f t="shared" si="248"/>
        <v>9754414.4492295459</v>
      </c>
      <c r="AC326" s="51">
        <f>IF(D326='2. UC Pool Allocations by Type'!B$5,'2. UC Pool Allocations by Type'!J$5,IF(D326='2. UC Pool Allocations by Type'!B$6,'2. UC Pool Allocations by Type'!J$6,IF(D326='2. UC Pool Allocations by Type'!B$7,'2. UC Pool Allocations by Type'!J$7,IF(D326='2. UC Pool Allocations by Type'!B$10,'2. UC Pool Allocations by Type'!J$10,IF(D326='2. UC Pool Allocations by Type'!B$14,'2. UC Pool Allocations by Type'!J$14,IF(D326='2. UC Pool Allocations by Type'!B$15,'2. UC Pool Allocations by Type'!J$15,IF(D326='2. UC Pool Allocations by Type'!B$16,'2. UC Pool Allocations by Type'!J$16,0)))))))</f>
        <v>108713993.02506545</v>
      </c>
      <c r="AD326" s="125">
        <f t="shared" si="255"/>
        <v>0</v>
      </c>
      <c r="AE326" s="125">
        <f t="shared" si="256"/>
        <v>0</v>
      </c>
      <c r="AF326" s="125">
        <f t="shared" si="257"/>
        <v>0</v>
      </c>
      <c r="AG326" s="125">
        <f t="shared" si="258"/>
        <v>0</v>
      </c>
      <c r="AH326" s="125">
        <f t="shared" si="259"/>
        <v>9754414.4492295459</v>
      </c>
      <c r="AI326" s="125">
        <f t="shared" si="260"/>
        <v>0</v>
      </c>
      <c r="AJ326" s="125">
        <f t="shared" si="261"/>
        <v>0</v>
      </c>
      <c r="AK326" s="49">
        <f t="shared" si="262"/>
        <v>4831547.2816176396</v>
      </c>
      <c r="AL326" s="51">
        <f>IF($E326=$D$352,R326*'1. UC Assumptions'!$H$14,0)</f>
        <v>0</v>
      </c>
      <c r="AM326" s="123">
        <f t="shared" si="242"/>
        <v>0</v>
      </c>
      <c r="AN326" s="70">
        <f t="shared" si="263"/>
        <v>0</v>
      </c>
      <c r="AO326" s="70">
        <f t="shared" si="264"/>
        <v>0</v>
      </c>
      <c r="AP326" s="123">
        <f t="shared" si="249"/>
        <v>0</v>
      </c>
      <c r="AQ326" s="70">
        <f t="shared" si="265"/>
        <v>0</v>
      </c>
      <c r="AR326" s="70">
        <f t="shared" si="266"/>
        <v>0</v>
      </c>
      <c r="AS326" s="123">
        <f t="shared" si="250"/>
        <v>0</v>
      </c>
      <c r="AT326" s="99">
        <f t="shared" si="247"/>
        <v>4831547.2816176396</v>
      </c>
      <c r="AU326" s="287">
        <v>4861343.5</v>
      </c>
      <c r="AV326" s="287">
        <f>ROUND(AU326*'1. UC Assumptions'!$C$19,2)</f>
        <v>2039333.6</v>
      </c>
      <c r="AW326" s="287">
        <f>IF((AB326-AA326-AU326)*'1. UC Assumptions'!$C$19&gt;0,(AB326-AA326-AU326)*'1. UC Assumptions'!$C$19,0)</f>
        <v>2052643.2632017944</v>
      </c>
      <c r="AX326" s="291">
        <f t="shared" si="195"/>
        <v>4091976.8632017942</v>
      </c>
      <c r="AY326" s="287">
        <f>ROUND(AX326/'1. UC Assumptions'!$C$19,2)</f>
        <v>9754414.4499999993</v>
      </c>
      <c r="AZ326" s="290">
        <f t="shared" si="280"/>
        <v>4831547.2816176396</v>
      </c>
      <c r="BA326" s="287">
        <f t="shared" si="267"/>
        <v>0</v>
      </c>
      <c r="BB326" s="287">
        <f t="shared" si="268"/>
        <v>0</v>
      </c>
      <c r="BC326" s="287">
        <f t="shared" si="269"/>
        <v>0</v>
      </c>
      <c r="BD326" s="287">
        <f t="shared" si="270"/>
        <v>4922867.1683823597</v>
      </c>
      <c r="BE326" s="287">
        <f t="shared" si="271"/>
        <v>0</v>
      </c>
      <c r="BF326" s="287">
        <f t="shared" si="272"/>
        <v>0</v>
      </c>
      <c r="BG326" s="287">
        <f t="shared" si="241"/>
        <v>4831547.2816176396</v>
      </c>
      <c r="BH326" s="287">
        <f t="shared" si="273"/>
        <v>0</v>
      </c>
      <c r="BI326" s="287">
        <f t="shared" si="274"/>
        <v>0</v>
      </c>
      <c r="BJ326" s="287">
        <f t="shared" si="275"/>
        <v>0</v>
      </c>
      <c r="BK326" s="287">
        <f t="shared" si="276"/>
        <v>0</v>
      </c>
      <c r="BL326" s="287">
        <f t="shared" si="277"/>
        <v>4831547.2816176396</v>
      </c>
      <c r="BM326" s="287">
        <f t="shared" si="278"/>
        <v>0</v>
      </c>
      <c r="BN326" s="287">
        <f t="shared" si="279"/>
        <v>0</v>
      </c>
      <c r="BO326" s="287">
        <f t="shared" si="281"/>
        <v>-29796.218382360414</v>
      </c>
      <c r="BP326" s="287">
        <f t="shared" si="251"/>
        <v>-12499.51</v>
      </c>
      <c r="BQ326" s="288">
        <f>IF(BO326&gt;0,BO326/'1. UC Assumptions'!$C$29*'1. UC Assumptions'!$C$28,0)</f>
        <v>0</v>
      </c>
      <c r="BR326" s="289">
        <f>BQ326*'1. UC Assumptions'!$C$19</f>
        <v>0</v>
      </c>
      <c r="BS326" s="289">
        <f t="shared" si="282"/>
        <v>4861343.5</v>
      </c>
      <c r="BT326" s="117"/>
      <c r="BU326" s="111"/>
      <c r="BV326" s="111"/>
      <c r="BW326" s="126"/>
      <c r="BX326" s="126"/>
    </row>
    <row r="327" spans="1:77" s="8" customFormat="1">
      <c r="A327" s="115"/>
      <c r="B327" s="115" t="s">
        <v>959</v>
      </c>
      <c r="C327" s="115" t="s">
        <v>959</v>
      </c>
      <c r="D327" s="138" t="s">
        <v>974</v>
      </c>
      <c r="E327" s="137"/>
      <c r="F327" s="137"/>
      <c r="G327" s="148" t="s">
        <v>1355</v>
      </c>
      <c r="H327" s="115"/>
      <c r="I327" s="138"/>
      <c r="J327" s="217" t="str">
        <f t="shared" si="243"/>
        <v xml:space="preserve"> </v>
      </c>
      <c r="K327" s="125"/>
      <c r="L327" s="125"/>
      <c r="M327" s="93"/>
      <c r="N327" s="232">
        <v>13242687.4361926</v>
      </c>
      <c r="O327" s="232"/>
      <c r="P327" s="125">
        <v>13242687.4361926</v>
      </c>
      <c r="Q327" s="123">
        <v>0</v>
      </c>
      <c r="R327" s="123">
        <f t="shared" si="252"/>
        <v>13242687.4361926</v>
      </c>
      <c r="S327" s="123" t="b">
        <f t="shared" si="253"/>
        <v>0</v>
      </c>
      <c r="T327" s="123" t="b">
        <f t="shared" si="254"/>
        <v>0</v>
      </c>
      <c r="U327" s="125">
        <v>0</v>
      </c>
      <c r="V327" s="125">
        <v>0</v>
      </c>
      <c r="W327" s="125">
        <v>0</v>
      </c>
      <c r="X327" s="125">
        <v>0</v>
      </c>
      <c r="Y327" s="125">
        <v>0</v>
      </c>
      <c r="Z327" s="70">
        <f t="shared" si="194"/>
        <v>0</v>
      </c>
      <c r="AA327" s="70">
        <v>0</v>
      </c>
      <c r="AB327" s="70">
        <f t="shared" si="248"/>
        <v>13242687.4361926</v>
      </c>
      <c r="AC327" s="51">
        <f>IF(D327='2. UC Pool Allocations by Type'!B$5,'2. UC Pool Allocations by Type'!J$5,IF(D327='2. UC Pool Allocations by Type'!B$6,'2. UC Pool Allocations by Type'!J$6,IF(D327='2. UC Pool Allocations by Type'!B$7,'2. UC Pool Allocations by Type'!J$7,IF(D327='2. UC Pool Allocations by Type'!B$10,'2. UC Pool Allocations by Type'!J$10,IF(D327='2. UC Pool Allocations by Type'!B$14,'2. UC Pool Allocations by Type'!J$14,IF(D327='2. UC Pool Allocations by Type'!B$15,'2. UC Pool Allocations by Type'!J$15,IF(D327='2. UC Pool Allocations by Type'!B$16,'2. UC Pool Allocations by Type'!J$16,0)))))))</f>
        <v>108713993.02506545</v>
      </c>
      <c r="AD327" s="125">
        <f t="shared" si="255"/>
        <v>0</v>
      </c>
      <c r="AE327" s="125">
        <f t="shared" si="256"/>
        <v>0</v>
      </c>
      <c r="AF327" s="125">
        <f t="shared" si="257"/>
        <v>0</v>
      </c>
      <c r="AG327" s="125">
        <f t="shared" si="258"/>
        <v>0</v>
      </c>
      <c r="AH327" s="125">
        <f t="shared" si="259"/>
        <v>13242687.4361926</v>
      </c>
      <c r="AI327" s="125">
        <f t="shared" si="260"/>
        <v>0</v>
      </c>
      <c r="AJ327" s="125">
        <f t="shared" si="261"/>
        <v>0</v>
      </c>
      <c r="AK327" s="49">
        <f t="shared" si="262"/>
        <v>6559355.3376955511</v>
      </c>
      <c r="AL327" s="51">
        <f>IF($E327=$D$352,R327*'1. UC Assumptions'!$H$14,0)</f>
        <v>0</v>
      </c>
      <c r="AM327" s="123">
        <f t="shared" si="242"/>
        <v>0</v>
      </c>
      <c r="AN327" s="70">
        <f t="shared" si="263"/>
        <v>0</v>
      </c>
      <c r="AO327" s="70">
        <f t="shared" si="264"/>
        <v>0</v>
      </c>
      <c r="AP327" s="123">
        <f t="shared" si="249"/>
        <v>0</v>
      </c>
      <c r="AQ327" s="70">
        <f t="shared" si="265"/>
        <v>0</v>
      </c>
      <c r="AR327" s="70">
        <f t="shared" si="266"/>
        <v>0</v>
      </c>
      <c r="AS327" s="123">
        <f t="shared" si="250"/>
        <v>0</v>
      </c>
      <c r="AT327" s="99">
        <f t="shared" si="247"/>
        <v>6559355.3376955511</v>
      </c>
      <c r="AU327" s="287">
        <v>6599806.9600000009</v>
      </c>
      <c r="AV327" s="287">
        <f>ROUND(AU327*'1. UC Assumptions'!$C$19,2)</f>
        <v>2768619.02</v>
      </c>
      <c r="AW327" s="287">
        <f>IF((AB327-AA327-AU327)*'1. UC Assumptions'!$C$19&gt;0,(AB327-AA327-AU327)*'1. UC Assumptions'!$C$19,0)</f>
        <v>2786688.3597627953</v>
      </c>
      <c r="AX327" s="291">
        <f t="shared" si="195"/>
        <v>5555307.3797627948</v>
      </c>
      <c r="AY327" s="287">
        <f>ROUND(AX327/'1. UC Assumptions'!$C$19,2)</f>
        <v>13242687.439999999</v>
      </c>
      <c r="AZ327" s="290">
        <f t="shared" si="280"/>
        <v>6559355.3376955511</v>
      </c>
      <c r="BA327" s="287">
        <f t="shared" si="267"/>
        <v>0</v>
      </c>
      <c r="BB327" s="287">
        <f t="shared" si="268"/>
        <v>0</v>
      </c>
      <c r="BC327" s="287">
        <f t="shared" si="269"/>
        <v>0</v>
      </c>
      <c r="BD327" s="287">
        <f t="shared" si="270"/>
        <v>6683332.1023044484</v>
      </c>
      <c r="BE327" s="287">
        <f t="shared" si="271"/>
        <v>0</v>
      </c>
      <c r="BF327" s="287">
        <f t="shared" si="272"/>
        <v>0</v>
      </c>
      <c r="BG327" s="287">
        <f t="shared" si="241"/>
        <v>6559355.3376955511</v>
      </c>
      <c r="BH327" s="287">
        <f t="shared" si="273"/>
        <v>0</v>
      </c>
      <c r="BI327" s="287">
        <f t="shared" si="274"/>
        <v>0</v>
      </c>
      <c r="BJ327" s="287">
        <f t="shared" si="275"/>
        <v>0</v>
      </c>
      <c r="BK327" s="287">
        <f t="shared" si="276"/>
        <v>0</v>
      </c>
      <c r="BL327" s="287">
        <f t="shared" si="277"/>
        <v>6559355.3376955511</v>
      </c>
      <c r="BM327" s="287">
        <f t="shared" si="278"/>
        <v>0</v>
      </c>
      <c r="BN327" s="287">
        <f t="shared" si="279"/>
        <v>0</v>
      </c>
      <c r="BO327" s="287">
        <f t="shared" si="281"/>
        <v>-40451.622304449789</v>
      </c>
      <c r="BP327" s="287">
        <f t="shared" si="251"/>
        <v>-16969.45</v>
      </c>
      <c r="BQ327" s="288">
        <f>IF(BO327&gt;0,BO327/'1. UC Assumptions'!$C$29*'1. UC Assumptions'!$C$28,0)</f>
        <v>0</v>
      </c>
      <c r="BR327" s="289">
        <f>BQ327*'1. UC Assumptions'!$C$19</f>
        <v>0</v>
      </c>
      <c r="BS327" s="289">
        <f t="shared" si="282"/>
        <v>6599806.9600000009</v>
      </c>
      <c r="BT327" s="117"/>
      <c r="BU327" s="111"/>
      <c r="BV327" s="111"/>
      <c r="BW327" s="126"/>
      <c r="BX327" s="126"/>
    </row>
    <row r="328" spans="1:77" s="8" customFormat="1">
      <c r="A328" s="115"/>
      <c r="B328" s="115" t="s">
        <v>960</v>
      </c>
      <c r="C328" s="115" t="s">
        <v>960</v>
      </c>
      <c r="D328" s="138" t="s">
        <v>974</v>
      </c>
      <c r="E328" s="137"/>
      <c r="F328" s="137"/>
      <c r="G328" s="148" t="s">
        <v>1356</v>
      </c>
      <c r="H328" s="115"/>
      <c r="I328" s="138"/>
      <c r="J328" s="217" t="str">
        <f t="shared" si="243"/>
        <v xml:space="preserve"> </v>
      </c>
      <c r="K328" s="125"/>
      <c r="L328" s="125"/>
      <c r="M328" s="93"/>
      <c r="N328" s="232">
        <v>15067075.130127475</v>
      </c>
      <c r="O328" s="232"/>
      <c r="P328" s="125">
        <v>15067075.130127475</v>
      </c>
      <c r="Q328" s="123">
        <v>0</v>
      </c>
      <c r="R328" s="123">
        <f t="shared" si="252"/>
        <v>15067075.130127475</v>
      </c>
      <c r="S328" s="123" t="b">
        <f t="shared" si="253"/>
        <v>0</v>
      </c>
      <c r="T328" s="123" t="b">
        <f t="shared" si="254"/>
        <v>0</v>
      </c>
      <c r="U328" s="125">
        <v>0</v>
      </c>
      <c r="V328" s="125">
        <v>0</v>
      </c>
      <c r="W328" s="125">
        <v>0</v>
      </c>
      <c r="X328" s="125">
        <v>0</v>
      </c>
      <c r="Y328" s="125">
        <v>0</v>
      </c>
      <c r="Z328" s="70">
        <f t="shared" si="194"/>
        <v>0</v>
      </c>
      <c r="AA328" s="70">
        <v>0</v>
      </c>
      <c r="AB328" s="70">
        <f t="shared" si="248"/>
        <v>15067075.130127475</v>
      </c>
      <c r="AC328" s="51">
        <f>IF(D328='2. UC Pool Allocations by Type'!B$5,'2. UC Pool Allocations by Type'!J$5,IF(D328='2. UC Pool Allocations by Type'!B$6,'2. UC Pool Allocations by Type'!J$6,IF(D328='2. UC Pool Allocations by Type'!B$7,'2. UC Pool Allocations by Type'!J$7,IF(D328='2. UC Pool Allocations by Type'!B$10,'2. UC Pool Allocations by Type'!J$10,IF(D328='2. UC Pool Allocations by Type'!B$14,'2. UC Pool Allocations by Type'!J$14,IF(D328='2. UC Pool Allocations by Type'!B$15,'2. UC Pool Allocations by Type'!J$15,IF(D328='2. UC Pool Allocations by Type'!B$16,'2. UC Pool Allocations by Type'!J$16,0)))))))</f>
        <v>108713993.02506545</v>
      </c>
      <c r="AD328" s="125">
        <f t="shared" si="255"/>
        <v>0</v>
      </c>
      <c r="AE328" s="125">
        <f t="shared" si="256"/>
        <v>0</v>
      </c>
      <c r="AF328" s="125">
        <f t="shared" si="257"/>
        <v>0</v>
      </c>
      <c r="AG328" s="125">
        <f t="shared" si="258"/>
        <v>0</v>
      </c>
      <c r="AH328" s="125">
        <f t="shared" si="259"/>
        <v>15067075.130127475</v>
      </c>
      <c r="AI328" s="125">
        <f t="shared" si="260"/>
        <v>0</v>
      </c>
      <c r="AJ328" s="125">
        <f t="shared" si="261"/>
        <v>0</v>
      </c>
      <c r="AK328" s="116">
        <f t="shared" si="262"/>
        <v>7463009.3139671804</v>
      </c>
      <c r="AL328" s="51">
        <f>IF($E328=$D$352,R328*'1. UC Assumptions'!$H$14,0)</f>
        <v>0</v>
      </c>
      <c r="AM328" s="123">
        <f t="shared" si="242"/>
        <v>0</v>
      </c>
      <c r="AN328" s="70">
        <f t="shared" si="263"/>
        <v>0</v>
      </c>
      <c r="AO328" s="70">
        <f t="shared" si="264"/>
        <v>0</v>
      </c>
      <c r="AP328" s="123">
        <f t="shared" si="249"/>
        <v>0</v>
      </c>
      <c r="AQ328" s="70">
        <f t="shared" si="265"/>
        <v>0</v>
      </c>
      <c r="AR328" s="70">
        <f t="shared" si="266"/>
        <v>0</v>
      </c>
      <c r="AS328" s="123">
        <f t="shared" si="250"/>
        <v>0</v>
      </c>
      <c r="AT328" s="99">
        <f t="shared" si="247"/>
        <v>7463009.3139671804</v>
      </c>
      <c r="AU328" s="287">
        <v>7509033.7800000003</v>
      </c>
      <c r="AV328" s="287">
        <f>ROUND(AU328*'1. UC Assumptions'!$C$19,2)</f>
        <v>3150039.67</v>
      </c>
      <c r="AW328" s="287">
        <f>IF((AB328-AA328-AU328)*'1. UC Assumptions'!$C$19&gt;0,(AB328-AA328-AU328)*'1. UC Assumptions'!$C$19,0)</f>
        <v>3170598.3463784754</v>
      </c>
      <c r="AX328" s="291">
        <f t="shared" si="195"/>
        <v>6320638.0163784754</v>
      </c>
      <c r="AY328" s="287">
        <f>ROUND(AX328/'1. UC Assumptions'!$C$19,2)</f>
        <v>15067075.130000001</v>
      </c>
      <c r="AZ328" s="290">
        <f t="shared" si="280"/>
        <v>7463009.3139671804</v>
      </c>
      <c r="BA328" s="287">
        <f t="shared" si="267"/>
        <v>0</v>
      </c>
      <c r="BB328" s="287">
        <f t="shared" si="268"/>
        <v>0</v>
      </c>
      <c r="BC328" s="287">
        <f t="shared" si="269"/>
        <v>0</v>
      </c>
      <c r="BD328" s="287">
        <f t="shared" si="270"/>
        <v>7604065.8160328204</v>
      </c>
      <c r="BE328" s="287">
        <f t="shared" si="271"/>
        <v>0</v>
      </c>
      <c r="BF328" s="287">
        <f t="shared" si="272"/>
        <v>0</v>
      </c>
      <c r="BG328" s="287">
        <f t="shared" ref="BG328:BG331" si="283">AZ328+BE328+BF328</f>
        <v>7463009.3139671804</v>
      </c>
      <c r="BH328" s="287">
        <f t="shared" si="273"/>
        <v>0</v>
      </c>
      <c r="BI328" s="287">
        <f t="shared" si="274"/>
        <v>0</v>
      </c>
      <c r="BJ328" s="287">
        <f t="shared" si="275"/>
        <v>0</v>
      </c>
      <c r="BK328" s="287">
        <f t="shared" si="276"/>
        <v>0</v>
      </c>
      <c r="BL328" s="287">
        <f t="shared" si="277"/>
        <v>7463009.3139671804</v>
      </c>
      <c r="BM328" s="287">
        <f t="shared" si="278"/>
        <v>0</v>
      </c>
      <c r="BN328" s="287">
        <f t="shared" si="279"/>
        <v>0</v>
      </c>
      <c r="BO328" s="287">
        <f t="shared" si="281"/>
        <v>-46024.466032819822</v>
      </c>
      <c r="BP328" s="287">
        <f t="shared" si="251"/>
        <v>-19307.259999999998</v>
      </c>
      <c r="BQ328" s="288">
        <f>IF(BO328&gt;0,BO328/'1. UC Assumptions'!$C$29*'1. UC Assumptions'!$C$28,0)</f>
        <v>0</v>
      </c>
      <c r="BR328" s="289">
        <f>BQ328*'1. UC Assumptions'!$C$19</f>
        <v>0</v>
      </c>
      <c r="BS328" s="289">
        <f t="shared" si="282"/>
        <v>7509033.7800000003</v>
      </c>
      <c r="BT328" s="117"/>
      <c r="BU328" s="111"/>
      <c r="BV328" s="111"/>
      <c r="BW328" s="126"/>
      <c r="BX328" s="126"/>
    </row>
    <row r="329" spans="1:77" s="8" customFormat="1">
      <c r="A329" s="115"/>
      <c r="B329" s="115" t="s">
        <v>961</v>
      </c>
      <c r="C329" s="115" t="s">
        <v>961</v>
      </c>
      <c r="D329" s="138" t="s">
        <v>974</v>
      </c>
      <c r="E329" s="137"/>
      <c r="F329" s="137"/>
      <c r="G329" s="148" t="s">
        <v>962</v>
      </c>
      <c r="H329" s="115"/>
      <c r="I329" s="138"/>
      <c r="J329" s="217" t="str">
        <f t="shared" si="243"/>
        <v xml:space="preserve"> </v>
      </c>
      <c r="K329" s="125"/>
      <c r="L329" s="125"/>
      <c r="M329" s="93"/>
      <c r="N329" s="232">
        <v>19910</v>
      </c>
      <c r="O329" s="232"/>
      <c r="P329" s="125">
        <v>19910</v>
      </c>
      <c r="Q329" s="123">
        <v>0</v>
      </c>
      <c r="R329" s="123">
        <f t="shared" si="252"/>
        <v>19910</v>
      </c>
      <c r="S329" s="123" t="b">
        <f t="shared" si="253"/>
        <v>0</v>
      </c>
      <c r="T329" s="123" t="b">
        <f t="shared" si="254"/>
        <v>0</v>
      </c>
      <c r="U329" s="125">
        <v>0</v>
      </c>
      <c r="V329" s="125">
        <v>0</v>
      </c>
      <c r="W329" s="125">
        <v>0</v>
      </c>
      <c r="X329" s="125">
        <v>0</v>
      </c>
      <c r="Y329" s="125">
        <v>0</v>
      </c>
      <c r="Z329" s="70">
        <f t="shared" si="194"/>
        <v>0</v>
      </c>
      <c r="AA329" s="70">
        <v>0</v>
      </c>
      <c r="AB329" s="70">
        <f t="shared" si="248"/>
        <v>19910</v>
      </c>
      <c r="AC329" s="124">
        <f>IF(D329='2. UC Pool Allocations by Type'!B$5,'2. UC Pool Allocations by Type'!J$5,IF(D329='2. UC Pool Allocations by Type'!B$6,'2. UC Pool Allocations by Type'!J$6,IF(D329='2. UC Pool Allocations by Type'!B$7,'2. UC Pool Allocations by Type'!J$7,IF(D329='2. UC Pool Allocations by Type'!B$10,'2. UC Pool Allocations by Type'!J$10,IF(D329='2. UC Pool Allocations by Type'!B$14,'2. UC Pool Allocations by Type'!J$14,IF(D329='2. UC Pool Allocations by Type'!B$15,'2. UC Pool Allocations by Type'!J$15,IF(D329='2. UC Pool Allocations by Type'!B$16,'2. UC Pool Allocations by Type'!J$16,0)))))))</f>
        <v>108713993.02506545</v>
      </c>
      <c r="AD329" s="125">
        <f t="shared" si="255"/>
        <v>0</v>
      </c>
      <c r="AE329" s="125">
        <f t="shared" si="256"/>
        <v>0</v>
      </c>
      <c r="AF329" s="125">
        <f t="shared" si="257"/>
        <v>0</v>
      </c>
      <c r="AG329" s="125">
        <f t="shared" si="258"/>
        <v>0</v>
      </c>
      <c r="AH329" s="125">
        <f t="shared" si="259"/>
        <v>19910</v>
      </c>
      <c r="AI329" s="125">
        <f t="shared" si="260"/>
        <v>0</v>
      </c>
      <c r="AJ329" s="125">
        <f t="shared" si="261"/>
        <v>0</v>
      </c>
      <c r="AK329" s="116">
        <f t="shared" si="262"/>
        <v>9861.8022514519325</v>
      </c>
      <c r="AL329" s="51">
        <f>IF($E329=$D$352,R329*'1. UC Assumptions'!$H$14,0)</f>
        <v>0</v>
      </c>
      <c r="AM329" s="123">
        <f t="shared" si="242"/>
        <v>0</v>
      </c>
      <c r="AN329" s="70">
        <f t="shared" si="263"/>
        <v>0</v>
      </c>
      <c r="AO329" s="70">
        <f t="shared" si="264"/>
        <v>0</v>
      </c>
      <c r="AP329" s="123">
        <f t="shared" si="249"/>
        <v>0</v>
      </c>
      <c r="AQ329" s="70">
        <f t="shared" si="265"/>
        <v>0</v>
      </c>
      <c r="AR329" s="70">
        <f t="shared" si="266"/>
        <v>0</v>
      </c>
      <c r="AS329" s="123">
        <f t="shared" si="250"/>
        <v>0</v>
      </c>
      <c r="AT329" s="99">
        <f t="shared" si="247"/>
        <v>9861.8022514519325</v>
      </c>
      <c r="AU329" s="287">
        <v>9922.619999999999</v>
      </c>
      <c r="AV329" s="287">
        <f>ROUND(AU329*'1. UC Assumptions'!$C$19,2)</f>
        <v>4162.54</v>
      </c>
      <c r="AW329" s="287">
        <f>IF((AB329-AA329-AU329)*'1. UC Assumptions'!$C$19&gt;0,(AB329-AA329-AU329)*'1. UC Assumptions'!$C$19,0)</f>
        <v>4189.7059100000006</v>
      </c>
      <c r="AX329" s="291">
        <f t="shared" si="195"/>
        <v>8352.2459100000015</v>
      </c>
      <c r="AY329" s="287">
        <f>ROUND(AX329/'1. UC Assumptions'!$C$19,2)</f>
        <v>19910</v>
      </c>
      <c r="AZ329" s="290">
        <f t="shared" si="280"/>
        <v>9861.8022514519325</v>
      </c>
      <c r="BA329" s="287">
        <f t="shared" si="267"/>
        <v>0</v>
      </c>
      <c r="BB329" s="287">
        <f t="shared" si="268"/>
        <v>0</v>
      </c>
      <c r="BC329" s="287">
        <f t="shared" si="269"/>
        <v>0</v>
      </c>
      <c r="BD329" s="287">
        <f t="shared" si="270"/>
        <v>10048.197748548067</v>
      </c>
      <c r="BE329" s="287">
        <f t="shared" si="271"/>
        <v>0</v>
      </c>
      <c r="BF329" s="287">
        <f t="shared" si="272"/>
        <v>0</v>
      </c>
      <c r="BG329" s="287">
        <f t="shared" si="283"/>
        <v>9861.8022514519325</v>
      </c>
      <c r="BH329" s="287">
        <f t="shared" si="273"/>
        <v>0</v>
      </c>
      <c r="BI329" s="287">
        <f t="shared" si="274"/>
        <v>0</v>
      </c>
      <c r="BJ329" s="287">
        <f t="shared" si="275"/>
        <v>0</v>
      </c>
      <c r="BK329" s="287">
        <f t="shared" si="276"/>
        <v>0</v>
      </c>
      <c r="BL329" s="287">
        <f t="shared" si="277"/>
        <v>9861.8022514519325</v>
      </c>
      <c r="BM329" s="287">
        <f t="shared" si="278"/>
        <v>0</v>
      </c>
      <c r="BN329" s="287">
        <f t="shared" si="279"/>
        <v>0</v>
      </c>
      <c r="BO329" s="287">
        <f t="shared" si="281"/>
        <v>-60.817748548066447</v>
      </c>
      <c r="BP329" s="287">
        <f t="shared" si="251"/>
        <v>-25.51</v>
      </c>
      <c r="BQ329" s="288">
        <f>IF(BO329&gt;0,BO329/'1. UC Assumptions'!$C$29*'1. UC Assumptions'!$C$28,0)</f>
        <v>0</v>
      </c>
      <c r="BR329" s="289">
        <f>BQ329*'1. UC Assumptions'!$C$19</f>
        <v>0</v>
      </c>
      <c r="BS329" s="289">
        <f t="shared" si="282"/>
        <v>9922.619999999999</v>
      </c>
      <c r="BT329" s="90"/>
      <c r="BU329" s="111"/>
      <c r="BV329" s="111"/>
      <c r="BW329" s="126"/>
      <c r="BX329" s="126"/>
    </row>
    <row r="330" spans="1:77" s="8" customFormat="1">
      <c r="A330" s="115"/>
      <c r="B330" s="115" t="s">
        <v>963</v>
      </c>
      <c r="C330" s="115" t="s">
        <v>963</v>
      </c>
      <c r="D330" s="138" t="s">
        <v>974</v>
      </c>
      <c r="E330" s="137"/>
      <c r="F330" s="137"/>
      <c r="G330" s="148" t="s">
        <v>1379</v>
      </c>
      <c r="H330" s="115"/>
      <c r="I330" s="138"/>
      <c r="J330" s="217" t="str">
        <f t="shared" si="243"/>
        <v xml:space="preserve"> </v>
      </c>
      <c r="K330" s="125"/>
      <c r="L330" s="125"/>
      <c r="M330" s="93"/>
      <c r="N330" s="232">
        <v>2404727</v>
      </c>
      <c r="O330" s="232"/>
      <c r="P330" s="125">
        <v>2404727</v>
      </c>
      <c r="Q330" s="123">
        <v>0</v>
      </c>
      <c r="R330" s="123">
        <f t="shared" si="252"/>
        <v>2404727</v>
      </c>
      <c r="S330" s="123" t="b">
        <f t="shared" si="253"/>
        <v>0</v>
      </c>
      <c r="T330" s="123" t="b">
        <f t="shared" si="254"/>
        <v>0</v>
      </c>
      <c r="U330" s="125">
        <v>0</v>
      </c>
      <c r="V330" s="125">
        <v>0</v>
      </c>
      <c r="W330" s="125">
        <v>0</v>
      </c>
      <c r="X330" s="125">
        <v>0</v>
      </c>
      <c r="Y330" s="125">
        <v>0</v>
      </c>
      <c r="Z330" s="70">
        <f t="shared" si="194"/>
        <v>0</v>
      </c>
      <c r="AA330" s="70">
        <v>0</v>
      </c>
      <c r="AB330" s="70">
        <f t="shared" si="248"/>
        <v>2404727</v>
      </c>
      <c r="AC330" s="124">
        <f>IF(D330='2. UC Pool Allocations by Type'!B$5,'2. UC Pool Allocations by Type'!J$5,IF(D330='2. UC Pool Allocations by Type'!B$6,'2. UC Pool Allocations by Type'!J$6,IF(D330='2. UC Pool Allocations by Type'!B$7,'2. UC Pool Allocations by Type'!J$7,IF(D330='2. UC Pool Allocations by Type'!B$10,'2. UC Pool Allocations by Type'!J$10,IF(D330='2. UC Pool Allocations by Type'!B$14,'2. UC Pool Allocations by Type'!J$14,IF(D330='2. UC Pool Allocations by Type'!B$15,'2. UC Pool Allocations by Type'!J$15,IF(D330='2. UC Pool Allocations by Type'!B$16,'2. UC Pool Allocations by Type'!J$16,0)))))))</f>
        <v>108713993.02506545</v>
      </c>
      <c r="AD330" s="125">
        <f t="shared" si="255"/>
        <v>0</v>
      </c>
      <c r="AE330" s="125">
        <f t="shared" si="256"/>
        <v>0</v>
      </c>
      <c r="AF330" s="125">
        <f t="shared" si="257"/>
        <v>0</v>
      </c>
      <c r="AG330" s="125">
        <f t="shared" si="258"/>
        <v>0</v>
      </c>
      <c r="AH330" s="125">
        <f t="shared" si="259"/>
        <v>2404727</v>
      </c>
      <c r="AI330" s="125">
        <f t="shared" si="260"/>
        <v>0</v>
      </c>
      <c r="AJ330" s="125">
        <f t="shared" si="261"/>
        <v>0</v>
      </c>
      <c r="AK330" s="116">
        <f t="shared" si="262"/>
        <v>1191107.0890370293</v>
      </c>
      <c r="AL330" s="51">
        <f>IF($E330=$D$352,R330*'1. UC Assumptions'!$H$14,0)</f>
        <v>0</v>
      </c>
      <c r="AM330" s="123">
        <f t="shared" si="242"/>
        <v>0</v>
      </c>
      <c r="AN330" s="70">
        <f t="shared" si="263"/>
        <v>0</v>
      </c>
      <c r="AO330" s="70">
        <f t="shared" si="264"/>
        <v>0</v>
      </c>
      <c r="AP330" s="123">
        <f t="shared" si="249"/>
        <v>0</v>
      </c>
      <c r="AQ330" s="70">
        <f t="shared" si="265"/>
        <v>0</v>
      </c>
      <c r="AR330" s="70">
        <f t="shared" si="266"/>
        <v>0</v>
      </c>
      <c r="AS330" s="123">
        <f t="shared" si="250"/>
        <v>0</v>
      </c>
      <c r="AT330" s="99">
        <f t="shared" si="247"/>
        <v>1191107.0890370293</v>
      </c>
      <c r="AU330" s="287">
        <v>1198452.6600000001</v>
      </c>
      <c r="AV330" s="287">
        <f>ROUND(AU330*'1. UC Assumptions'!$C$19,2)</f>
        <v>502750.89</v>
      </c>
      <c r="AW330" s="287">
        <f>IF((AB330-AA330-AU330)*'1. UC Assumptions'!$C$19&gt;0,(AB330-AA330-AU330)*'1. UC Assumptions'!$C$19,0)</f>
        <v>506032.08562999993</v>
      </c>
      <c r="AX330" s="291">
        <f t="shared" si="195"/>
        <v>1008782.97563</v>
      </c>
      <c r="AY330" s="287">
        <f>ROUND(AX330/'1. UC Assumptions'!$C$19,2)</f>
        <v>2404727</v>
      </c>
      <c r="AZ330" s="290">
        <f t="shared" si="280"/>
        <v>1191107.0890370293</v>
      </c>
      <c r="BA330" s="287">
        <f t="shared" si="267"/>
        <v>0</v>
      </c>
      <c r="BB330" s="287">
        <f t="shared" si="268"/>
        <v>0</v>
      </c>
      <c r="BC330" s="287">
        <f t="shared" si="269"/>
        <v>0</v>
      </c>
      <c r="BD330" s="287">
        <f t="shared" si="270"/>
        <v>1213619.9109629707</v>
      </c>
      <c r="BE330" s="287">
        <f t="shared" si="271"/>
        <v>0</v>
      </c>
      <c r="BF330" s="287">
        <f t="shared" si="272"/>
        <v>0</v>
      </c>
      <c r="BG330" s="287">
        <f t="shared" si="283"/>
        <v>1191107.0890370293</v>
      </c>
      <c r="BH330" s="287">
        <f t="shared" si="273"/>
        <v>0</v>
      </c>
      <c r="BI330" s="287">
        <f t="shared" si="274"/>
        <v>0</v>
      </c>
      <c r="BJ330" s="287">
        <f t="shared" si="275"/>
        <v>0</v>
      </c>
      <c r="BK330" s="287">
        <f t="shared" si="276"/>
        <v>0</v>
      </c>
      <c r="BL330" s="287">
        <f t="shared" si="277"/>
        <v>1191107.0890370293</v>
      </c>
      <c r="BM330" s="287">
        <f t="shared" si="278"/>
        <v>0</v>
      </c>
      <c r="BN330" s="287">
        <f t="shared" si="279"/>
        <v>0</v>
      </c>
      <c r="BO330" s="287">
        <f t="shared" si="281"/>
        <v>-7345.5709629708435</v>
      </c>
      <c r="BP330" s="287">
        <f t="shared" si="251"/>
        <v>-3081.46</v>
      </c>
      <c r="BQ330" s="288">
        <f>IF(BO330&gt;0,BO330/'1. UC Assumptions'!$C$29*'1. UC Assumptions'!$C$28,0)</f>
        <v>0</v>
      </c>
      <c r="BR330" s="289">
        <f>BQ330*'1. UC Assumptions'!$C$19</f>
        <v>0</v>
      </c>
      <c r="BS330" s="289">
        <f t="shared" si="282"/>
        <v>1198452.6600000001</v>
      </c>
      <c r="BT330" s="117"/>
      <c r="BU330" s="111"/>
      <c r="BV330" s="111"/>
      <c r="BW330" s="126"/>
      <c r="BX330" s="126"/>
    </row>
    <row r="331" spans="1:77" s="8" customFormat="1">
      <c r="A331" s="115"/>
      <c r="B331" s="115" t="s">
        <v>964</v>
      </c>
      <c r="C331" s="115" t="s">
        <v>964</v>
      </c>
      <c r="D331" s="138" t="s">
        <v>974</v>
      </c>
      <c r="E331" s="137"/>
      <c r="F331" s="137"/>
      <c r="G331" s="148" t="s">
        <v>1357</v>
      </c>
      <c r="H331" s="115"/>
      <c r="I331" s="138"/>
      <c r="J331" s="217" t="str">
        <f t="shared" si="243"/>
        <v xml:space="preserve"> </v>
      </c>
      <c r="K331" s="125"/>
      <c r="L331" s="125"/>
      <c r="M331" s="93"/>
      <c r="N331" s="232">
        <v>52456244.800545715</v>
      </c>
      <c r="O331" s="232"/>
      <c r="P331" s="125">
        <v>52456244.800545715</v>
      </c>
      <c r="Q331" s="123">
        <v>0</v>
      </c>
      <c r="R331" s="123">
        <f t="shared" si="252"/>
        <v>52456244.800545715</v>
      </c>
      <c r="S331" s="123" t="b">
        <f t="shared" si="253"/>
        <v>0</v>
      </c>
      <c r="T331" s="123" t="b">
        <f t="shared" si="254"/>
        <v>0</v>
      </c>
      <c r="U331" s="125">
        <v>0</v>
      </c>
      <c r="V331" s="125">
        <v>0</v>
      </c>
      <c r="W331" s="125">
        <v>0</v>
      </c>
      <c r="X331" s="125">
        <v>0</v>
      </c>
      <c r="Y331" s="125">
        <v>0</v>
      </c>
      <c r="Z331" s="70">
        <f t="shared" si="194"/>
        <v>0</v>
      </c>
      <c r="AA331" s="70">
        <v>0</v>
      </c>
      <c r="AB331" s="70">
        <f t="shared" si="248"/>
        <v>52456244.800545715</v>
      </c>
      <c r="AC331" s="124">
        <f>IF(D331='2. UC Pool Allocations by Type'!B$5,'2. UC Pool Allocations by Type'!J$5,IF(D331='2. UC Pool Allocations by Type'!B$6,'2. UC Pool Allocations by Type'!J$6,IF(D331='2. UC Pool Allocations by Type'!B$7,'2. UC Pool Allocations by Type'!J$7,IF(D331='2. UC Pool Allocations by Type'!B$10,'2. UC Pool Allocations by Type'!J$10,IF(D331='2. UC Pool Allocations by Type'!B$14,'2. UC Pool Allocations by Type'!J$14,IF(D331='2. UC Pool Allocations by Type'!B$15,'2. UC Pool Allocations by Type'!J$15,IF(D331='2. UC Pool Allocations by Type'!B$16,'2. UC Pool Allocations by Type'!J$16,0)))))))</f>
        <v>108713993.02506545</v>
      </c>
      <c r="AD331" s="125">
        <f t="shared" si="255"/>
        <v>0</v>
      </c>
      <c r="AE331" s="125">
        <f t="shared" si="256"/>
        <v>0</v>
      </c>
      <c r="AF331" s="125">
        <f t="shared" si="257"/>
        <v>0</v>
      </c>
      <c r="AG331" s="125">
        <f t="shared" si="258"/>
        <v>0</v>
      </c>
      <c r="AH331" s="125">
        <f t="shared" si="259"/>
        <v>52456244.800545715</v>
      </c>
      <c r="AI331" s="125">
        <f t="shared" si="260"/>
        <v>0</v>
      </c>
      <c r="AJ331" s="125">
        <f t="shared" si="261"/>
        <v>0</v>
      </c>
      <c r="AK331" s="116">
        <f t="shared" si="262"/>
        <v>25982577.251468383</v>
      </c>
      <c r="AL331" s="51">
        <f>IF($E331=$D$352,R331*'1. UC Assumptions'!$H$14,0)</f>
        <v>0</v>
      </c>
      <c r="AM331" s="123">
        <f t="shared" si="242"/>
        <v>0</v>
      </c>
      <c r="AN331" s="70">
        <f t="shared" si="263"/>
        <v>0</v>
      </c>
      <c r="AO331" s="70">
        <f t="shared" si="264"/>
        <v>0</v>
      </c>
      <c r="AP331" s="123">
        <f t="shared" si="249"/>
        <v>0</v>
      </c>
      <c r="AQ331" s="70">
        <f t="shared" si="265"/>
        <v>0</v>
      </c>
      <c r="AR331" s="70">
        <f t="shared" si="266"/>
        <v>0</v>
      </c>
      <c r="AS331" s="123">
        <f t="shared" si="250"/>
        <v>0</v>
      </c>
      <c r="AT331" s="99">
        <f t="shared" si="247"/>
        <v>25982577.251468383</v>
      </c>
      <c r="AU331" s="287">
        <v>26142812.16</v>
      </c>
      <c r="AV331" s="287">
        <f>ROUND(AU331*'1. UC Assumptions'!$C$19,2)</f>
        <v>10966909.699999999</v>
      </c>
      <c r="AW331" s="287">
        <f>IF((AB331-AA331-AU331)*'1. UC Assumptions'!$C$19&gt;0,(AB331-AA331-AU331)*'1. UC Assumptions'!$C$19,0)</f>
        <v>11038484.992708927</v>
      </c>
      <c r="AX331" s="291">
        <f t="shared" si="195"/>
        <v>22005394.692708924</v>
      </c>
      <c r="AY331" s="287">
        <f>ROUND(AX331/'1. UC Assumptions'!$C$19,2)</f>
        <v>52456244.799999997</v>
      </c>
      <c r="AZ331" s="290">
        <f t="shared" si="280"/>
        <v>25982577.251468383</v>
      </c>
      <c r="BA331" s="287">
        <f t="shared" si="267"/>
        <v>0</v>
      </c>
      <c r="BB331" s="287">
        <f t="shared" si="268"/>
        <v>0</v>
      </c>
      <c r="BC331" s="287">
        <f t="shared" si="269"/>
        <v>0</v>
      </c>
      <c r="BD331" s="287">
        <f t="shared" si="270"/>
        <v>26473667.548531614</v>
      </c>
      <c r="BE331" s="287">
        <f t="shared" si="271"/>
        <v>0</v>
      </c>
      <c r="BF331" s="287">
        <f t="shared" si="272"/>
        <v>0</v>
      </c>
      <c r="BG331" s="287">
        <f t="shared" si="283"/>
        <v>25982577.251468383</v>
      </c>
      <c r="BH331" s="287">
        <f t="shared" si="273"/>
        <v>0</v>
      </c>
      <c r="BI331" s="287">
        <f t="shared" si="274"/>
        <v>0</v>
      </c>
      <c r="BJ331" s="287">
        <f t="shared" si="275"/>
        <v>0</v>
      </c>
      <c r="BK331" s="287">
        <f t="shared" si="276"/>
        <v>0</v>
      </c>
      <c r="BL331" s="287">
        <f t="shared" si="277"/>
        <v>25982577.251468383</v>
      </c>
      <c r="BM331" s="287">
        <f t="shared" si="278"/>
        <v>0</v>
      </c>
      <c r="BN331" s="287">
        <f t="shared" si="279"/>
        <v>0</v>
      </c>
      <c r="BO331" s="287">
        <f t="shared" si="281"/>
        <v>-160234.90853161737</v>
      </c>
      <c r="BP331" s="287">
        <f t="shared" si="251"/>
        <v>-67218.539999999994</v>
      </c>
      <c r="BQ331" s="288">
        <f>IF(BO331&gt;0,BO331/'1. UC Assumptions'!$C$29*'1. UC Assumptions'!$C$28,0)</f>
        <v>0</v>
      </c>
      <c r="BR331" s="289">
        <f>BQ331*'1. UC Assumptions'!$C$19</f>
        <v>0</v>
      </c>
      <c r="BS331" s="289">
        <f t="shared" si="282"/>
        <v>26142812.16</v>
      </c>
      <c r="BT331" s="117"/>
      <c r="BU331" s="111"/>
      <c r="BV331" s="111"/>
      <c r="BW331" s="126"/>
      <c r="BX331" s="126"/>
    </row>
    <row r="332" spans="1:77" s="8" customFormat="1">
      <c r="A332" s="228"/>
      <c r="B332" s="233" t="s">
        <v>1375</v>
      </c>
      <c r="C332" s="233" t="s">
        <v>1375</v>
      </c>
      <c r="D332" s="229" t="s">
        <v>974</v>
      </c>
      <c r="E332" s="230"/>
      <c r="G332" s="234" t="s">
        <v>1083</v>
      </c>
      <c r="H332" s="228"/>
      <c r="I332" s="229"/>
      <c r="J332" s="217" t="str">
        <f t="shared" si="243"/>
        <v xml:space="preserve"> </v>
      </c>
      <c r="K332" s="231"/>
      <c r="L332" s="231"/>
      <c r="M332" s="232"/>
      <c r="N332" s="232">
        <v>28178235.730545908</v>
      </c>
      <c r="O332" s="232"/>
      <c r="P332" s="231">
        <v>28178235.730545908</v>
      </c>
      <c r="Q332" s="123">
        <v>0</v>
      </c>
      <c r="R332" s="123">
        <f t="shared" si="252"/>
        <v>28178235.730545908</v>
      </c>
      <c r="S332" s="224" t="b">
        <f t="shared" si="253"/>
        <v>0</v>
      </c>
      <c r="T332" s="224" t="b">
        <f t="shared" si="254"/>
        <v>0</v>
      </c>
      <c r="U332" s="125">
        <v>0</v>
      </c>
      <c r="V332" s="125">
        <v>0</v>
      </c>
      <c r="W332" s="125">
        <v>0</v>
      </c>
      <c r="X332" s="125">
        <v>0</v>
      </c>
      <c r="Y332" s="125">
        <v>0</v>
      </c>
      <c r="Z332" s="70">
        <f t="shared" ref="Z332" si="284">U332+V332+W332+X332+Y332</f>
        <v>0</v>
      </c>
      <c r="AA332" s="70">
        <v>0</v>
      </c>
      <c r="AB332" s="70">
        <f t="shared" si="248"/>
        <v>28178235.730545908</v>
      </c>
      <c r="AC332" s="124">
        <f>IF(D332='2. UC Pool Allocations by Type'!B$5,'2. UC Pool Allocations by Type'!J$5,IF(D332='2. UC Pool Allocations by Type'!B$6,'2. UC Pool Allocations by Type'!J$6,IF(D332='2. UC Pool Allocations by Type'!B$7,'2. UC Pool Allocations by Type'!J$7,IF(D332='2. UC Pool Allocations by Type'!B$10,'2. UC Pool Allocations by Type'!J$10,IF(D332='2. UC Pool Allocations by Type'!B$14,'2. UC Pool Allocations by Type'!J$14,IF(D332='2. UC Pool Allocations by Type'!B$15,'2. UC Pool Allocations by Type'!J$15,IF(D332='2. UC Pool Allocations by Type'!B$16,'2. UC Pool Allocations by Type'!J$16,0)))))))</f>
        <v>108713993.02506545</v>
      </c>
      <c r="AD332" s="125">
        <f t="shared" si="255"/>
        <v>0</v>
      </c>
      <c r="AE332" s="125">
        <f t="shared" si="256"/>
        <v>0</v>
      </c>
      <c r="AF332" s="125">
        <f t="shared" si="257"/>
        <v>0</v>
      </c>
      <c r="AG332" s="125">
        <f t="shared" si="258"/>
        <v>0</v>
      </c>
      <c r="AH332" s="125">
        <f t="shared" si="259"/>
        <v>28178235.730545908</v>
      </c>
      <c r="AI332" s="125">
        <f t="shared" si="260"/>
        <v>0</v>
      </c>
      <c r="AJ332" s="125">
        <f t="shared" si="261"/>
        <v>0</v>
      </c>
      <c r="AK332" s="116">
        <f t="shared" si="262"/>
        <v>13957216.904542489</v>
      </c>
      <c r="AL332" s="51">
        <f>IF($E332=$D$352,R332*'1. UC Assumptions'!$H$14,0)</f>
        <v>0</v>
      </c>
      <c r="AM332" s="123">
        <f t="shared" ref="AM332" si="285">IF(AL332=0,0,IF(AK332&gt;AL332,0,AL332-AK332))</f>
        <v>0</v>
      </c>
      <c r="AN332" s="70">
        <f t="shared" si="263"/>
        <v>0</v>
      </c>
      <c r="AO332" s="70">
        <f t="shared" si="264"/>
        <v>0</v>
      </c>
      <c r="AP332" s="123">
        <f t="shared" si="249"/>
        <v>0</v>
      </c>
      <c r="AQ332" s="70">
        <f t="shared" si="265"/>
        <v>0</v>
      </c>
      <c r="AR332" s="70">
        <f t="shared" si="266"/>
        <v>0</v>
      </c>
      <c r="AS332" s="123">
        <f t="shared" si="250"/>
        <v>0</v>
      </c>
      <c r="AT332" s="99">
        <f t="shared" ref="AT332" si="286">AK332+AM332+AP332+AS332</f>
        <v>13957216.904542489</v>
      </c>
      <c r="AU332" s="287">
        <v>14043291.25</v>
      </c>
      <c r="AV332" s="287">
        <f>ROUND(AU332*'1. UC Assumptions'!$C$19,2)</f>
        <v>5891160.6799999997</v>
      </c>
      <c r="AW332" s="287">
        <f>IF((AB332-AA332-AU332)*'1. UC Assumptions'!$C$19&gt;0,(AB332-AA332-AU332)*'1. UC Assumptions'!$C$19,0)</f>
        <v>5929609.2095890082</v>
      </c>
      <c r="AX332" s="291">
        <f t="shared" ref="AX332:AX336" si="287">AW332+AV332</f>
        <v>11820769.889589008</v>
      </c>
      <c r="AY332" s="287">
        <f>ROUND(AX332/'1. UC Assumptions'!$C$19,2)</f>
        <v>28178235.73</v>
      </c>
      <c r="AZ332" s="290">
        <f t="shared" si="280"/>
        <v>13957216.904542489</v>
      </c>
      <c r="BA332" s="287">
        <f t="shared" si="267"/>
        <v>0</v>
      </c>
      <c r="BB332" s="287">
        <f t="shared" si="268"/>
        <v>0</v>
      </c>
      <c r="BC332" s="287">
        <f t="shared" si="269"/>
        <v>0</v>
      </c>
      <c r="BD332" s="287">
        <f t="shared" si="270"/>
        <v>14221018.825457511</v>
      </c>
      <c r="BE332" s="287">
        <f t="shared" si="271"/>
        <v>0</v>
      </c>
      <c r="BF332" s="287">
        <f t="shared" si="272"/>
        <v>0</v>
      </c>
      <c r="BG332" s="287">
        <f t="shared" ref="BG332:BG336" si="288">AZ332+BE332+BF332</f>
        <v>13957216.904542489</v>
      </c>
      <c r="BH332" s="287">
        <f t="shared" si="273"/>
        <v>0</v>
      </c>
      <c r="BI332" s="287">
        <f t="shared" si="274"/>
        <v>0</v>
      </c>
      <c r="BJ332" s="287">
        <f t="shared" si="275"/>
        <v>0</v>
      </c>
      <c r="BK332" s="287">
        <f t="shared" si="276"/>
        <v>0</v>
      </c>
      <c r="BL332" s="287">
        <f t="shared" si="277"/>
        <v>13957216.904542489</v>
      </c>
      <c r="BM332" s="287">
        <f t="shared" si="278"/>
        <v>0</v>
      </c>
      <c r="BN332" s="287">
        <f t="shared" si="279"/>
        <v>0</v>
      </c>
      <c r="BO332" s="287">
        <f t="shared" si="281"/>
        <v>-86074.345457511023</v>
      </c>
      <c r="BP332" s="287">
        <f t="shared" si="251"/>
        <v>-36108.18</v>
      </c>
      <c r="BQ332" s="288">
        <f>IF(BO332&gt;0,BO332/'1. UC Assumptions'!$C$29*'1. UC Assumptions'!$C$28,0)</f>
        <v>0</v>
      </c>
      <c r="BR332" s="289">
        <f>BQ332*'1. UC Assumptions'!$C$19</f>
        <v>0</v>
      </c>
      <c r="BS332" s="289">
        <f t="shared" si="282"/>
        <v>14043291.25</v>
      </c>
      <c r="BT332" s="225"/>
      <c r="BU332" s="111"/>
      <c r="BV332" s="111"/>
      <c r="BW332" s="226"/>
      <c r="BX332" s="226"/>
    </row>
    <row r="333" spans="1:77" s="8" customFormat="1">
      <c r="A333" s="115"/>
      <c r="B333" s="115" t="s">
        <v>969</v>
      </c>
      <c r="C333" s="115" t="s">
        <v>969</v>
      </c>
      <c r="D333" s="138" t="s">
        <v>974</v>
      </c>
      <c r="E333" s="137"/>
      <c r="F333" s="137"/>
      <c r="G333" s="148" t="s">
        <v>1358</v>
      </c>
      <c r="H333" s="115"/>
      <c r="I333" s="138"/>
      <c r="J333" s="217" t="str">
        <f t="shared" si="243"/>
        <v xml:space="preserve"> </v>
      </c>
      <c r="K333" s="125"/>
      <c r="L333" s="125"/>
      <c r="M333" s="93"/>
      <c r="N333" s="232">
        <v>63041978.340927213</v>
      </c>
      <c r="O333" s="232"/>
      <c r="P333" s="125">
        <v>63041978.340927213</v>
      </c>
      <c r="Q333" s="123">
        <v>0</v>
      </c>
      <c r="R333" s="123">
        <f t="shared" si="252"/>
        <v>63041978.340927213</v>
      </c>
      <c r="S333" s="123" t="b">
        <f t="shared" si="253"/>
        <v>0</v>
      </c>
      <c r="T333" s="123" t="b">
        <f t="shared" si="254"/>
        <v>0</v>
      </c>
      <c r="U333" s="125">
        <v>0</v>
      </c>
      <c r="V333" s="125">
        <v>0</v>
      </c>
      <c r="W333" s="125">
        <v>0</v>
      </c>
      <c r="X333" s="125">
        <v>0</v>
      </c>
      <c r="Y333" s="125">
        <v>0</v>
      </c>
      <c r="Z333" s="70">
        <f t="shared" si="194"/>
        <v>0</v>
      </c>
      <c r="AA333" s="70">
        <v>0</v>
      </c>
      <c r="AB333" s="70">
        <f t="shared" si="248"/>
        <v>63041978.340927213</v>
      </c>
      <c r="AC333" s="124">
        <f>IF(D333='2. UC Pool Allocations by Type'!B$5,'2. UC Pool Allocations by Type'!J$5,IF(D333='2. UC Pool Allocations by Type'!B$6,'2. UC Pool Allocations by Type'!J$6,IF(D333='2. UC Pool Allocations by Type'!B$7,'2. UC Pool Allocations by Type'!J$7,IF(D333='2. UC Pool Allocations by Type'!B$10,'2. UC Pool Allocations by Type'!J$10,IF(D333='2. UC Pool Allocations by Type'!B$14,'2. UC Pool Allocations by Type'!J$14,IF(D333='2. UC Pool Allocations by Type'!B$15,'2. UC Pool Allocations by Type'!J$15,IF(D333='2. UC Pool Allocations by Type'!B$16,'2. UC Pool Allocations by Type'!J$16,0)))))))</f>
        <v>108713993.02506545</v>
      </c>
      <c r="AD333" s="125">
        <f t="shared" si="255"/>
        <v>0</v>
      </c>
      <c r="AE333" s="125">
        <f t="shared" si="256"/>
        <v>0</v>
      </c>
      <c r="AF333" s="125">
        <f t="shared" si="257"/>
        <v>0</v>
      </c>
      <c r="AG333" s="125">
        <f t="shared" si="258"/>
        <v>0</v>
      </c>
      <c r="AH333" s="125">
        <f t="shared" si="259"/>
        <v>63041978.340927213</v>
      </c>
      <c r="AI333" s="125">
        <f t="shared" si="260"/>
        <v>0</v>
      </c>
      <c r="AJ333" s="125">
        <f t="shared" si="261"/>
        <v>0</v>
      </c>
      <c r="AK333" s="116">
        <f t="shared" si="262"/>
        <v>31225892.714140631</v>
      </c>
      <c r="AL333" s="51">
        <f>IF($E333=$D$352,R333*'1. UC Assumptions'!$H$14,0)</f>
        <v>0</v>
      </c>
      <c r="AM333" s="123">
        <f t="shared" si="242"/>
        <v>0</v>
      </c>
      <c r="AN333" s="70">
        <f t="shared" si="263"/>
        <v>0</v>
      </c>
      <c r="AO333" s="70">
        <f t="shared" si="264"/>
        <v>0</v>
      </c>
      <c r="AP333" s="123">
        <f t="shared" si="249"/>
        <v>0</v>
      </c>
      <c r="AQ333" s="70">
        <f t="shared" si="265"/>
        <v>0</v>
      </c>
      <c r="AR333" s="70">
        <f t="shared" si="266"/>
        <v>0</v>
      </c>
      <c r="AS333" s="123">
        <f t="shared" si="250"/>
        <v>0</v>
      </c>
      <c r="AT333" s="99">
        <f t="shared" si="247"/>
        <v>31225892.714140631</v>
      </c>
      <c r="AU333" s="287">
        <v>31418463.219999999</v>
      </c>
      <c r="AV333" s="287">
        <f>ROUND(AU333*'1. UC Assumptions'!$C$19,2)</f>
        <v>13180045.32</v>
      </c>
      <c r="AW333" s="287">
        <f>IF((AB333-AA333-AU333)*'1. UC Assumptions'!$C$19&gt;0,(AB333-AA333-AU333)*'1. UC Assumptions'!$C$19,0)</f>
        <v>13266064.593228966</v>
      </c>
      <c r="AX333" s="291">
        <f t="shared" si="287"/>
        <v>26446109.913228966</v>
      </c>
      <c r="AY333" s="287">
        <f>ROUND(AX333/'1. UC Assumptions'!$C$19,2)</f>
        <v>63041978.340000004</v>
      </c>
      <c r="AZ333" s="290">
        <f t="shared" si="280"/>
        <v>31225892.714140631</v>
      </c>
      <c r="BA333" s="287">
        <f t="shared" si="267"/>
        <v>0</v>
      </c>
      <c r="BB333" s="287">
        <f t="shared" si="268"/>
        <v>0</v>
      </c>
      <c r="BC333" s="287">
        <f t="shared" si="269"/>
        <v>0</v>
      </c>
      <c r="BD333" s="287">
        <f t="shared" si="270"/>
        <v>31816085.625859372</v>
      </c>
      <c r="BE333" s="287">
        <f t="shared" si="271"/>
        <v>0</v>
      </c>
      <c r="BF333" s="287">
        <f t="shared" si="272"/>
        <v>0</v>
      </c>
      <c r="BG333" s="287">
        <f t="shared" si="288"/>
        <v>31225892.714140631</v>
      </c>
      <c r="BH333" s="287">
        <f t="shared" si="273"/>
        <v>0</v>
      </c>
      <c r="BI333" s="287">
        <f t="shared" si="274"/>
        <v>0</v>
      </c>
      <c r="BJ333" s="287">
        <f t="shared" si="275"/>
        <v>0</v>
      </c>
      <c r="BK333" s="287">
        <f t="shared" si="276"/>
        <v>0</v>
      </c>
      <c r="BL333" s="287">
        <f t="shared" si="277"/>
        <v>31225892.714140631</v>
      </c>
      <c r="BM333" s="287">
        <f t="shared" si="278"/>
        <v>0</v>
      </c>
      <c r="BN333" s="287">
        <f t="shared" si="279"/>
        <v>0</v>
      </c>
      <c r="BO333" s="287">
        <f t="shared" si="281"/>
        <v>-192570.50585936755</v>
      </c>
      <c r="BP333" s="287">
        <f t="shared" si="251"/>
        <v>-80783.320000000007</v>
      </c>
      <c r="BQ333" s="288">
        <f>IF(BO333&gt;0,BO333/'1. UC Assumptions'!$C$29*'1. UC Assumptions'!$C$28,0)</f>
        <v>0</v>
      </c>
      <c r="BR333" s="289">
        <f>BQ333*'1. UC Assumptions'!$C$19</f>
        <v>0</v>
      </c>
      <c r="BS333" s="289">
        <f t="shared" si="282"/>
        <v>31418463.219999999</v>
      </c>
      <c r="BT333" s="117"/>
      <c r="BU333" s="111"/>
      <c r="BV333" s="111"/>
      <c r="BW333" s="126"/>
      <c r="BX333" s="126"/>
    </row>
    <row r="334" spans="1:77" s="8" customFormat="1">
      <c r="A334" s="115"/>
      <c r="B334" s="146" t="s">
        <v>965</v>
      </c>
      <c r="C334" s="146" t="s">
        <v>965</v>
      </c>
      <c r="D334" s="138" t="s">
        <v>974</v>
      </c>
      <c r="E334" s="137"/>
      <c r="F334" s="137"/>
      <c r="G334" s="148" t="s">
        <v>1359</v>
      </c>
      <c r="H334" s="115"/>
      <c r="I334" s="138"/>
      <c r="J334" s="217" t="str">
        <f t="shared" si="243"/>
        <v xml:space="preserve"> </v>
      </c>
      <c r="K334" s="125"/>
      <c r="L334" s="125"/>
      <c r="M334" s="93"/>
      <c r="N334" s="232">
        <v>5495371.4559540804</v>
      </c>
      <c r="O334" s="232"/>
      <c r="P334" s="125">
        <v>5495371.4559540804</v>
      </c>
      <c r="Q334" s="123">
        <v>0</v>
      </c>
      <c r="R334" s="123">
        <f t="shared" si="252"/>
        <v>5495371.4559540804</v>
      </c>
      <c r="S334" s="123" t="b">
        <f t="shared" si="253"/>
        <v>0</v>
      </c>
      <c r="T334" s="123" t="b">
        <f t="shared" si="254"/>
        <v>0</v>
      </c>
      <c r="U334" s="125">
        <v>0</v>
      </c>
      <c r="V334" s="125">
        <v>0</v>
      </c>
      <c r="W334" s="125">
        <v>0</v>
      </c>
      <c r="X334" s="125">
        <v>0</v>
      </c>
      <c r="Y334" s="125">
        <v>0</v>
      </c>
      <c r="Z334" s="70">
        <f t="shared" si="194"/>
        <v>0</v>
      </c>
      <c r="AA334" s="70">
        <v>0</v>
      </c>
      <c r="AB334" s="70">
        <f t="shared" si="248"/>
        <v>5495371.4559540804</v>
      </c>
      <c r="AC334" s="124">
        <f>IF(D334='2. UC Pool Allocations by Type'!B$5,'2. UC Pool Allocations by Type'!J$5,IF(D334='2. UC Pool Allocations by Type'!B$6,'2. UC Pool Allocations by Type'!J$6,IF(D334='2. UC Pool Allocations by Type'!B$7,'2. UC Pool Allocations by Type'!J$7,IF(D334='2. UC Pool Allocations by Type'!B$10,'2. UC Pool Allocations by Type'!J$10,IF(D334='2. UC Pool Allocations by Type'!B$14,'2. UC Pool Allocations by Type'!J$14,IF(D334='2. UC Pool Allocations by Type'!B$15,'2. UC Pool Allocations by Type'!J$15,IF(D334='2. UC Pool Allocations by Type'!B$16,'2. UC Pool Allocations by Type'!J$16,0)))))))</f>
        <v>108713993.02506545</v>
      </c>
      <c r="AD334" s="125">
        <f t="shared" si="255"/>
        <v>0</v>
      </c>
      <c r="AE334" s="125">
        <f t="shared" si="256"/>
        <v>0</v>
      </c>
      <c r="AF334" s="125">
        <f t="shared" si="257"/>
        <v>0</v>
      </c>
      <c r="AG334" s="125">
        <f t="shared" si="258"/>
        <v>0</v>
      </c>
      <c r="AH334" s="125">
        <f t="shared" si="259"/>
        <v>5495371.4559540804</v>
      </c>
      <c r="AI334" s="125">
        <f t="shared" si="260"/>
        <v>0</v>
      </c>
      <c r="AJ334" s="125">
        <f t="shared" si="261"/>
        <v>0</v>
      </c>
      <c r="AK334" s="116">
        <f t="shared" si="262"/>
        <v>2721962.1595626636</v>
      </c>
      <c r="AL334" s="51">
        <f>IF($E334=$D$352,R334*'1. UC Assumptions'!$H$14,0)</f>
        <v>0</v>
      </c>
      <c r="AM334" s="123">
        <f t="shared" si="242"/>
        <v>0</v>
      </c>
      <c r="AN334" s="70">
        <f t="shared" si="263"/>
        <v>0</v>
      </c>
      <c r="AO334" s="70">
        <f t="shared" si="264"/>
        <v>0</v>
      </c>
      <c r="AP334" s="123">
        <f t="shared" si="249"/>
        <v>0</v>
      </c>
      <c r="AQ334" s="70">
        <f t="shared" si="265"/>
        <v>0</v>
      </c>
      <c r="AR334" s="70">
        <f t="shared" si="266"/>
        <v>0</v>
      </c>
      <c r="AS334" s="123">
        <f t="shared" si="250"/>
        <v>0</v>
      </c>
      <c r="AT334" s="99">
        <f t="shared" si="247"/>
        <v>2721962.1595626636</v>
      </c>
      <c r="AU334" s="287">
        <v>2738748.5300000003</v>
      </c>
      <c r="AV334" s="287">
        <f>ROUND(AU334*'1. UC Assumptions'!$C$19,2)</f>
        <v>1148905.01</v>
      </c>
      <c r="AW334" s="287">
        <f>IF((AB334-AA334-AU334)*'1. UC Assumptions'!$C$19&gt;0,(AB334-AA334-AU334)*'1. UC Assumptions'!$C$19,0)</f>
        <v>1156403.3174377366</v>
      </c>
      <c r="AX334" s="291">
        <f t="shared" si="287"/>
        <v>2305308.3274377366</v>
      </c>
      <c r="AY334" s="287">
        <f>ROUND(AX334/'1. UC Assumptions'!$C$19,2)</f>
        <v>5495371.46</v>
      </c>
      <c r="AZ334" s="290">
        <f t="shared" si="280"/>
        <v>2721962.1595626636</v>
      </c>
      <c r="BA334" s="287">
        <f t="shared" si="267"/>
        <v>0</v>
      </c>
      <c r="BB334" s="287">
        <f t="shared" si="268"/>
        <v>0</v>
      </c>
      <c r="BC334" s="287">
        <f t="shared" si="269"/>
        <v>0</v>
      </c>
      <c r="BD334" s="287">
        <f t="shared" si="270"/>
        <v>2773409.3004373363</v>
      </c>
      <c r="BE334" s="287">
        <f t="shared" si="271"/>
        <v>0</v>
      </c>
      <c r="BF334" s="287">
        <f t="shared" si="272"/>
        <v>0</v>
      </c>
      <c r="BG334" s="287">
        <f t="shared" si="288"/>
        <v>2721962.1595626636</v>
      </c>
      <c r="BH334" s="287">
        <f t="shared" si="273"/>
        <v>0</v>
      </c>
      <c r="BI334" s="287">
        <f t="shared" si="274"/>
        <v>0</v>
      </c>
      <c r="BJ334" s="287">
        <f t="shared" si="275"/>
        <v>0</v>
      </c>
      <c r="BK334" s="287">
        <f t="shared" si="276"/>
        <v>0</v>
      </c>
      <c r="BL334" s="287">
        <f t="shared" si="277"/>
        <v>2721962.1595626636</v>
      </c>
      <c r="BM334" s="287">
        <f t="shared" si="278"/>
        <v>0</v>
      </c>
      <c r="BN334" s="287">
        <f t="shared" si="279"/>
        <v>0</v>
      </c>
      <c r="BO334" s="287">
        <f t="shared" si="281"/>
        <v>-16786.37043733662</v>
      </c>
      <c r="BP334" s="287">
        <f t="shared" si="251"/>
        <v>-7041.88</v>
      </c>
      <c r="BQ334" s="288">
        <f>IF(BO334&gt;0,BO334/'1. UC Assumptions'!$C$29*'1. UC Assumptions'!$C$28,0)</f>
        <v>0</v>
      </c>
      <c r="BR334" s="289">
        <f>BQ334*'1. UC Assumptions'!$C$19</f>
        <v>0</v>
      </c>
      <c r="BS334" s="289">
        <f t="shared" si="282"/>
        <v>2738748.5300000003</v>
      </c>
      <c r="BT334" s="117"/>
      <c r="BU334" s="111"/>
      <c r="BV334" s="111"/>
      <c r="BW334" s="126"/>
      <c r="BX334" s="126"/>
    </row>
    <row r="335" spans="1:77" s="8" customFormat="1">
      <c r="A335" s="115"/>
      <c r="B335" s="115" t="s">
        <v>966</v>
      </c>
      <c r="C335" s="115" t="s">
        <v>966</v>
      </c>
      <c r="D335" s="138" t="s">
        <v>974</v>
      </c>
      <c r="E335" s="137"/>
      <c r="F335" s="137"/>
      <c r="G335" s="148" t="s">
        <v>1360</v>
      </c>
      <c r="H335" s="115"/>
      <c r="I335" s="138"/>
      <c r="J335" s="217" t="str">
        <f t="shared" si="243"/>
        <v xml:space="preserve"> </v>
      </c>
      <c r="K335" s="125"/>
      <c r="L335" s="125"/>
      <c r="M335" s="93"/>
      <c r="N335" s="232">
        <v>17180.831075629158</v>
      </c>
      <c r="O335" s="232"/>
      <c r="P335" s="125">
        <v>17180.831075629158</v>
      </c>
      <c r="Q335" s="123">
        <v>0</v>
      </c>
      <c r="R335" s="123">
        <f t="shared" si="252"/>
        <v>17180.831075629158</v>
      </c>
      <c r="S335" s="123" t="b">
        <f t="shared" si="253"/>
        <v>0</v>
      </c>
      <c r="T335" s="123" t="b">
        <f t="shared" si="254"/>
        <v>0</v>
      </c>
      <c r="U335" s="125">
        <v>0</v>
      </c>
      <c r="V335" s="125">
        <v>0</v>
      </c>
      <c r="W335" s="125">
        <v>0</v>
      </c>
      <c r="X335" s="125">
        <v>0</v>
      </c>
      <c r="Y335" s="125">
        <v>0</v>
      </c>
      <c r="Z335" s="70">
        <f t="shared" si="194"/>
        <v>0</v>
      </c>
      <c r="AA335" s="70">
        <v>0</v>
      </c>
      <c r="AB335" s="70">
        <f t="shared" si="248"/>
        <v>17180.831075629158</v>
      </c>
      <c r="AC335" s="124">
        <f>IF(D335='2. UC Pool Allocations by Type'!B$5,'2. UC Pool Allocations by Type'!J$5,IF(D335='2. UC Pool Allocations by Type'!B$6,'2. UC Pool Allocations by Type'!J$6,IF(D335='2. UC Pool Allocations by Type'!B$7,'2. UC Pool Allocations by Type'!J$7,IF(D335='2. UC Pool Allocations by Type'!B$10,'2. UC Pool Allocations by Type'!J$10,IF(D335='2. UC Pool Allocations by Type'!B$14,'2. UC Pool Allocations by Type'!J$14,IF(D335='2. UC Pool Allocations by Type'!B$15,'2. UC Pool Allocations by Type'!J$15,IF(D335='2. UC Pool Allocations by Type'!B$16,'2. UC Pool Allocations by Type'!J$16,0)))))))</f>
        <v>108713993.02506545</v>
      </c>
      <c r="AD335" s="125">
        <f t="shared" si="255"/>
        <v>0</v>
      </c>
      <c r="AE335" s="125">
        <f t="shared" si="256"/>
        <v>0</v>
      </c>
      <c r="AF335" s="125">
        <f t="shared" si="257"/>
        <v>0</v>
      </c>
      <c r="AG335" s="125">
        <f t="shared" si="258"/>
        <v>0</v>
      </c>
      <c r="AH335" s="125">
        <f t="shared" si="259"/>
        <v>17180.831075629158</v>
      </c>
      <c r="AI335" s="125">
        <f t="shared" si="260"/>
        <v>0</v>
      </c>
      <c r="AJ335" s="125">
        <f t="shared" si="261"/>
        <v>0</v>
      </c>
      <c r="AK335" s="116">
        <f t="shared" si="262"/>
        <v>8509.9928972101934</v>
      </c>
      <c r="AL335" s="51">
        <f>IF($E335=$D$352,R335*'1. UC Assumptions'!$H$14,0)</f>
        <v>0</v>
      </c>
      <c r="AM335" s="123">
        <f t="shared" si="242"/>
        <v>0</v>
      </c>
      <c r="AN335" s="70">
        <f t="shared" si="263"/>
        <v>0</v>
      </c>
      <c r="AO335" s="70">
        <f t="shared" si="264"/>
        <v>0</v>
      </c>
      <c r="AP335" s="123">
        <f t="shared" si="249"/>
        <v>0</v>
      </c>
      <c r="AQ335" s="70">
        <f t="shared" si="265"/>
        <v>0</v>
      </c>
      <c r="AR335" s="70">
        <f t="shared" si="266"/>
        <v>0</v>
      </c>
      <c r="AS335" s="123">
        <f t="shared" si="250"/>
        <v>0</v>
      </c>
      <c r="AT335" s="99">
        <f t="shared" si="247"/>
        <v>8509.9928972101934</v>
      </c>
      <c r="AU335" s="287">
        <v>8562.4699999999975</v>
      </c>
      <c r="AV335" s="287">
        <f>ROUND(AU335*'1. UC Assumptions'!$C$19,2)</f>
        <v>3591.96</v>
      </c>
      <c r="AW335" s="287">
        <f>IF((AB335-AA335-AU335)*'1. UC Assumptions'!$C$19&gt;0,(AB335-AA335-AU335)*'1. UC Assumptions'!$C$19,0)</f>
        <v>3615.4024712264327</v>
      </c>
      <c r="AX335" s="291">
        <f t="shared" si="287"/>
        <v>7207.3624712264327</v>
      </c>
      <c r="AY335" s="287">
        <f>ROUND(AX335/'1. UC Assumptions'!$C$19,2)</f>
        <v>17180.84</v>
      </c>
      <c r="AZ335" s="290">
        <f t="shared" si="280"/>
        <v>8509.9928972101934</v>
      </c>
      <c r="BA335" s="287">
        <f t="shared" si="267"/>
        <v>0</v>
      </c>
      <c r="BB335" s="287">
        <f t="shared" si="268"/>
        <v>0</v>
      </c>
      <c r="BC335" s="287">
        <f t="shared" si="269"/>
        <v>0</v>
      </c>
      <c r="BD335" s="287">
        <f t="shared" si="270"/>
        <v>8670.8471027898067</v>
      </c>
      <c r="BE335" s="287">
        <f t="shared" si="271"/>
        <v>0</v>
      </c>
      <c r="BF335" s="287">
        <f t="shared" si="272"/>
        <v>0</v>
      </c>
      <c r="BG335" s="287">
        <f t="shared" si="288"/>
        <v>8509.9928972101934</v>
      </c>
      <c r="BH335" s="287">
        <f t="shared" si="273"/>
        <v>0</v>
      </c>
      <c r="BI335" s="287">
        <f t="shared" si="274"/>
        <v>0</v>
      </c>
      <c r="BJ335" s="287">
        <f t="shared" si="275"/>
        <v>0</v>
      </c>
      <c r="BK335" s="287">
        <f t="shared" si="276"/>
        <v>0</v>
      </c>
      <c r="BL335" s="287">
        <f t="shared" si="277"/>
        <v>8509.9928972101934</v>
      </c>
      <c r="BM335" s="287">
        <f t="shared" si="278"/>
        <v>0</v>
      </c>
      <c r="BN335" s="287">
        <f t="shared" si="279"/>
        <v>0</v>
      </c>
      <c r="BO335" s="287">
        <f t="shared" si="281"/>
        <v>-52.477102789804121</v>
      </c>
      <c r="BP335" s="287">
        <f t="shared" si="251"/>
        <v>-22.01</v>
      </c>
      <c r="BQ335" s="288">
        <f>IF(BO335&gt;0,BO335/'1. UC Assumptions'!$C$29*'1. UC Assumptions'!$C$28,0)</f>
        <v>0</v>
      </c>
      <c r="BR335" s="289">
        <f>BQ335*'1. UC Assumptions'!$C$19</f>
        <v>0</v>
      </c>
      <c r="BS335" s="289">
        <f t="shared" si="282"/>
        <v>8562.4699999999975</v>
      </c>
      <c r="BT335" s="90"/>
      <c r="BU335" s="111"/>
      <c r="BV335" s="111"/>
      <c r="BW335" s="126"/>
      <c r="BX335" s="126"/>
    </row>
    <row r="336" spans="1:77" s="8" customFormat="1">
      <c r="A336" s="115"/>
      <c r="B336" s="115" t="s">
        <v>967</v>
      </c>
      <c r="C336" s="115" t="s">
        <v>967</v>
      </c>
      <c r="D336" s="138" t="s">
        <v>974</v>
      </c>
      <c r="E336" s="137"/>
      <c r="F336" s="137"/>
      <c r="G336" s="148" t="s">
        <v>1361</v>
      </c>
      <c r="H336" s="115"/>
      <c r="I336" s="138"/>
      <c r="J336" s="217" t="str">
        <f t="shared" si="243"/>
        <v xml:space="preserve"> </v>
      </c>
      <c r="K336" s="125"/>
      <c r="L336" s="125"/>
      <c r="M336" s="93"/>
      <c r="N336" s="232">
        <v>1697978.2979684297</v>
      </c>
      <c r="O336" s="232"/>
      <c r="P336" s="125">
        <v>1697978.2979684297</v>
      </c>
      <c r="Q336" s="123">
        <v>0</v>
      </c>
      <c r="R336" s="123">
        <f t="shared" si="252"/>
        <v>1697978.2979684297</v>
      </c>
      <c r="S336" s="123" t="b">
        <f t="shared" si="253"/>
        <v>0</v>
      </c>
      <c r="T336" s="123" t="b">
        <f t="shared" si="254"/>
        <v>0</v>
      </c>
      <c r="U336" s="125">
        <v>0</v>
      </c>
      <c r="V336" s="125">
        <v>0</v>
      </c>
      <c r="W336" s="125">
        <v>0</v>
      </c>
      <c r="X336" s="125">
        <v>0</v>
      </c>
      <c r="Y336" s="125">
        <v>0</v>
      </c>
      <c r="Z336" s="70">
        <f t="shared" si="194"/>
        <v>0</v>
      </c>
      <c r="AA336" s="70">
        <v>0</v>
      </c>
      <c r="AB336" s="70">
        <f t="shared" si="248"/>
        <v>1697978.2979684297</v>
      </c>
      <c r="AC336" s="124">
        <f>IF(D336='2. UC Pool Allocations by Type'!B$5,'2. UC Pool Allocations by Type'!J$5,IF(D336='2. UC Pool Allocations by Type'!B$6,'2. UC Pool Allocations by Type'!J$6,IF(D336='2. UC Pool Allocations by Type'!B$7,'2. UC Pool Allocations by Type'!J$7,IF(D336='2. UC Pool Allocations by Type'!B$10,'2. UC Pool Allocations by Type'!J$10,IF(D336='2. UC Pool Allocations by Type'!B$14,'2. UC Pool Allocations by Type'!J$14,IF(D336='2. UC Pool Allocations by Type'!B$15,'2. UC Pool Allocations by Type'!J$15,IF(D336='2. UC Pool Allocations by Type'!B$16,'2. UC Pool Allocations by Type'!J$16,0)))))))</f>
        <v>108713993.02506545</v>
      </c>
      <c r="AD336" s="125">
        <f t="shared" si="255"/>
        <v>0</v>
      </c>
      <c r="AE336" s="125">
        <f t="shared" si="256"/>
        <v>0</v>
      </c>
      <c r="AF336" s="125">
        <f t="shared" si="257"/>
        <v>0</v>
      </c>
      <c r="AG336" s="125">
        <f t="shared" si="258"/>
        <v>0</v>
      </c>
      <c r="AH336" s="125">
        <f t="shared" si="259"/>
        <v>1697978.2979684297</v>
      </c>
      <c r="AI336" s="125">
        <f t="shared" si="260"/>
        <v>0</v>
      </c>
      <c r="AJ336" s="125">
        <f t="shared" si="261"/>
        <v>0</v>
      </c>
      <c r="AK336" s="116">
        <f t="shared" si="262"/>
        <v>841040.99456662894</v>
      </c>
      <c r="AL336" s="51">
        <f>IF($E336=$D$352,R336*'1. UC Assumptions'!$H$14,0)</f>
        <v>0</v>
      </c>
      <c r="AM336" s="123">
        <f t="shared" si="242"/>
        <v>0</v>
      </c>
      <c r="AN336" s="70">
        <f t="shared" si="263"/>
        <v>0</v>
      </c>
      <c r="AO336" s="70">
        <f t="shared" si="264"/>
        <v>0</v>
      </c>
      <c r="AP336" s="123">
        <f t="shared" si="249"/>
        <v>0</v>
      </c>
      <c r="AQ336" s="70">
        <f t="shared" si="265"/>
        <v>0</v>
      </c>
      <c r="AR336" s="70">
        <f t="shared" si="266"/>
        <v>0</v>
      </c>
      <c r="AS336" s="123">
        <f t="shared" si="250"/>
        <v>0</v>
      </c>
      <c r="AT336" s="99">
        <f t="shared" si="247"/>
        <v>841040.99456662894</v>
      </c>
      <c r="AU336" s="287">
        <v>846227.7</v>
      </c>
      <c r="AV336" s="287">
        <f>ROUND(AU336*'1. UC Assumptions'!$C$19,2)</f>
        <v>354992.52</v>
      </c>
      <c r="AW336" s="287">
        <f>IF((AB336-AA336-AU336)*'1. UC Assumptions'!$C$19&gt;0,(AB336-AA336-AU336)*'1. UC Assumptions'!$C$19,0)</f>
        <v>357309.37584775628</v>
      </c>
      <c r="AX336" s="291">
        <f t="shared" si="287"/>
        <v>712301.8958477563</v>
      </c>
      <c r="AY336" s="287">
        <f>ROUND(AX336/'1. UC Assumptions'!$C$19,2)</f>
        <v>1697978.3</v>
      </c>
      <c r="AZ336" s="290">
        <f t="shared" si="280"/>
        <v>841040.99456662894</v>
      </c>
      <c r="BA336" s="287">
        <f t="shared" si="267"/>
        <v>0</v>
      </c>
      <c r="BB336" s="287">
        <f t="shared" si="268"/>
        <v>0</v>
      </c>
      <c r="BC336" s="287">
        <f t="shared" si="269"/>
        <v>0</v>
      </c>
      <c r="BD336" s="287">
        <f t="shared" si="270"/>
        <v>856937.3054333711</v>
      </c>
      <c r="BE336" s="287">
        <f t="shared" si="271"/>
        <v>0</v>
      </c>
      <c r="BF336" s="287">
        <f t="shared" si="272"/>
        <v>0</v>
      </c>
      <c r="BG336" s="287">
        <f t="shared" si="288"/>
        <v>841040.99456662894</v>
      </c>
      <c r="BH336" s="287">
        <f t="shared" si="273"/>
        <v>0</v>
      </c>
      <c r="BI336" s="287">
        <f t="shared" si="274"/>
        <v>0</v>
      </c>
      <c r="BJ336" s="287">
        <f t="shared" si="275"/>
        <v>0</v>
      </c>
      <c r="BK336" s="287">
        <f t="shared" si="276"/>
        <v>0</v>
      </c>
      <c r="BL336" s="287">
        <f t="shared" si="277"/>
        <v>841040.99456662894</v>
      </c>
      <c r="BM336" s="287">
        <f t="shared" si="278"/>
        <v>0</v>
      </c>
      <c r="BN336" s="287">
        <f t="shared" si="279"/>
        <v>0</v>
      </c>
      <c r="BO336" s="287">
        <f t="shared" si="281"/>
        <v>-5186.7054333710112</v>
      </c>
      <c r="BP336" s="287">
        <f t="shared" si="251"/>
        <v>-2175.8200000000002</v>
      </c>
      <c r="BQ336" s="288">
        <f>IF(BO336&gt;0,BO336/'1. UC Assumptions'!$C$29*'1. UC Assumptions'!$C$28,0)</f>
        <v>0</v>
      </c>
      <c r="BR336" s="289">
        <f>BQ336*'1. UC Assumptions'!$C$19</f>
        <v>0</v>
      </c>
      <c r="BS336" s="289">
        <f t="shared" si="282"/>
        <v>846227.7</v>
      </c>
      <c r="BT336" s="117"/>
      <c r="BU336" s="111"/>
      <c r="BV336" s="111"/>
      <c r="BW336" s="126"/>
      <c r="BX336" s="126"/>
    </row>
    <row r="337" spans="1:76" s="8" customFormat="1">
      <c r="A337" s="115"/>
      <c r="B337" s="115" t="s">
        <v>1362</v>
      </c>
      <c r="C337" s="115" t="s">
        <v>2164</v>
      </c>
      <c r="D337" s="138" t="s">
        <v>974</v>
      </c>
      <c r="E337" s="137"/>
      <c r="F337" s="137"/>
      <c r="G337" s="148" t="s">
        <v>1363</v>
      </c>
      <c r="H337" s="115"/>
      <c r="I337" s="138"/>
      <c r="J337" s="217" t="str">
        <f t="shared" si="243"/>
        <v xml:space="preserve"> </v>
      </c>
      <c r="K337" s="125"/>
      <c r="L337" s="125"/>
      <c r="M337" s="93"/>
      <c r="N337" s="232">
        <v>341542.85944945563</v>
      </c>
      <c r="O337" s="232"/>
      <c r="P337" s="125">
        <v>341542.85944945563</v>
      </c>
      <c r="Q337" s="123">
        <v>0</v>
      </c>
      <c r="R337" s="123">
        <f t="shared" si="252"/>
        <v>341542.85944945563</v>
      </c>
      <c r="S337" s="123" t="b">
        <f t="shared" si="253"/>
        <v>0</v>
      </c>
      <c r="T337" s="123" t="b">
        <f t="shared" si="254"/>
        <v>0</v>
      </c>
      <c r="U337" s="125">
        <v>0</v>
      </c>
      <c r="V337" s="125">
        <v>0</v>
      </c>
      <c r="W337" s="125">
        <v>0</v>
      </c>
      <c r="X337" s="125">
        <v>0</v>
      </c>
      <c r="Y337" s="125">
        <v>0</v>
      </c>
      <c r="Z337" s="70">
        <f t="shared" si="194"/>
        <v>0</v>
      </c>
      <c r="AA337" s="70">
        <v>0</v>
      </c>
      <c r="AB337" s="70">
        <f t="shared" si="248"/>
        <v>341542.85944945563</v>
      </c>
      <c r="AC337" s="124">
        <f>IF(D337='2. UC Pool Allocations by Type'!B$5,'2. UC Pool Allocations by Type'!J$5,IF(D337='2. UC Pool Allocations by Type'!B$6,'2. UC Pool Allocations by Type'!J$6,IF(D337='2. UC Pool Allocations by Type'!B$7,'2. UC Pool Allocations by Type'!J$7,IF(D337='2. UC Pool Allocations by Type'!B$10,'2. UC Pool Allocations by Type'!J$10,IF(D337='2. UC Pool Allocations by Type'!B$14,'2. UC Pool Allocations by Type'!J$14,IF(D337='2. UC Pool Allocations by Type'!B$15,'2. UC Pool Allocations by Type'!J$15,IF(D337='2. UC Pool Allocations by Type'!B$16,'2. UC Pool Allocations by Type'!J$16,0)))))))</f>
        <v>108713993.02506545</v>
      </c>
      <c r="AD337" s="125">
        <f t="shared" si="255"/>
        <v>0</v>
      </c>
      <c r="AE337" s="125">
        <f t="shared" si="256"/>
        <v>0</v>
      </c>
      <c r="AF337" s="125">
        <f t="shared" si="257"/>
        <v>0</v>
      </c>
      <c r="AG337" s="125">
        <f t="shared" si="258"/>
        <v>0</v>
      </c>
      <c r="AH337" s="125">
        <f t="shared" si="259"/>
        <v>341542.85944945563</v>
      </c>
      <c r="AI337" s="125">
        <f t="shared" si="260"/>
        <v>0</v>
      </c>
      <c r="AJ337" s="125">
        <f t="shared" si="261"/>
        <v>0</v>
      </c>
      <c r="AK337" s="116">
        <f t="shared" si="262"/>
        <v>169172.68409271588</v>
      </c>
      <c r="AL337" s="51">
        <f>IF($E337=$D$352,R337*'1. UC Assumptions'!$H$14,0)</f>
        <v>0</v>
      </c>
      <c r="AM337" s="123">
        <f t="shared" si="242"/>
        <v>0</v>
      </c>
      <c r="AN337" s="70">
        <f t="shared" si="263"/>
        <v>0</v>
      </c>
      <c r="AO337" s="70">
        <f t="shared" si="264"/>
        <v>0</v>
      </c>
      <c r="AP337" s="123">
        <f t="shared" si="249"/>
        <v>0</v>
      </c>
      <c r="AQ337" s="70">
        <f t="shared" si="265"/>
        <v>0</v>
      </c>
      <c r="AR337" s="70">
        <f t="shared" si="266"/>
        <v>0</v>
      </c>
      <c r="AS337" s="123">
        <f t="shared" si="250"/>
        <v>0</v>
      </c>
      <c r="AT337" s="99">
        <f t="shared" si="247"/>
        <v>169172.68409271588</v>
      </c>
      <c r="AU337" s="287">
        <v>170215.97</v>
      </c>
      <c r="AV337" s="287">
        <f>ROUND(AU337*'1. UC Assumptions'!$C$19,2)</f>
        <v>71405.600000000006</v>
      </c>
      <c r="AW337" s="287">
        <f>IF((AB337-AA337-AU337)*'1. UC Assumptions'!$C$19&gt;0,(AB337-AA337-AU337)*'1. UC Assumptions'!$C$19,0)</f>
        <v>71871.630124046627</v>
      </c>
      <c r="AX337" s="291">
        <f t="shared" si="195"/>
        <v>143277.23012404662</v>
      </c>
      <c r="AY337" s="287">
        <f>ROUND(AX337/'1. UC Assumptions'!$C$19,2)</f>
        <v>341542.86</v>
      </c>
      <c r="AZ337" s="292">
        <f t="shared" si="280"/>
        <v>169172.68409271588</v>
      </c>
      <c r="BA337" s="291">
        <f t="shared" si="267"/>
        <v>0</v>
      </c>
      <c r="BB337" s="291">
        <f t="shared" si="268"/>
        <v>0</v>
      </c>
      <c r="BC337" s="291">
        <f t="shared" si="269"/>
        <v>0</v>
      </c>
      <c r="BD337" s="291">
        <f t="shared" si="270"/>
        <v>172370.17590728411</v>
      </c>
      <c r="BE337" s="291">
        <f t="shared" si="271"/>
        <v>0</v>
      </c>
      <c r="BF337" s="291">
        <f t="shared" si="272"/>
        <v>0</v>
      </c>
      <c r="BG337" s="291">
        <f t="shared" si="196"/>
        <v>169172.68409271588</v>
      </c>
      <c r="BH337" s="291">
        <f t="shared" si="273"/>
        <v>0</v>
      </c>
      <c r="BI337" s="291">
        <f t="shared" si="274"/>
        <v>0</v>
      </c>
      <c r="BJ337" s="291">
        <f t="shared" si="275"/>
        <v>0</v>
      </c>
      <c r="BK337" s="291">
        <f t="shared" si="276"/>
        <v>0</v>
      </c>
      <c r="BL337" s="291">
        <f t="shared" si="277"/>
        <v>169172.68409271588</v>
      </c>
      <c r="BM337" s="291">
        <f t="shared" si="278"/>
        <v>0</v>
      </c>
      <c r="BN337" s="291">
        <f t="shared" si="279"/>
        <v>0</v>
      </c>
      <c r="BO337" s="287">
        <f t="shared" si="281"/>
        <v>-1043.2859072841238</v>
      </c>
      <c r="BP337" s="287">
        <f t="shared" si="251"/>
        <v>-437.65</v>
      </c>
      <c r="BQ337" s="288">
        <f>IF(BO337&gt;0,BO337/'1. UC Assumptions'!$C$29*'1. UC Assumptions'!$C$28,0)</f>
        <v>0</v>
      </c>
      <c r="BR337" s="289">
        <f>BQ337*'1. UC Assumptions'!$C$19</f>
        <v>0</v>
      </c>
      <c r="BS337" s="289">
        <f t="shared" si="282"/>
        <v>170215.97</v>
      </c>
      <c r="BT337" s="90"/>
      <c r="BU337" s="111"/>
      <c r="BV337" s="111"/>
      <c r="BW337" s="126"/>
      <c r="BX337" s="126"/>
    </row>
    <row r="338" spans="1:76" s="8" customFormat="1">
      <c r="A338" s="115"/>
      <c r="B338" s="115" t="s">
        <v>1364</v>
      </c>
      <c r="C338" s="115" t="s">
        <v>1364</v>
      </c>
      <c r="D338" s="138" t="s">
        <v>974</v>
      </c>
      <c r="E338" s="137"/>
      <c r="F338" s="137"/>
      <c r="G338" s="148" t="s">
        <v>1365</v>
      </c>
      <c r="H338" s="115"/>
      <c r="I338" s="138"/>
      <c r="J338" s="217" t="str">
        <f t="shared" si="243"/>
        <v xml:space="preserve"> </v>
      </c>
      <c r="K338" s="125"/>
      <c r="L338" s="125"/>
      <c r="M338" s="93"/>
      <c r="N338" s="232">
        <v>305629.00466015708</v>
      </c>
      <c r="O338" s="232"/>
      <c r="P338" s="125">
        <v>305629.00466015708</v>
      </c>
      <c r="Q338" s="123">
        <v>0</v>
      </c>
      <c r="R338" s="123">
        <f t="shared" si="252"/>
        <v>305629.00466015708</v>
      </c>
      <c r="S338" s="123" t="b">
        <f t="shared" si="253"/>
        <v>0</v>
      </c>
      <c r="T338" s="123" t="b">
        <f t="shared" si="254"/>
        <v>0</v>
      </c>
      <c r="U338" s="125">
        <v>0</v>
      </c>
      <c r="V338" s="125">
        <v>0</v>
      </c>
      <c r="W338" s="125">
        <v>0</v>
      </c>
      <c r="X338" s="125">
        <v>0</v>
      </c>
      <c r="Y338" s="125">
        <v>0</v>
      </c>
      <c r="Z338" s="70">
        <f t="shared" si="194"/>
        <v>0</v>
      </c>
      <c r="AA338" s="70">
        <v>0</v>
      </c>
      <c r="AB338" s="70">
        <f t="shared" si="248"/>
        <v>305629.00466015708</v>
      </c>
      <c r="AC338" s="124">
        <f>IF(D338='2. UC Pool Allocations by Type'!B$5,'2. UC Pool Allocations by Type'!J$5,IF(D338='2. UC Pool Allocations by Type'!B$6,'2. UC Pool Allocations by Type'!J$6,IF(D338='2. UC Pool Allocations by Type'!B$7,'2. UC Pool Allocations by Type'!J$7,IF(D338='2. UC Pool Allocations by Type'!B$10,'2. UC Pool Allocations by Type'!J$10,IF(D338='2. UC Pool Allocations by Type'!B$14,'2. UC Pool Allocations by Type'!J$14,IF(D338='2. UC Pool Allocations by Type'!B$15,'2. UC Pool Allocations by Type'!J$15,IF(D338='2. UC Pool Allocations by Type'!B$16,'2. UC Pool Allocations by Type'!J$16,0)))))))</f>
        <v>108713993.02506545</v>
      </c>
      <c r="AD338" s="125">
        <f t="shared" si="255"/>
        <v>0</v>
      </c>
      <c r="AE338" s="125">
        <f t="shared" si="256"/>
        <v>0</v>
      </c>
      <c r="AF338" s="125">
        <f t="shared" si="257"/>
        <v>0</v>
      </c>
      <c r="AG338" s="125">
        <f t="shared" si="258"/>
        <v>0</v>
      </c>
      <c r="AH338" s="125">
        <f t="shared" si="259"/>
        <v>305629.00466015708</v>
      </c>
      <c r="AI338" s="125">
        <f t="shared" si="260"/>
        <v>0</v>
      </c>
      <c r="AJ338" s="125">
        <f t="shared" si="261"/>
        <v>0</v>
      </c>
      <c r="AK338" s="116">
        <f t="shared" si="262"/>
        <v>151383.86771805878</v>
      </c>
      <c r="AL338" s="51">
        <f>IF($E338=$D$352,R338*'1. UC Assumptions'!$H$14,0)</f>
        <v>0</v>
      </c>
      <c r="AM338" s="123">
        <f t="shared" si="242"/>
        <v>0</v>
      </c>
      <c r="AN338" s="70">
        <f t="shared" si="263"/>
        <v>0</v>
      </c>
      <c r="AO338" s="70">
        <f t="shared" si="264"/>
        <v>0</v>
      </c>
      <c r="AP338" s="123">
        <f t="shared" si="249"/>
        <v>0</v>
      </c>
      <c r="AQ338" s="70">
        <f t="shared" si="265"/>
        <v>0</v>
      </c>
      <c r="AR338" s="70">
        <f t="shared" si="266"/>
        <v>0</v>
      </c>
      <c r="AS338" s="123">
        <f t="shared" si="250"/>
        <v>0</v>
      </c>
      <c r="AT338" s="99">
        <f t="shared" si="247"/>
        <v>151383.86771805878</v>
      </c>
      <c r="AU338" s="287">
        <v>152317.45000000001</v>
      </c>
      <c r="AV338" s="287">
        <f>ROUND(AU338*'1. UC Assumptions'!$C$19,2)</f>
        <v>63897.17</v>
      </c>
      <c r="AW338" s="287">
        <f>IF((AB338-AA338-AU338)*'1. UC Assumptions'!$C$19&gt;0,(AB338-AA338-AU338)*'1. UC Assumptions'!$C$19,0)</f>
        <v>64314.197179935887</v>
      </c>
      <c r="AX338" s="291">
        <f t="shared" si="195"/>
        <v>128211.36717993589</v>
      </c>
      <c r="AY338" s="287">
        <f>ROUND(AX338/'1. UC Assumptions'!$C$19,2)</f>
        <v>305629</v>
      </c>
      <c r="AZ338" s="292">
        <f t="shared" si="280"/>
        <v>151383.86771805878</v>
      </c>
      <c r="BA338" s="291">
        <f t="shared" si="267"/>
        <v>0</v>
      </c>
      <c r="BB338" s="291">
        <f t="shared" si="268"/>
        <v>0</v>
      </c>
      <c r="BC338" s="291">
        <f t="shared" si="269"/>
        <v>0</v>
      </c>
      <c r="BD338" s="291">
        <f t="shared" si="270"/>
        <v>154245.13228194122</v>
      </c>
      <c r="BE338" s="291">
        <f t="shared" si="271"/>
        <v>0</v>
      </c>
      <c r="BF338" s="291">
        <f t="shared" si="272"/>
        <v>0</v>
      </c>
      <c r="BG338" s="291">
        <f t="shared" si="196"/>
        <v>151383.86771805878</v>
      </c>
      <c r="BH338" s="291">
        <f t="shared" si="273"/>
        <v>0</v>
      </c>
      <c r="BI338" s="291">
        <f t="shared" si="274"/>
        <v>0</v>
      </c>
      <c r="BJ338" s="291">
        <f t="shared" si="275"/>
        <v>0</v>
      </c>
      <c r="BK338" s="291">
        <f t="shared" si="276"/>
        <v>0</v>
      </c>
      <c r="BL338" s="291">
        <f t="shared" si="277"/>
        <v>151383.86771805878</v>
      </c>
      <c r="BM338" s="291">
        <f t="shared" si="278"/>
        <v>0</v>
      </c>
      <c r="BN338" s="291">
        <f t="shared" si="279"/>
        <v>0</v>
      </c>
      <c r="BO338" s="287">
        <f t="shared" si="281"/>
        <v>-933.58228194122785</v>
      </c>
      <c r="BP338" s="287">
        <f t="shared" si="251"/>
        <v>-391.63</v>
      </c>
      <c r="BQ338" s="288">
        <f>IF(BO338&gt;0,BO338/'1. UC Assumptions'!$C$29*'1. UC Assumptions'!$C$28,0)</f>
        <v>0</v>
      </c>
      <c r="BR338" s="289">
        <f>BQ338*'1. UC Assumptions'!$C$19</f>
        <v>0</v>
      </c>
      <c r="BS338" s="289">
        <f t="shared" si="282"/>
        <v>152317.45000000001</v>
      </c>
      <c r="BT338" s="117"/>
      <c r="BU338" s="111"/>
      <c r="BV338" s="111"/>
      <c r="BW338" s="126"/>
      <c r="BX338" s="126"/>
    </row>
    <row r="339" spans="1:76" s="8" customFormat="1" ht="25.15" customHeight="1">
      <c r="A339" s="115"/>
      <c r="B339" s="115"/>
      <c r="C339" s="272"/>
      <c r="D339" s="33" t="s">
        <v>975</v>
      </c>
      <c r="E339" s="137"/>
      <c r="F339" s="137"/>
      <c r="G339" s="147" t="s">
        <v>975</v>
      </c>
      <c r="H339" s="115"/>
      <c r="I339" s="138"/>
      <c r="J339" s="217" t="str">
        <f t="shared" si="243"/>
        <v xml:space="preserve"> </v>
      </c>
      <c r="K339" s="125"/>
      <c r="L339" s="125"/>
      <c r="M339" s="125"/>
      <c r="N339" s="231"/>
      <c r="O339" s="232"/>
      <c r="P339" s="125"/>
      <c r="Q339" s="123">
        <v>0</v>
      </c>
      <c r="R339" s="123">
        <f t="shared" si="252"/>
        <v>0</v>
      </c>
      <c r="S339" s="123" t="b">
        <f t="shared" si="253"/>
        <v>0</v>
      </c>
      <c r="T339" s="123" t="b">
        <f t="shared" si="254"/>
        <v>0</v>
      </c>
      <c r="U339" s="125"/>
      <c r="V339" s="125"/>
      <c r="W339" s="125"/>
      <c r="X339" s="125"/>
      <c r="Y339" s="125"/>
      <c r="Z339" s="149">
        <f t="shared" ref="Z339:Z340" si="289">U339+V339+W339+X339+Y339</f>
        <v>0</v>
      </c>
      <c r="AA339" s="70">
        <v>0</v>
      </c>
      <c r="AB339" s="123">
        <v>244748760.22</v>
      </c>
      <c r="AC339" s="124">
        <f>IF(D339='2. UC Pool Allocations by Type'!B$5,'2. UC Pool Allocations by Type'!J$5,IF(D339='2. UC Pool Allocations by Type'!B$6,'2. UC Pool Allocations by Type'!J$6,IF(D339='2. UC Pool Allocations by Type'!B$7,'2. UC Pool Allocations by Type'!J$7,IF(D339='2. UC Pool Allocations by Type'!B$10,'2. UC Pool Allocations by Type'!J$10,IF(D339='2. UC Pool Allocations by Type'!B$14,'2. UC Pool Allocations by Type'!J$14,IF(D339='2. UC Pool Allocations by Type'!B$15,'2. UC Pool Allocations by Type'!J$15,IF(D339='2. UC Pool Allocations by Type'!B$16,'2. UC Pool Allocations by Type'!J$16,0)))))))</f>
        <v>121960988.92334199</v>
      </c>
      <c r="AD339" s="125">
        <f t="shared" si="255"/>
        <v>0</v>
      </c>
      <c r="AE339" s="125">
        <f t="shared" si="256"/>
        <v>0</v>
      </c>
      <c r="AF339" s="125">
        <f t="shared" si="257"/>
        <v>0</v>
      </c>
      <c r="AG339" s="125">
        <f t="shared" si="258"/>
        <v>0</v>
      </c>
      <c r="AH339" s="125">
        <f t="shared" si="259"/>
        <v>0</v>
      </c>
      <c r="AI339" s="125">
        <f t="shared" si="260"/>
        <v>244748760.22</v>
      </c>
      <c r="AJ339" s="125">
        <f t="shared" si="261"/>
        <v>0</v>
      </c>
      <c r="AK339" s="116">
        <f t="shared" si="262"/>
        <v>121960988.92334199</v>
      </c>
      <c r="AL339" s="51">
        <f>IF($E339=$D$352,R339*'1. UC Assumptions'!$H$14,0)</f>
        <v>0</v>
      </c>
      <c r="AM339" s="123">
        <f t="shared" si="242"/>
        <v>0</v>
      </c>
      <c r="AN339" s="70">
        <f t="shared" si="263"/>
        <v>0</v>
      </c>
      <c r="AO339" s="70">
        <f t="shared" si="264"/>
        <v>0</v>
      </c>
      <c r="AP339" s="123">
        <f t="shared" si="249"/>
        <v>0</v>
      </c>
      <c r="AQ339" s="70">
        <f t="shared" si="265"/>
        <v>0</v>
      </c>
      <c r="AR339" s="70">
        <f t="shared" si="266"/>
        <v>0</v>
      </c>
      <c r="AS339" s="123">
        <f t="shared" si="250"/>
        <v>0</v>
      </c>
      <c r="AT339" s="99">
        <f t="shared" si="247"/>
        <v>121960988.92334199</v>
      </c>
      <c r="AU339" s="293">
        <v>0</v>
      </c>
      <c r="AV339" s="287">
        <f>ROUND(AU339*'1. UC Assumptions'!$C$19,2)</f>
        <v>0</v>
      </c>
      <c r="AW339" s="287">
        <f>AT339*0.4195</f>
        <v>51162634.853341959</v>
      </c>
      <c r="AX339" s="291">
        <f t="shared" ref="AX339:AX340" si="290">AW339+AV339</f>
        <v>51162634.853341959</v>
      </c>
      <c r="AY339" s="287">
        <f>ROUND(AX339/'1. UC Assumptions'!$C$19,2)</f>
        <v>121960988.92</v>
      </c>
      <c r="AZ339" s="292">
        <f t="shared" si="280"/>
        <v>121960988.92</v>
      </c>
      <c r="BA339" s="291">
        <f t="shared" si="267"/>
        <v>0</v>
      </c>
      <c r="BB339" s="291">
        <f t="shared" si="268"/>
        <v>0</v>
      </c>
      <c r="BC339" s="291">
        <f t="shared" si="269"/>
        <v>0</v>
      </c>
      <c r="BD339" s="291">
        <f t="shared" si="270"/>
        <v>0</v>
      </c>
      <c r="BE339" s="291">
        <f t="shared" si="271"/>
        <v>0</v>
      </c>
      <c r="BF339" s="291">
        <f t="shared" si="272"/>
        <v>0</v>
      </c>
      <c r="BG339" s="291">
        <f t="shared" ref="BG339:BG340" si="291">AZ339+BE339+BF339</f>
        <v>121960988.92</v>
      </c>
      <c r="BH339" s="291">
        <f t="shared" si="273"/>
        <v>0</v>
      </c>
      <c r="BI339" s="291">
        <f t="shared" si="274"/>
        <v>0</v>
      </c>
      <c r="BJ339" s="291">
        <f t="shared" si="275"/>
        <v>0</v>
      </c>
      <c r="BK339" s="291">
        <f t="shared" si="276"/>
        <v>0</v>
      </c>
      <c r="BL339" s="291">
        <f t="shared" si="277"/>
        <v>0</v>
      </c>
      <c r="BM339" s="291">
        <f t="shared" si="278"/>
        <v>121960988.92</v>
      </c>
      <c r="BN339" s="291">
        <f t="shared" si="279"/>
        <v>0</v>
      </c>
      <c r="BO339" s="287">
        <f t="shared" si="281"/>
        <v>121960988.92</v>
      </c>
      <c r="BP339" s="287">
        <f t="shared" si="251"/>
        <v>51162634.850000001</v>
      </c>
      <c r="BQ339" s="288"/>
      <c r="BR339" s="289"/>
      <c r="BS339" s="289"/>
      <c r="BT339" s="117"/>
      <c r="BU339" s="111"/>
      <c r="BV339" s="111"/>
      <c r="BW339" s="150"/>
      <c r="BX339" s="150"/>
    </row>
    <row r="340" spans="1:76" s="8" customFormat="1">
      <c r="A340" s="115"/>
      <c r="B340" s="115"/>
      <c r="C340" s="273"/>
      <c r="D340" s="35" t="s">
        <v>976</v>
      </c>
      <c r="E340" s="137"/>
      <c r="F340" s="137"/>
      <c r="G340" s="148" t="s">
        <v>976</v>
      </c>
      <c r="H340" s="115"/>
      <c r="I340" s="138"/>
      <c r="J340" s="217" t="str">
        <f t="shared" si="243"/>
        <v xml:space="preserve"> </v>
      </c>
      <c r="K340" s="125"/>
      <c r="L340" s="125"/>
      <c r="M340" s="125"/>
      <c r="N340" s="231"/>
      <c r="O340" s="232"/>
      <c r="P340" s="125"/>
      <c r="Q340" s="123">
        <v>0</v>
      </c>
      <c r="R340" s="123">
        <f t="shared" si="252"/>
        <v>0</v>
      </c>
      <c r="S340" s="123" t="b">
        <f t="shared" si="253"/>
        <v>0</v>
      </c>
      <c r="T340" s="123" t="b">
        <f t="shared" si="254"/>
        <v>0</v>
      </c>
      <c r="U340" s="125"/>
      <c r="V340" s="125"/>
      <c r="W340" s="125"/>
      <c r="X340" s="125"/>
      <c r="Y340" s="125"/>
      <c r="Z340" s="149">
        <f t="shared" si="289"/>
        <v>0</v>
      </c>
      <c r="AA340" s="70">
        <v>0</v>
      </c>
      <c r="AB340" s="123">
        <v>857435.77</v>
      </c>
      <c r="AC340" s="124">
        <f>IF(D340='2. UC Pool Allocations by Type'!B$5,'2. UC Pool Allocations by Type'!J$5,IF(D340='2. UC Pool Allocations by Type'!B$6,'2. UC Pool Allocations by Type'!J$6,IF(D340='2. UC Pool Allocations by Type'!B$7,'2. UC Pool Allocations by Type'!J$7,IF(D340='2. UC Pool Allocations by Type'!B$10,'2. UC Pool Allocations by Type'!J$10,IF(D340='2. UC Pool Allocations by Type'!B$14,'2. UC Pool Allocations by Type'!J$14,IF(D340='2. UC Pool Allocations by Type'!B$15,'2. UC Pool Allocations by Type'!J$15,IF(D340='2. UC Pool Allocations by Type'!B$16,'2. UC Pool Allocations by Type'!J$16,0)))))))</f>
        <v>28103.25</v>
      </c>
      <c r="AD340" s="125">
        <f t="shared" si="255"/>
        <v>0</v>
      </c>
      <c r="AE340" s="125">
        <f t="shared" si="256"/>
        <v>0</v>
      </c>
      <c r="AF340" s="125">
        <f t="shared" si="257"/>
        <v>0</v>
      </c>
      <c r="AG340" s="125">
        <f t="shared" si="258"/>
        <v>0</v>
      </c>
      <c r="AH340" s="125">
        <f t="shared" si="259"/>
        <v>0</v>
      </c>
      <c r="AI340" s="125">
        <f t="shared" si="260"/>
        <v>0</v>
      </c>
      <c r="AJ340" s="125">
        <f t="shared" si="261"/>
        <v>857435.77</v>
      </c>
      <c r="AK340" s="116">
        <f t="shared" si="262"/>
        <v>28103.249999999996</v>
      </c>
      <c r="AL340" s="51">
        <f>IF($E340=$D$352,R340*'1. UC Assumptions'!$H$14,0)</f>
        <v>0</v>
      </c>
      <c r="AM340" s="123">
        <f t="shared" si="242"/>
        <v>0</v>
      </c>
      <c r="AN340" s="70">
        <f t="shared" si="263"/>
        <v>0</v>
      </c>
      <c r="AO340" s="70">
        <f t="shared" si="264"/>
        <v>0</v>
      </c>
      <c r="AP340" s="123">
        <f t="shared" si="249"/>
        <v>0</v>
      </c>
      <c r="AQ340" s="70">
        <f t="shared" si="265"/>
        <v>0</v>
      </c>
      <c r="AR340" s="70">
        <f t="shared" si="266"/>
        <v>0</v>
      </c>
      <c r="AS340" s="123">
        <f t="shared" ref="AS340" si="292">-AQ$341*AR340/AR$341</f>
        <v>0</v>
      </c>
      <c r="AT340" s="99">
        <f t="shared" si="247"/>
        <v>28103.249999999996</v>
      </c>
      <c r="AU340" s="293">
        <v>0</v>
      </c>
      <c r="AV340" s="287">
        <f>ROUND(AU340*'1. UC Assumptions'!$C$19,2)</f>
        <v>0</v>
      </c>
      <c r="AW340" s="287">
        <f>AT340*0.4195</f>
        <v>11789.313374999998</v>
      </c>
      <c r="AX340" s="291">
        <f t="shared" si="290"/>
        <v>11789.313374999998</v>
      </c>
      <c r="AY340" s="287">
        <f>ROUND(AX340/'1. UC Assumptions'!$C$19,2)</f>
        <v>28103.25</v>
      </c>
      <c r="AZ340" s="292">
        <f t="shared" si="280"/>
        <v>28103.25</v>
      </c>
      <c r="BA340" s="291">
        <f t="shared" si="267"/>
        <v>0</v>
      </c>
      <c r="BB340" s="291">
        <f t="shared" si="268"/>
        <v>0</v>
      </c>
      <c r="BC340" s="291">
        <f t="shared" si="269"/>
        <v>0</v>
      </c>
      <c r="BD340" s="291">
        <f t="shared" si="270"/>
        <v>0</v>
      </c>
      <c r="BE340" s="291">
        <f t="shared" si="271"/>
        <v>0</v>
      </c>
      <c r="BF340" s="291">
        <f t="shared" si="272"/>
        <v>0</v>
      </c>
      <c r="BG340" s="291">
        <f t="shared" si="291"/>
        <v>28103.25</v>
      </c>
      <c r="BH340" s="291">
        <f t="shared" si="273"/>
        <v>0</v>
      </c>
      <c r="BI340" s="291">
        <f t="shared" si="274"/>
        <v>0</v>
      </c>
      <c r="BJ340" s="291">
        <f t="shared" si="275"/>
        <v>0</v>
      </c>
      <c r="BK340" s="291">
        <f t="shared" si="276"/>
        <v>0</v>
      </c>
      <c r="BL340" s="291">
        <f t="shared" si="277"/>
        <v>0</v>
      </c>
      <c r="BM340" s="291">
        <f t="shared" si="278"/>
        <v>0</v>
      </c>
      <c r="BN340" s="291">
        <f t="shared" si="279"/>
        <v>28103.25</v>
      </c>
      <c r="BO340" s="287">
        <f t="shared" si="281"/>
        <v>28103.25</v>
      </c>
      <c r="BP340" s="287">
        <f t="shared" si="251"/>
        <v>11789.31</v>
      </c>
      <c r="BQ340" s="288"/>
      <c r="BR340" s="289"/>
      <c r="BS340" s="289"/>
      <c r="BT340" s="117"/>
      <c r="BU340" s="111"/>
      <c r="BV340" s="111"/>
      <c r="BW340" s="150"/>
      <c r="BX340" s="150"/>
    </row>
    <row r="341" spans="1:76" s="8" customFormat="1">
      <c r="A341" s="115"/>
      <c r="B341" s="115"/>
      <c r="C341" s="271"/>
      <c r="D341" s="138" t="s">
        <v>978</v>
      </c>
      <c r="E341" s="137"/>
      <c r="F341" s="137"/>
      <c r="G341" s="148" t="s">
        <v>978</v>
      </c>
      <c r="H341" s="115"/>
      <c r="I341" s="138"/>
      <c r="J341" s="122"/>
      <c r="K341" s="125">
        <f>SUM(K3:K340)</f>
        <v>2187256281.6619096</v>
      </c>
      <c r="L341" s="125">
        <f>SUM(L3:L340)</f>
        <v>4067470881.7827249</v>
      </c>
      <c r="M341" s="125">
        <f>SUM(M3:M340)</f>
        <v>4.3652755000455503</v>
      </c>
      <c r="N341" s="231">
        <v>7582971071.7791233</v>
      </c>
      <c r="O341" s="232"/>
      <c r="P341" s="125">
        <v>7582971071.7791233</v>
      </c>
      <c r="Q341" s="123">
        <v>0</v>
      </c>
      <c r="R341" s="125">
        <f t="shared" ref="R341:AB341" si="293">SUM(R3:R340)</f>
        <v>5745576251.8611116</v>
      </c>
      <c r="S341" s="125">
        <f t="shared" si="293"/>
        <v>275213186.94529229</v>
      </c>
      <c r="T341" s="125">
        <f t="shared" si="293"/>
        <v>137323976.48606518</v>
      </c>
      <c r="U341" s="125">
        <f t="shared" si="293"/>
        <v>469309845.25348169</v>
      </c>
      <c r="V341" s="125">
        <f t="shared" si="293"/>
        <v>128347149.90756831</v>
      </c>
      <c r="W341" s="125">
        <f t="shared" si="293"/>
        <v>148353196.78566033</v>
      </c>
      <c r="X341" s="125">
        <f t="shared" si="293"/>
        <v>7528039.6218181755</v>
      </c>
      <c r="Y341" s="125">
        <f t="shared" si="293"/>
        <v>93796021.909144685</v>
      </c>
      <c r="Z341" s="125">
        <f t="shared" si="293"/>
        <v>847301255.14434004</v>
      </c>
      <c r="AA341" s="125">
        <v>419558329.86375999</v>
      </c>
      <c r="AB341" s="125">
        <f t="shared" si="293"/>
        <v>7266543577.0152493</v>
      </c>
      <c r="AC341" s="151"/>
      <c r="AD341" s="125">
        <f t="shared" ref="AD341:BS341" si="294">SUM(AD3:AD340)</f>
        <v>4274862135.901947</v>
      </c>
      <c r="AE341" s="125">
        <f t="shared" si="294"/>
        <v>321178314.75357968</v>
      </c>
      <c r="AF341" s="125">
        <f t="shared" si="294"/>
        <v>56759313.15063367</v>
      </c>
      <c r="AG341" s="125">
        <f t="shared" si="294"/>
        <v>2148654854.7442617</v>
      </c>
      <c r="AH341" s="125">
        <f t="shared" si="294"/>
        <v>219482762.47481832</v>
      </c>
      <c r="AI341" s="125">
        <f t="shared" si="294"/>
        <v>244748760.22</v>
      </c>
      <c r="AJ341" s="125">
        <f t="shared" si="294"/>
        <v>857435.77</v>
      </c>
      <c r="AK341" s="152">
        <f t="shared" si="294"/>
        <v>3339798034.3300018</v>
      </c>
      <c r="AL341" s="152">
        <f t="shared" si="294"/>
        <v>354147287.99184233</v>
      </c>
      <c r="AM341" s="152">
        <f t="shared" si="294"/>
        <v>120025804.65660499</v>
      </c>
      <c r="AN341" s="152">
        <f t="shared" si="294"/>
        <v>23375235.053388968</v>
      </c>
      <c r="AO341" s="152">
        <f t="shared" si="294"/>
        <v>95187915.122015223</v>
      </c>
      <c r="AP341" s="152">
        <f t="shared" si="294"/>
        <v>-23375235.053388964</v>
      </c>
      <c r="AQ341" s="152">
        <f t="shared" si="294"/>
        <v>96650569.603216022</v>
      </c>
      <c r="AR341" s="152">
        <f t="shared" si="294"/>
        <v>1886770120.8221614</v>
      </c>
      <c r="AS341" s="152">
        <f t="shared" si="294"/>
        <v>-96650569.603216037</v>
      </c>
      <c r="AT341" s="153">
        <f t="shared" si="294"/>
        <v>3339798034.3300009</v>
      </c>
      <c r="AU341" s="153">
        <f t="shared" si="294"/>
        <v>3048303552.7899976</v>
      </c>
      <c r="AV341" s="294">
        <f t="shared" si="294"/>
        <v>1278763340.4000003</v>
      </c>
      <c r="AW341" s="294">
        <f t="shared" si="294"/>
        <v>1538833919.9987123</v>
      </c>
      <c r="AX341" s="294">
        <f t="shared" si="294"/>
        <v>2817597260.3987107</v>
      </c>
      <c r="AY341" s="294">
        <f t="shared" si="294"/>
        <v>6716560811.4199972</v>
      </c>
      <c r="AZ341" s="295">
        <f t="shared" si="294"/>
        <v>3339798034.3266587</v>
      </c>
      <c r="BA341" s="294">
        <f t="shared" si="294"/>
        <v>0</v>
      </c>
      <c r="BB341" s="294">
        <f t="shared" si="294"/>
        <v>0</v>
      </c>
      <c r="BC341" s="294">
        <f t="shared" si="294"/>
        <v>2248682734.2073903</v>
      </c>
      <c r="BD341" s="294">
        <f t="shared" si="294"/>
        <v>110768769.46493456</v>
      </c>
      <c r="BE341" s="294">
        <f t="shared" si="294"/>
        <v>0</v>
      </c>
      <c r="BF341" s="294">
        <f t="shared" si="294"/>
        <v>0</v>
      </c>
      <c r="BG341" s="294">
        <f t="shared" si="294"/>
        <v>3339798034.3266587</v>
      </c>
      <c r="BH341" s="294">
        <f t="shared" si="294"/>
        <v>2027872799.0126114</v>
      </c>
      <c r="BI341" s="294">
        <f t="shared" si="294"/>
        <v>196885138.65513682</v>
      </c>
      <c r="BJ341" s="294">
        <f t="shared" si="294"/>
        <v>25007374.955795672</v>
      </c>
      <c r="BK341" s="294">
        <f t="shared" si="294"/>
        <v>859329636.50805163</v>
      </c>
      <c r="BL341" s="294">
        <f t="shared" si="294"/>
        <v>108713993.02506545</v>
      </c>
      <c r="BM341" s="294">
        <f t="shared" si="294"/>
        <v>121960988.92</v>
      </c>
      <c r="BN341" s="294">
        <f t="shared" si="294"/>
        <v>28103.25</v>
      </c>
      <c r="BO341" s="294">
        <f t="shared" si="294"/>
        <v>291494481.5366599</v>
      </c>
      <c r="BP341" s="294">
        <f t="shared" si="294"/>
        <v>122281934.87</v>
      </c>
      <c r="BQ341" s="153">
        <f t="shared" si="294"/>
        <v>169505389.36666062</v>
      </c>
      <c r="BR341" s="294">
        <f t="shared" si="294"/>
        <v>71107510.839314148</v>
      </c>
      <c r="BS341" s="294">
        <f t="shared" si="294"/>
        <v>3217808942.1566563</v>
      </c>
      <c r="BT341" s="117"/>
      <c r="BU341" s="111"/>
      <c r="BV341" s="111"/>
      <c r="BW341" s="154">
        <f>SUM(BW3:BW340)</f>
        <v>2533053252.9566951</v>
      </c>
      <c r="BX341" s="154">
        <f>SUM(BX3:BX340)</f>
        <v>6947897750.6072416</v>
      </c>
    </row>
    <row r="342" spans="1:76" s="8" customFormat="1">
      <c r="B342" s="8" t="s">
        <v>1011</v>
      </c>
      <c r="C342" s="274"/>
      <c r="D342" s="3" t="s">
        <v>1011</v>
      </c>
      <c r="E342" s="6" t="s">
        <v>1011</v>
      </c>
      <c r="F342" s="6" t="s">
        <v>1011</v>
      </c>
      <c r="I342" s="3"/>
      <c r="J342" s="4" t="s">
        <v>1011</v>
      </c>
      <c r="K342" s="78" t="s">
        <v>1011</v>
      </c>
      <c r="L342" s="78" t="s">
        <v>1011</v>
      </c>
      <c r="M342" s="78" t="s">
        <v>1032</v>
      </c>
      <c r="N342" s="78" t="s">
        <v>1011</v>
      </c>
      <c r="O342" s="232"/>
      <c r="P342" s="78" t="s">
        <v>1011</v>
      </c>
      <c r="Q342" s="123"/>
      <c r="R342" s="78"/>
      <c r="S342" s="78" t="s">
        <v>1011</v>
      </c>
      <c r="T342" s="78" t="s">
        <v>1011</v>
      </c>
      <c r="U342" s="78"/>
      <c r="V342" s="78"/>
      <c r="W342" s="78"/>
      <c r="X342" s="78"/>
      <c r="Y342" s="78"/>
      <c r="Z342" s="78">
        <f>Z341+R341</f>
        <v>6592877507.0054512</v>
      </c>
      <c r="AA342" s="78"/>
      <c r="AB342" s="3"/>
      <c r="AC342" s="3"/>
      <c r="AD342" s="3"/>
      <c r="AE342" s="3"/>
      <c r="AF342" s="3"/>
      <c r="AG342" s="3"/>
      <c r="AH342" s="3"/>
      <c r="AI342" s="3"/>
      <c r="AJ342" s="78">
        <f>SUM(AD341:AJ341)</f>
        <v>7266543577.0152416</v>
      </c>
      <c r="AK342" s="3" t="s">
        <v>1011</v>
      </c>
      <c r="AL342" s="3" t="s">
        <v>1011</v>
      </c>
      <c r="AM342" s="3"/>
      <c r="AN342" s="3"/>
      <c r="AO342" s="3"/>
      <c r="AP342" s="3"/>
      <c r="AQ342" s="3"/>
      <c r="AR342" s="3"/>
      <c r="AS342" s="96">
        <f>SUM(AS341,AP341)</f>
        <v>-120025804.65660501</v>
      </c>
      <c r="AT342" s="100" t="s">
        <v>1011</v>
      </c>
      <c r="AU342" s="280"/>
      <c r="AV342" s="296">
        <f>AV341/AU341</f>
        <v>0.41950000000150783</v>
      </c>
      <c r="AW342" s="296"/>
      <c r="AX342" s="296" t="s">
        <v>1011</v>
      </c>
      <c r="AY342" s="296"/>
      <c r="AZ342" s="297"/>
      <c r="BA342" s="296"/>
      <c r="BB342" s="296"/>
      <c r="BC342" s="296"/>
      <c r="BD342" s="296"/>
      <c r="BE342" s="296"/>
      <c r="BF342" s="296"/>
      <c r="BG342" s="296"/>
      <c r="BH342" s="296"/>
      <c r="BI342" s="296"/>
      <c r="BJ342" s="296"/>
      <c r="BK342" s="296"/>
      <c r="BL342" s="296"/>
      <c r="BM342" s="296"/>
      <c r="BN342" s="296"/>
      <c r="BO342" s="280">
        <f>AU341</f>
        <v>3048303552.7899976</v>
      </c>
      <c r="BP342" s="296">
        <f>BP341/BO341</f>
        <v>0.41949999953814282</v>
      </c>
      <c r="BQ342" s="298"/>
      <c r="BR342" s="296"/>
      <c r="BS342" s="296"/>
      <c r="BT342" s="89"/>
      <c r="BU342" s="111"/>
      <c r="BV342" s="111"/>
      <c r="BW342" s="3"/>
      <c r="BX342" s="3"/>
    </row>
    <row r="343" spans="1:76" s="8" customFormat="1">
      <c r="C343" s="274"/>
      <c r="D343" s="3"/>
      <c r="E343" s="6"/>
      <c r="F343" s="6"/>
      <c r="I343" s="3"/>
      <c r="J343" s="4"/>
      <c r="K343" s="3"/>
      <c r="L343" s="3"/>
      <c r="M343" s="3"/>
      <c r="N343" s="3"/>
      <c r="O343" s="232"/>
      <c r="P343" s="77"/>
      <c r="Q343" s="3"/>
      <c r="R343" s="84"/>
      <c r="S343" s="125">
        <f>'1. UC Assumptions'!H10</f>
        <v>275213186.94529229</v>
      </c>
      <c r="T343" s="125">
        <f>'1. UC Assumptions'!H9</f>
        <v>137323976.48606518</v>
      </c>
      <c r="U343" s="3"/>
      <c r="V343" s="3"/>
      <c r="W343" s="3"/>
      <c r="X343" s="3"/>
      <c r="Y343" s="3"/>
      <c r="Z343" s="3"/>
      <c r="AA343" s="3"/>
      <c r="AB343" s="80"/>
      <c r="AC343" s="3"/>
      <c r="AD343" s="77"/>
      <c r="AE343" s="77"/>
      <c r="AF343" s="77"/>
      <c r="AG343" s="77"/>
      <c r="AH343" s="77"/>
      <c r="AI343" s="77"/>
      <c r="AJ343" s="77" t="s">
        <v>1011</v>
      </c>
      <c r="AK343" s="96">
        <f>AK341-'[1]3.  UC Calculations by Hospital'!$AK$341</f>
        <v>0</v>
      </c>
      <c r="AL343" s="3"/>
      <c r="AM343" s="3"/>
      <c r="AN343" s="3"/>
      <c r="AO343" s="3"/>
      <c r="AP343" s="3" t="s">
        <v>1011</v>
      </c>
      <c r="AQ343" s="3"/>
      <c r="AR343" s="3"/>
      <c r="AS343" s="3" t="s">
        <v>1011</v>
      </c>
      <c r="AT343" s="100"/>
      <c r="AU343" s="280"/>
      <c r="AV343" s="280" t="s">
        <v>1011</v>
      </c>
      <c r="AW343" s="280"/>
      <c r="AX343" s="280">
        <f>AV341-AX341</f>
        <v>-1538833919.9987104</v>
      </c>
      <c r="AY343" s="280"/>
      <c r="AZ343" s="299"/>
      <c r="BA343" s="280"/>
      <c r="BB343" s="280"/>
      <c r="BC343" s="280"/>
      <c r="BD343" s="280"/>
      <c r="BE343" s="280"/>
      <c r="BF343" s="280"/>
      <c r="BG343" s="280"/>
      <c r="BH343" s="280"/>
      <c r="BI343" s="280"/>
      <c r="BJ343" s="280"/>
      <c r="BK343" s="280"/>
      <c r="BL343" s="280"/>
      <c r="BM343" s="280"/>
      <c r="BN343" s="280"/>
      <c r="BO343" s="280">
        <f>BO342+BO341</f>
        <v>3339798034.3266573</v>
      </c>
      <c r="BP343" s="280"/>
      <c r="BQ343" s="100"/>
      <c r="BR343" s="280"/>
      <c r="BS343" s="280"/>
      <c r="BT343" s="89"/>
      <c r="BU343" s="111"/>
      <c r="BV343" s="111"/>
      <c r="BW343" s="3"/>
      <c r="BX343" s="3"/>
    </row>
    <row r="344" spans="1:76" s="8" customFormat="1">
      <c r="C344" s="274"/>
      <c r="D344" s="3"/>
      <c r="E344" s="6"/>
      <c r="F344" s="6"/>
      <c r="I344" s="3"/>
      <c r="J344" s="4"/>
      <c r="K344" s="3"/>
      <c r="L344" s="3"/>
      <c r="M344" s="3"/>
      <c r="N344" s="3"/>
      <c r="O344" s="232"/>
      <c r="P344" s="3"/>
      <c r="Q344" s="3"/>
      <c r="R344" s="84"/>
      <c r="S344" s="78">
        <f>S341-S343</f>
        <v>0</v>
      </c>
      <c r="T344" s="78">
        <f>T341-T343</f>
        <v>0</v>
      </c>
      <c r="U344" s="3"/>
      <c r="V344" s="3"/>
      <c r="W344" s="3"/>
      <c r="X344" s="3"/>
      <c r="Y344" s="3"/>
      <c r="Z344" s="3"/>
      <c r="AA344" s="3"/>
      <c r="AB344" s="3"/>
      <c r="AC344" s="3"/>
      <c r="AD344" s="3"/>
      <c r="AE344" s="3"/>
      <c r="AF344" s="3"/>
      <c r="AG344" s="3"/>
      <c r="AH344" s="3"/>
      <c r="AI344" s="3"/>
      <c r="AJ344" s="3" t="s">
        <v>1452</v>
      </c>
      <c r="AK344" s="152">
        <f>'1. UC Assumptions'!C5</f>
        <v>3217808942.1566582</v>
      </c>
      <c r="AL344" s="152">
        <f>'1. UC Assumptions'!H18</f>
        <v>354147287.99184227</v>
      </c>
      <c r="AM344" s="3"/>
      <c r="AN344" s="3"/>
      <c r="AO344" s="3"/>
      <c r="AP344" s="96">
        <f>AN341+AP341</f>
        <v>0</v>
      </c>
      <c r="AQ344" s="3"/>
      <c r="AR344" s="3"/>
      <c r="AS344" s="96">
        <f>AQ341+AS341</f>
        <v>0</v>
      </c>
      <c r="AT344" s="100">
        <f>'1. UC Assumptions'!C5</f>
        <v>3217808942.1566582</v>
      </c>
      <c r="AU344" s="280"/>
      <c r="AV344" s="280"/>
      <c r="AW344" s="280"/>
      <c r="AX344" s="280"/>
      <c r="AY344" s="280"/>
      <c r="AZ344" s="299"/>
      <c r="BA344" s="280"/>
      <c r="BB344" s="280"/>
      <c r="BC344" s="280"/>
      <c r="BD344" s="280"/>
      <c r="BE344" s="280"/>
      <c r="BF344" s="280"/>
      <c r="BG344" s="280"/>
      <c r="BH344" s="280"/>
      <c r="BI344" s="280"/>
      <c r="BJ344" s="280"/>
      <c r="BK344" s="280"/>
      <c r="BL344" s="280"/>
      <c r="BM344" s="280"/>
      <c r="BN344" s="280"/>
      <c r="BO344" s="280"/>
      <c r="BP344" s="280"/>
      <c r="BQ344" s="100"/>
      <c r="BR344" s="280"/>
      <c r="BS344" s="280"/>
      <c r="BT344" s="89"/>
      <c r="BU344" s="111"/>
      <c r="BV344" s="111"/>
      <c r="BW344" s="3"/>
      <c r="BX344" s="3"/>
    </row>
    <row r="345" spans="1:76" s="8" customFormat="1" ht="38.25">
      <c r="C345" s="274"/>
      <c r="D345" s="138" t="s">
        <v>949</v>
      </c>
      <c r="E345" s="6"/>
      <c r="F345" s="6"/>
      <c r="I345" s="3"/>
      <c r="J345" s="4"/>
      <c r="K345" s="3"/>
      <c r="L345" s="3"/>
      <c r="M345" s="3"/>
      <c r="N345" s="3"/>
      <c r="O345" s="232"/>
      <c r="P345" s="308"/>
      <c r="R345" s="84"/>
      <c r="S345" s="3"/>
      <c r="T345" s="3"/>
      <c r="U345" s="3"/>
      <c r="V345" s="3"/>
      <c r="W345" s="3"/>
      <c r="X345" s="3"/>
      <c r="Y345" s="3"/>
      <c r="Z345" s="238"/>
      <c r="AA345" s="239"/>
      <c r="AB345" s="3"/>
      <c r="AC345" s="3"/>
      <c r="AD345" s="78"/>
      <c r="AE345" s="3"/>
      <c r="AF345" s="3"/>
      <c r="AG345" s="3"/>
      <c r="AH345" s="3"/>
      <c r="AI345" s="3"/>
      <c r="AJ345" s="218" t="s">
        <v>1453</v>
      </c>
      <c r="AK345" s="96">
        <f>AK341-AK344</f>
        <v>121989092.17334366</v>
      </c>
      <c r="AL345" s="96">
        <f>AL341-AL344</f>
        <v>0</v>
      </c>
      <c r="AM345" s="3"/>
      <c r="AN345" s="3"/>
      <c r="AO345" s="3"/>
      <c r="AP345" s="3"/>
      <c r="AQ345" s="3"/>
      <c r="AR345" s="3"/>
      <c r="AS345" s="3"/>
      <c r="AT345" s="100">
        <f>AT341-AT344</f>
        <v>121989092.1733427</v>
      </c>
      <c r="AU345" s="280"/>
      <c r="AV345" s="280"/>
      <c r="AW345" s="280"/>
      <c r="AX345" s="280"/>
      <c r="AY345" s="280"/>
      <c r="AZ345" s="299"/>
      <c r="BA345" s="280"/>
      <c r="BB345" s="280"/>
      <c r="BC345" s="280"/>
      <c r="BD345" s="280"/>
      <c r="BE345" s="280"/>
      <c r="BF345" s="280"/>
      <c r="BG345" s="280"/>
      <c r="BH345" s="280"/>
      <c r="BI345" s="280"/>
      <c r="BJ345" s="280"/>
      <c r="BK345" s="280"/>
      <c r="BL345" s="280"/>
      <c r="BM345" s="280"/>
      <c r="BN345" s="280"/>
      <c r="BO345" s="280"/>
      <c r="BP345" s="280"/>
      <c r="BQ345" s="100"/>
      <c r="BR345" s="280"/>
      <c r="BS345" s="280"/>
      <c r="BT345" s="89"/>
      <c r="BU345" s="111"/>
      <c r="BV345" s="111"/>
      <c r="BW345" s="3"/>
      <c r="BX345" s="3"/>
    </row>
    <row r="346" spans="1:76" s="8" customFormat="1">
      <c r="C346" s="274"/>
      <c r="D346" s="138" t="s">
        <v>972</v>
      </c>
      <c r="E346" s="6"/>
      <c r="F346" s="6"/>
      <c r="I346" s="3"/>
      <c r="J346" s="4"/>
      <c r="K346" s="3"/>
      <c r="L346" s="3"/>
      <c r="M346" s="3"/>
      <c r="N346" s="3"/>
      <c r="O346" s="232"/>
      <c r="P346" s="308"/>
      <c r="Q346" s="96"/>
      <c r="R346" s="84"/>
      <c r="S346" s="3"/>
      <c r="T346" s="3"/>
      <c r="U346" s="3"/>
      <c r="V346" s="3"/>
      <c r="W346" s="3"/>
      <c r="X346" s="3"/>
      <c r="Y346" s="3"/>
      <c r="Z346" s="238"/>
      <c r="AA346" s="239"/>
      <c r="AB346" s="3"/>
      <c r="AC346" s="3"/>
      <c r="AD346" s="3"/>
      <c r="AE346" s="3"/>
      <c r="AF346" s="3"/>
      <c r="AG346" s="3"/>
      <c r="AH346" s="3"/>
      <c r="AI346" s="3"/>
      <c r="AJ346" s="3"/>
      <c r="AK346" s="3"/>
      <c r="AL346" s="3"/>
      <c r="AM346" s="3"/>
      <c r="AN346" s="3"/>
      <c r="AO346" s="3"/>
      <c r="AP346" s="3"/>
      <c r="AQ346" s="3"/>
      <c r="AR346" s="3"/>
      <c r="AS346" s="3"/>
      <c r="AT346" s="100"/>
      <c r="AU346" s="280"/>
      <c r="AV346" s="280"/>
      <c r="AW346" s="280"/>
      <c r="AX346" s="280"/>
      <c r="AY346" s="280"/>
      <c r="AZ346" s="299"/>
      <c r="BA346" s="280"/>
      <c r="BB346" s="280"/>
      <c r="BC346" s="280"/>
      <c r="BD346" s="280"/>
      <c r="BE346" s="280"/>
      <c r="BF346" s="280"/>
      <c r="BG346" s="280"/>
      <c r="BH346" s="280"/>
      <c r="BI346" s="280"/>
      <c r="BJ346" s="280"/>
      <c r="BK346" s="280"/>
      <c r="BL346" s="280"/>
      <c r="BM346" s="280"/>
      <c r="BN346" s="280"/>
      <c r="BO346" s="280"/>
      <c r="BP346" s="280"/>
      <c r="BQ346" s="100"/>
      <c r="BR346" s="280"/>
      <c r="BS346" s="280"/>
      <c r="BT346" s="89"/>
      <c r="BU346" s="111"/>
      <c r="BV346" s="111"/>
      <c r="BW346" s="3"/>
      <c r="BX346" s="3"/>
    </row>
    <row r="347" spans="1:76" s="8" customFormat="1">
      <c r="C347" s="274"/>
      <c r="D347" s="138" t="s">
        <v>973</v>
      </c>
      <c r="E347" s="6"/>
      <c r="F347" s="6"/>
      <c r="I347" s="3"/>
      <c r="J347" s="3"/>
      <c r="K347" s="3"/>
      <c r="L347" s="3"/>
      <c r="M347" s="3"/>
      <c r="N347" s="3"/>
      <c r="O347" s="232"/>
      <c r="P347" s="3"/>
      <c r="Q347" s="3"/>
      <c r="R347" s="84"/>
      <c r="S347" s="3"/>
      <c r="T347" s="3"/>
      <c r="U347" s="3"/>
      <c r="V347" s="3"/>
      <c r="W347" s="3"/>
      <c r="X347" s="3"/>
      <c r="Y347" s="3"/>
      <c r="Z347" s="238"/>
      <c r="AA347" s="239"/>
      <c r="AB347" s="3"/>
      <c r="AC347" s="3"/>
      <c r="AD347" s="3"/>
      <c r="AE347" s="3"/>
      <c r="AF347" s="3"/>
      <c r="AG347" s="3"/>
      <c r="AH347" s="3"/>
      <c r="AI347" s="3"/>
      <c r="AJ347" s="3"/>
      <c r="AK347" s="97"/>
      <c r="AL347" s="3"/>
      <c r="AM347" s="3"/>
      <c r="AN347" s="3"/>
      <c r="AO347" s="3"/>
      <c r="AP347" s="97"/>
      <c r="AQ347" s="3"/>
      <c r="AR347" s="3"/>
      <c r="AS347" s="3"/>
      <c r="AT347" s="97"/>
      <c r="AU347" s="280"/>
      <c r="AV347" s="280"/>
      <c r="AW347" s="280"/>
      <c r="AX347" s="280"/>
      <c r="AY347" s="280"/>
      <c r="AZ347" s="299"/>
      <c r="BA347" s="280"/>
      <c r="BB347" s="280"/>
      <c r="BC347" s="280"/>
      <c r="BD347" s="280"/>
      <c r="BE347" s="280"/>
      <c r="BF347" s="280"/>
      <c r="BG347" s="280"/>
      <c r="BH347" s="280"/>
      <c r="BI347" s="280"/>
      <c r="BJ347" s="280"/>
      <c r="BK347" s="280"/>
      <c r="BL347" s="280"/>
      <c r="BM347" s="280"/>
      <c r="BN347" s="280"/>
      <c r="BO347" s="280"/>
      <c r="BP347" s="280"/>
      <c r="BQ347" s="100"/>
      <c r="BR347" s="280"/>
      <c r="BS347" s="280"/>
      <c r="BT347" s="89"/>
      <c r="BU347" s="111"/>
      <c r="BV347" s="111"/>
      <c r="BW347" s="3"/>
      <c r="BX347" s="3"/>
    </row>
    <row r="348" spans="1:76" s="8" customFormat="1">
      <c r="C348" s="274"/>
      <c r="D348" s="138" t="s">
        <v>950</v>
      </c>
      <c r="E348" s="6"/>
      <c r="F348" s="6"/>
      <c r="I348" s="3"/>
      <c r="J348" s="3"/>
      <c r="K348" s="3"/>
      <c r="L348" s="3"/>
      <c r="M348" s="3"/>
      <c r="N348" s="3"/>
      <c r="O348" s="232"/>
      <c r="P348" s="3"/>
      <c r="Q348" s="3"/>
      <c r="R348" s="84"/>
      <c r="S348" s="3"/>
      <c r="T348" s="3"/>
      <c r="U348" s="3"/>
      <c r="V348" s="3"/>
      <c r="W348" s="3"/>
      <c r="X348" s="3"/>
      <c r="Y348" s="3"/>
      <c r="Z348" s="238"/>
      <c r="AA348" s="239"/>
      <c r="AB348" s="3"/>
      <c r="AC348" s="3"/>
      <c r="AD348" s="3"/>
      <c r="AE348" s="3"/>
      <c r="AF348" s="3"/>
      <c r="AG348" s="3"/>
      <c r="AH348" s="3"/>
      <c r="AI348" s="3"/>
      <c r="AJ348" s="3"/>
      <c r="AK348" s="3"/>
      <c r="AL348" s="3"/>
      <c r="AM348" s="3"/>
      <c r="AN348" s="3"/>
      <c r="AO348" s="3"/>
      <c r="AP348" s="3"/>
      <c r="AQ348" s="3"/>
      <c r="AR348" s="3"/>
      <c r="AS348" s="3"/>
      <c r="AT348" s="100"/>
      <c r="AU348" s="280"/>
      <c r="AV348" s="280"/>
      <c r="AW348" s="280"/>
      <c r="AX348" s="280"/>
      <c r="AY348" s="280"/>
      <c r="AZ348" s="299"/>
      <c r="BA348" s="280"/>
      <c r="BB348" s="280"/>
      <c r="BC348" s="280"/>
      <c r="BD348" s="280"/>
      <c r="BE348" s="280"/>
      <c r="BF348" s="280"/>
      <c r="BG348" s="280"/>
      <c r="BH348" s="280"/>
      <c r="BI348" s="280"/>
      <c r="BJ348" s="280"/>
      <c r="BK348" s="280"/>
      <c r="BL348" s="280"/>
      <c r="BM348" s="280"/>
      <c r="BN348" s="280"/>
      <c r="BO348" s="280"/>
      <c r="BP348" s="280"/>
      <c r="BQ348" s="100"/>
      <c r="BR348" s="280"/>
      <c r="BS348" s="280"/>
      <c r="BT348" s="89"/>
      <c r="BU348" s="111"/>
      <c r="BV348" s="111"/>
      <c r="BW348" s="3"/>
      <c r="BX348" s="3"/>
    </row>
    <row r="349" spans="1:76" s="8" customFormat="1" ht="63.75">
      <c r="C349" s="274"/>
      <c r="D349" s="119" t="s">
        <v>974</v>
      </c>
      <c r="E349" s="6"/>
      <c r="F349" s="6"/>
      <c r="I349" s="3"/>
      <c r="J349" s="3"/>
      <c r="K349" s="3"/>
      <c r="L349" s="3"/>
      <c r="M349" s="3"/>
      <c r="N349" s="3"/>
      <c r="O349" s="232"/>
      <c r="P349" s="3"/>
      <c r="Q349" s="3"/>
      <c r="R349" s="84"/>
      <c r="S349" s="3"/>
      <c r="T349" s="3"/>
      <c r="U349" s="3"/>
      <c r="V349" s="3"/>
      <c r="W349" s="3"/>
      <c r="X349" s="3"/>
      <c r="Y349" s="3"/>
      <c r="Z349" s="229" t="s">
        <v>1037</v>
      </c>
      <c r="AA349" s="240" t="s">
        <v>1034</v>
      </c>
      <c r="AB349" s="240" t="s">
        <v>1035</v>
      </c>
      <c r="AC349" s="240" t="s">
        <v>1036</v>
      </c>
      <c r="AD349" s="3"/>
      <c r="AE349" s="3"/>
      <c r="AF349" s="3"/>
      <c r="AG349" s="3"/>
      <c r="AH349" s="3"/>
      <c r="AI349" s="3"/>
      <c r="AJ349" s="3"/>
      <c r="AK349" s="100"/>
      <c r="AL349" s="7"/>
      <c r="AM349" s="7"/>
      <c r="AN349" s="92"/>
      <c r="AO349" s="7"/>
      <c r="AP349" s="7"/>
      <c r="AR349" s="89"/>
      <c r="AU349" s="100"/>
      <c r="AV349" s="100"/>
      <c r="AW349" s="100"/>
      <c r="AX349" s="100"/>
      <c r="AY349" s="100"/>
      <c r="AZ349" s="300"/>
      <c r="BA349" s="100"/>
      <c r="BB349" s="100"/>
      <c r="BC349" s="100"/>
      <c r="BD349" s="100"/>
      <c r="BE349" s="100"/>
      <c r="BF349" s="100"/>
      <c r="BG349" s="100"/>
      <c r="BH349" s="100"/>
      <c r="BI349" s="100"/>
      <c r="BJ349" s="100"/>
      <c r="BK349" s="100"/>
      <c r="BL349" s="100"/>
      <c r="BM349" s="100"/>
      <c r="BN349" s="100"/>
      <c r="BO349" s="280"/>
      <c r="BP349" s="280"/>
      <c r="BQ349" s="100"/>
      <c r="BR349" s="280"/>
      <c r="BS349" s="280"/>
      <c r="BU349" s="111"/>
      <c r="BV349" s="111"/>
    </row>
    <row r="350" spans="1:76" s="8" customFormat="1">
      <c r="C350" s="274"/>
      <c r="D350" s="138" t="s">
        <v>975</v>
      </c>
      <c r="E350" s="6"/>
      <c r="F350" s="6"/>
      <c r="I350" s="3"/>
      <c r="J350" s="3"/>
      <c r="K350" s="3"/>
      <c r="L350" s="3"/>
      <c r="M350" s="3"/>
      <c r="N350" s="3"/>
      <c r="O350" s="232"/>
      <c r="P350" s="3"/>
      <c r="Q350" s="3"/>
      <c r="R350" s="84"/>
      <c r="S350" s="3"/>
      <c r="T350" s="3"/>
      <c r="U350" s="3"/>
      <c r="V350" s="3"/>
      <c r="W350" s="3"/>
      <c r="X350" s="3"/>
      <c r="Y350" s="3"/>
      <c r="Z350" s="138" t="s">
        <v>779</v>
      </c>
      <c r="AA350" s="125">
        <v>310537879.62876129</v>
      </c>
      <c r="AB350" s="125">
        <f>AK134</f>
        <v>150567583.67955726</v>
      </c>
      <c r="AC350" s="138">
        <f t="shared" ref="AC350:AC355" si="295">IF(AB350&gt;AA350,1,0)</f>
        <v>0</v>
      </c>
      <c r="AD350" s="3"/>
      <c r="AE350" s="3"/>
      <c r="AF350" s="3"/>
      <c r="AG350" s="3"/>
      <c r="AH350" s="3"/>
      <c r="AI350" s="3"/>
      <c r="AJ350" s="3"/>
      <c r="AK350" s="100"/>
      <c r="AL350" s="7"/>
      <c r="AM350" s="7"/>
      <c r="AN350" s="92"/>
      <c r="AO350" s="7"/>
      <c r="AP350" s="7"/>
      <c r="AR350" s="89"/>
      <c r="AU350" s="100"/>
      <c r="AV350" s="100"/>
      <c r="AW350" s="100"/>
      <c r="AX350" s="100"/>
      <c r="AY350" s="100"/>
      <c r="AZ350" s="300"/>
      <c r="BA350" s="100"/>
      <c r="BB350" s="100"/>
      <c r="BC350" s="100"/>
      <c r="BD350" s="100"/>
      <c r="BE350" s="100"/>
      <c r="BF350" s="100"/>
      <c r="BG350" s="100"/>
      <c r="BH350" s="100"/>
      <c r="BI350" s="100"/>
      <c r="BJ350" s="100"/>
      <c r="BK350" s="100"/>
      <c r="BL350" s="100"/>
      <c r="BM350" s="100"/>
      <c r="BN350" s="100"/>
      <c r="BO350" s="280"/>
      <c r="BP350" s="280"/>
      <c r="BQ350" s="100"/>
      <c r="BR350" s="280"/>
      <c r="BS350" s="280"/>
      <c r="BU350" s="111"/>
      <c r="BV350" s="111"/>
    </row>
    <row r="351" spans="1:76" s="8" customFormat="1">
      <c r="C351" s="274"/>
      <c r="D351" s="138" t="s">
        <v>976</v>
      </c>
      <c r="E351" s="6"/>
      <c r="F351" s="6"/>
      <c r="I351" s="3"/>
      <c r="J351" s="3"/>
      <c r="K351" s="3"/>
      <c r="L351" s="3"/>
      <c r="M351" s="3"/>
      <c r="N351" s="3"/>
      <c r="O351" s="232"/>
      <c r="P351" s="3"/>
      <c r="Q351" s="3"/>
      <c r="R351" s="84"/>
      <c r="S351" s="3"/>
      <c r="T351" s="3"/>
      <c r="U351" s="3"/>
      <c r="V351" s="3"/>
      <c r="W351" s="3"/>
      <c r="X351" s="3"/>
      <c r="Y351" s="3"/>
      <c r="Z351" s="138" t="s">
        <v>775</v>
      </c>
      <c r="AA351" s="125">
        <v>549830319.34670401</v>
      </c>
      <c r="AB351" s="125">
        <f>AK142</f>
        <v>265611904.65365416</v>
      </c>
      <c r="AC351" s="138">
        <f t="shared" si="295"/>
        <v>0</v>
      </c>
      <c r="AD351" s="3"/>
      <c r="AE351" s="3"/>
      <c r="AF351" s="3"/>
      <c r="AG351" s="3"/>
      <c r="AH351" s="3"/>
      <c r="AI351" s="3"/>
      <c r="AJ351" s="3"/>
      <c r="AK351" s="100"/>
      <c r="AL351" s="7"/>
      <c r="AM351" s="7"/>
      <c r="AN351" s="92"/>
      <c r="AO351" s="7"/>
      <c r="AP351" s="7"/>
      <c r="AR351" s="89"/>
      <c r="AU351" s="100"/>
      <c r="AV351" s="100"/>
      <c r="AW351" s="100"/>
      <c r="AX351" s="100"/>
      <c r="AY351" s="100"/>
      <c r="AZ351" s="300"/>
      <c r="BA351" s="100"/>
      <c r="BB351" s="100"/>
      <c r="BC351" s="100"/>
      <c r="BD351" s="100"/>
      <c r="BE351" s="100"/>
      <c r="BF351" s="100"/>
      <c r="BG351" s="100"/>
      <c r="BH351" s="100"/>
      <c r="BI351" s="100"/>
      <c r="BJ351" s="100"/>
      <c r="BK351" s="100"/>
      <c r="BL351" s="100"/>
      <c r="BM351" s="100"/>
      <c r="BN351" s="100"/>
      <c r="BO351" s="280"/>
      <c r="BP351" s="280"/>
      <c r="BQ351" s="100"/>
      <c r="BR351" s="280"/>
      <c r="BS351" s="280"/>
      <c r="BU351" s="111"/>
      <c r="BV351" s="111"/>
    </row>
    <row r="352" spans="1:76">
      <c r="D352" s="137" t="s">
        <v>977</v>
      </c>
      <c r="O352" s="232"/>
      <c r="Z352" s="46" t="s">
        <v>771</v>
      </c>
      <c r="AA352" s="71">
        <v>505655715.41547322</v>
      </c>
      <c r="AB352" s="71">
        <f>AK177</f>
        <v>252035484.89653733</v>
      </c>
      <c r="AC352" s="46">
        <f t="shared" si="295"/>
        <v>0</v>
      </c>
      <c r="AK352" s="100"/>
      <c r="AL352" s="7"/>
      <c r="AM352" s="7"/>
      <c r="AN352" s="92"/>
      <c r="AO352" s="7"/>
      <c r="AP352" s="7"/>
      <c r="AQ352"/>
      <c r="AR352" s="89"/>
      <c r="AS352"/>
      <c r="AT352"/>
      <c r="AU352" s="100"/>
      <c r="AV352" s="100"/>
      <c r="AW352" s="100"/>
      <c r="AX352" s="100"/>
      <c r="AY352" s="100"/>
      <c r="AZ352" s="100"/>
      <c r="BA352" s="100"/>
      <c r="BB352" s="100"/>
      <c r="BC352" s="100"/>
      <c r="BD352" s="100"/>
      <c r="BE352" s="100"/>
      <c r="BF352" s="100"/>
      <c r="BG352" s="100"/>
      <c r="BH352" s="100"/>
      <c r="BI352" s="100"/>
      <c r="BJ352" s="100"/>
      <c r="BK352" s="100"/>
      <c r="BL352" s="100"/>
      <c r="BM352" s="100"/>
      <c r="BN352" s="100"/>
      <c r="BT352"/>
      <c r="BU352" s="111"/>
      <c r="BV352" s="111"/>
      <c r="BW352"/>
      <c r="BX352"/>
    </row>
    <row r="353" spans="14:76">
      <c r="O353" s="232"/>
      <c r="Z353" s="46" t="s">
        <v>773</v>
      </c>
      <c r="AA353" s="71">
        <v>201458694.32361892</v>
      </c>
      <c r="AB353" s="71">
        <f>AK193</f>
        <v>100794931.98037706</v>
      </c>
      <c r="AC353" s="46">
        <f t="shared" si="295"/>
        <v>0</v>
      </c>
      <c r="AK353" s="100"/>
      <c r="AL353" s="7"/>
      <c r="AM353" s="7"/>
      <c r="AN353" s="92"/>
      <c r="AO353" s="7"/>
      <c r="AP353" s="7"/>
      <c r="AQ353"/>
      <c r="AR353" s="89"/>
      <c r="AS353"/>
      <c r="AT353"/>
      <c r="AU353" s="100"/>
      <c r="AV353" s="100"/>
      <c r="AW353" s="100"/>
      <c r="AX353" s="100"/>
      <c r="AY353" s="100"/>
      <c r="AZ353" s="100"/>
      <c r="BA353" s="100"/>
      <c r="BB353" s="100"/>
      <c r="BC353" s="100"/>
      <c r="BD353" s="100"/>
      <c r="BE353" s="100"/>
      <c r="BF353" s="100"/>
      <c r="BG353" s="100"/>
      <c r="BH353" s="100"/>
      <c r="BI353" s="100"/>
      <c r="BJ353" s="100"/>
      <c r="BK353" s="100"/>
      <c r="BL353" s="100"/>
      <c r="BM353" s="100"/>
      <c r="BN353" s="100"/>
      <c r="BT353"/>
      <c r="BU353" s="111"/>
      <c r="BV353" s="111"/>
      <c r="BW353"/>
      <c r="BX353"/>
    </row>
    <row r="354" spans="14:76">
      <c r="O354" s="232"/>
      <c r="Z354" s="46" t="s">
        <v>792</v>
      </c>
      <c r="AA354" s="71">
        <v>99828472.856800199</v>
      </c>
      <c r="AB354" s="71">
        <f>AK215</f>
        <v>49607655.766240351</v>
      </c>
      <c r="AC354" s="46">
        <f t="shared" si="295"/>
        <v>0</v>
      </c>
      <c r="AK354" s="100"/>
      <c r="AL354" s="7"/>
      <c r="AM354" s="7"/>
      <c r="AN354" s="92"/>
      <c r="AO354" s="7"/>
      <c r="AP354" s="7"/>
      <c r="AQ354"/>
      <c r="AR354" s="89"/>
      <c r="AS354"/>
      <c r="AT354"/>
      <c r="AU354" s="100"/>
      <c r="AV354" s="100"/>
      <c r="AW354" s="100"/>
      <c r="AX354" s="100"/>
      <c r="AY354" s="100"/>
      <c r="AZ354" s="100"/>
      <c r="BA354" s="100"/>
      <c r="BB354" s="100"/>
      <c r="BC354" s="100"/>
      <c r="BD354" s="100"/>
      <c r="BE354" s="100"/>
      <c r="BF354" s="100"/>
      <c r="BG354" s="100"/>
      <c r="BH354" s="100"/>
      <c r="BI354" s="100"/>
      <c r="BJ354" s="100"/>
      <c r="BK354" s="100"/>
      <c r="BL354" s="100"/>
      <c r="BM354" s="100"/>
      <c r="BN354" s="100"/>
      <c r="BT354"/>
      <c r="BU354" s="111"/>
      <c r="BV354" s="111"/>
      <c r="BW354"/>
      <c r="BX354"/>
    </row>
    <row r="355" spans="14:76">
      <c r="O355" s="232"/>
      <c r="Z355" s="46" t="s">
        <v>801</v>
      </c>
      <c r="AA355" s="71">
        <v>76259733.672377527</v>
      </c>
      <c r="AB355" s="71">
        <f>AK232</f>
        <v>40712075.531685419</v>
      </c>
      <c r="AC355" s="46">
        <f t="shared" si="295"/>
        <v>0</v>
      </c>
      <c r="AK355" s="100"/>
      <c r="AL355" s="7"/>
      <c r="AM355" s="7"/>
      <c r="AN355" s="92"/>
      <c r="AO355" s="7"/>
      <c r="AP355" s="7"/>
      <c r="AQ355"/>
      <c r="AR355" s="89"/>
      <c r="AS355"/>
      <c r="AT355"/>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T355"/>
      <c r="BU355" s="111"/>
      <c r="BV355" s="111"/>
      <c r="BW355"/>
      <c r="BX355"/>
    </row>
    <row r="363" spans="14:76">
      <c r="N363" s="3">
        <v>975023.18968823983</v>
      </c>
      <c r="P363" s="224">
        <v>975023.18968823983</v>
      </c>
    </row>
    <row r="364" spans="14:76">
      <c r="N364" s="3">
        <v>750985.19389816327</v>
      </c>
      <c r="P364" s="224">
        <v>750985.19389816327</v>
      </c>
    </row>
    <row r="365" spans="14:76">
      <c r="N365" s="3">
        <v>2091660.30261228</v>
      </c>
      <c r="P365" s="224">
        <v>2091660.30261228</v>
      </c>
    </row>
    <row r="366" spans="14:76">
      <c r="N366" s="3">
        <v>-1092988.8983195</v>
      </c>
      <c r="P366" s="224">
        <v>-1092988.8983195</v>
      </c>
    </row>
    <row r="367" spans="14:76">
      <c r="N367" s="3">
        <v>12864940.128970539</v>
      </c>
      <c r="P367" s="224">
        <v>12864940.128970539</v>
      </c>
    </row>
    <row r="368" spans="14:76">
      <c r="N368" s="3">
        <v>204812.76771002292</v>
      </c>
      <c r="P368" s="224">
        <v>204812.76771002292</v>
      </c>
    </row>
    <row r="369" spans="14:16">
      <c r="N369" s="3">
        <v>39840550.050015062</v>
      </c>
      <c r="P369" s="224">
        <v>39840550.050015062</v>
      </c>
    </row>
    <row r="370" spans="14:16">
      <c r="N370" s="3">
        <v>14593705.378003929</v>
      </c>
      <c r="P370" s="224">
        <v>14593705.378003929</v>
      </c>
    </row>
  </sheetData>
  <autoFilter ref="A2:BY342"/>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workbookViewId="0">
      <selection activeCell="W24" sqref="W24"/>
    </sheetView>
  </sheetViews>
  <sheetFormatPr defaultColWidth="9.140625" defaultRowHeight="12.75"/>
  <cols>
    <col min="1" max="1" width="7.28515625" style="8" bestFit="1" customWidth="1"/>
    <col min="2" max="3" width="10" style="8" bestFit="1" customWidth="1"/>
    <col min="4" max="4" width="11.42578125" style="8" bestFit="1" customWidth="1"/>
    <col min="5" max="5" width="8.42578125" style="8" bestFit="1" customWidth="1"/>
    <col min="6" max="6" width="9.28515625" style="8" bestFit="1" customWidth="1"/>
    <col min="7" max="7" width="75.28515625" style="8" bestFit="1" customWidth="1"/>
    <col min="8" max="8" width="9.140625" style="8"/>
    <col min="9" max="9" width="7.42578125" style="8" bestFit="1" customWidth="1"/>
    <col min="10" max="10" width="9" style="8" bestFit="1" customWidth="1"/>
    <col min="11" max="13" width="11.140625" style="8" bestFit="1" customWidth="1"/>
    <col min="14" max="14" width="9" style="8" bestFit="1" customWidth="1"/>
    <col min="15" max="15" width="8.5703125" style="8" bestFit="1" customWidth="1"/>
    <col min="16" max="17" width="10.140625" style="8" bestFit="1" customWidth="1"/>
    <col min="18" max="20" width="8.42578125" style="8" bestFit="1" customWidth="1"/>
    <col min="21" max="22" width="11.140625" style="8" bestFit="1" customWidth="1"/>
    <col min="23" max="24" width="10.7109375" style="8" bestFit="1" customWidth="1"/>
    <col min="25" max="16384" width="9.140625" style="8"/>
  </cols>
  <sheetData>
    <row r="1" spans="1:26" ht="114.75">
      <c r="A1" s="301" t="s">
        <v>1</v>
      </c>
      <c r="B1" s="301" t="s">
        <v>2</v>
      </c>
      <c r="C1" s="269" t="s">
        <v>2148</v>
      </c>
      <c r="D1" s="302" t="s">
        <v>971</v>
      </c>
      <c r="E1" s="303" t="s">
        <v>944</v>
      </c>
      <c r="F1" s="303" t="s">
        <v>951</v>
      </c>
      <c r="G1" s="301" t="s">
        <v>0</v>
      </c>
      <c r="H1" s="301" t="s">
        <v>766</v>
      </c>
      <c r="I1" s="302" t="s">
        <v>767</v>
      </c>
      <c r="J1" s="302" t="s">
        <v>1470</v>
      </c>
      <c r="K1" s="302" t="s">
        <v>3</v>
      </c>
      <c r="L1" s="302" t="s">
        <v>5</v>
      </c>
      <c r="M1" s="302" t="s">
        <v>2144</v>
      </c>
      <c r="N1" s="302" t="s">
        <v>2156</v>
      </c>
      <c r="O1" s="302" t="s">
        <v>979</v>
      </c>
      <c r="P1" s="302" t="s">
        <v>7</v>
      </c>
      <c r="Q1" s="302" t="s">
        <v>8</v>
      </c>
      <c r="R1" s="302" t="s">
        <v>9</v>
      </c>
      <c r="S1" s="302" t="s">
        <v>10</v>
      </c>
      <c r="T1" s="302" t="s">
        <v>11</v>
      </c>
      <c r="U1" s="302" t="s">
        <v>980</v>
      </c>
      <c r="V1" s="302" t="s">
        <v>1005</v>
      </c>
      <c r="W1" s="304" t="s">
        <v>1366</v>
      </c>
      <c r="X1" s="304" t="s">
        <v>1367</v>
      </c>
    </row>
    <row r="2" spans="1:26">
      <c r="A2" s="233" t="s">
        <v>75</v>
      </c>
      <c r="B2" s="233" t="s">
        <v>76</v>
      </c>
      <c r="C2" s="270" t="s">
        <v>2120</v>
      </c>
      <c r="D2" s="305" t="s">
        <v>973</v>
      </c>
      <c r="E2" s="306"/>
      <c r="F2" s="306" t="s">
        <v>952</v>
      </c>
      <c r="G2" s="307" t="s">
        <v>1119</v>
      </c>
      <c r="H2" s="234" t="s">
        <v>771</v>
      </c>
      <c r="I2" s="217">
        <v>3</v>
      </c>
      <c r="J2" s="217" t="s">
        <v>2166</v>
      </c>
      <c r="K2" s="224">
        <v>207490.18999999986</v>
      </c>
      <c r="L2" s="224">
        <v>648489.6</v>
      </c>
      <c r="M2" s="224">
        <v>15281333.183926107</v>
      </c>
      <c r="N2" s="224">
        <v>0</v>
      </c>
      <c r="O2" s="224">
        <v>0</v>
      </c>
      <c r="P2" s="224">
        <v>958013</v>
      </c>
      <c r="Q2" s="224">
        <v>0</v>
      </c>
      <c r="R2" s="224">
        <v>0</v>
      </c>
      <c r="S2" s="224">
        <v>0</v>
      </c>
      <c r="T2" s="224">
        <v>0</v>
      </c>
      <c r="U2" s="224">
        <v>958013</v>
      </c>
      <c r="V2" s="224">
        <v>958013</v>
      </c>
      <c r="W2" s="289">
        <v>477448.46</v>
      </c>
      <c r="X2" s="289">
        <v>200289.63</v>
      </c>
      <c r="Y2" s="8">
        <f>INDEX([2]Sheet2!$B:$B,MATCH(C2,[2]Sheet2!$A:$A,0))</f>
        <v>477448.46</v>
      </c>
      <c r="Z2" s="280">
        <f>W2-Y2</f>
        <v>0</v>
      </c>
    </row>
    <row r="3" spans="1:26">
      <c r="A3" s="233">
        <v>454084</v>
      </c>
      <c r="B3" s="233" t="s">
        <v>77</v>
      </c>
      <c r="C3" s="270" t="s">
        <v>77</v>
      </c>
      <c r="D3" s="305" t="s">
        <v>973</v>
      </c>
      <c r="E3" s="306"/>
      <c r="F3" s="306" t="s">
        <v>952</v>
      </c>
      <c r="G3" s="307" t="s">
        <v>1120</v>
      </c>
      <c r="H3" s="234" t="s">
        <v>792</v>
      </c>
      <c r="I3" s="217">
        <v>7</v>
      </c>
      <c r="J3" s="217" t="s">
        <v>2166</v>
      </c>
      <c r="K3" s="224">
        <v>10833394.24</v>
      </c>
      <c r="L3" s="224">
        <v>24175414</v>
      </c>
      <c r="M3" s="224">
        <v>41152887.52225329</v>
      </c>
      <c r="N3" s="224">
        <v>0</v>
      </c>
      <c r="O3" s="224">
        <v>0</v>
      </c>
      <c r="P3" s="224">
        <v>923194</v>
      </c>
      <c r="Q3" s="224">
        <v>0</v>
      </c>
      <c r="R3" s="224">
        <v>0</v>
      </c>
      <c r="S3" s="224">
        <v>0</v>
      </c>
      <c r="T3" s="224">
        <v>0</v>
      </c>
      <c r="U3" s="224">
        <v>923194</v>
      </c>
      <c r="V3" s="224">
        <v>923194</v>
      </c>
      <c r="W3" s="289">
        <v>460095.83</v>
      </c>
      <c r="X3" s="289">
        <v>193010.2</v>
      </c>
      <c r="Y3" s="8">
        <f>INDEX([2]Sheet2!$B:$B,MATCH(C3,[2]Sheet2!$A:$A,0))</f>
        <v>460095.83</v>
      </c>
      <c r="Z3" s="280">
        <f t="shared" ref="Z3:Z16" si="0">W3-Y3</f>
        <v>0</v>
      </c>
    </row>
    <row r="4" spans="1:26">
      <c r="A4" s="233">
        <v>454008</v>
      </c>
      <c r="B4" s="233" t="s">
        <v>78</v>
      </c>
      <c r="C4" s="270" t="s">
        <v>78</v>
      </c>
      <c r="D4" s="305" t="s">
        <v>973</v>
      </c>
      <c r="E4" s="305"/>
      <c r="F4" s="306" t="s">
        <v>952</v>
      </c>
      <c r="G4" s="234" t="s">
        <v>1121</v>
      </c>
      <c r="H4" s="234" t="s">
        <v>793</v>
      </c>
      <c r="I4" s="217">
        <v>19</v>
      </c>
      <c r="J4" s="217" t="s">
        <v>2166</v>
      </c>
      <c r="K4" s="224">
        <v>10104704.58</v>
      </c>
      <c r="L4" s="224">
        <v>30641974</v>
      </c>
      <c r="M4" s="224">
        <v>46898809.420969583</v>
      </c>
      <c r="N4" s="224">
        <v>0</v>
      </c>
      <c r="O4" s="224">
        <v>0</v>
      </c>
      <c r="P4" s="224">
        <v>269054</v>
      </c>
      <c r="Q4" s="224">
        <v>0</v>
      </c>
      <c r="R4" s="224">
        <v>0</v>
      </c>
      <c r="S4" s="224">
        <v>0</v>
      </c>
      <c r="T4" s="224">
        <v>0</v>
      </c>
      <c r="U4" s="224">
        <v>269054</v>
      </c>
      <c r="V4" s="224">
        <v>269054</v>
      </c>
      <c r="W4" s="289">
        <v>134089.39999999991</v>
      </c>
      <c r="X4" s="289">
        <v>56250.5</v>
      </c>
      <c r="Y4" s="8">
        <f>INDEX([2]Sheet2!$B:$B,MATCH(C4,[2]Sheet2!$A:$A,0))</f>
        <v>134089.39999999991</v>
      </c>
      <c r="Z4" s="280">
        <f t="shared" si="0"/>
        <v>0</v>
      </c>
    </row>
    <row r="5" spans="1:26">
      <c r="A5" s="233">
        <v>454008</v>
      </c>
      <c r="B5" s="233" t="s">
        <v>79</v>
      </c>
      <c r="C5" s="270" t="s">
        <v>79</v>
      </c>
      <c r="D5" s="305" t="s">
        <v>973</v>
      </c>
      <c r="E5" s="305"/>
      <c r="F5" s="306" t="s">
        <v>952</v>
      </c>
      <c r="G5" s="234" t="s">
        <v>1122</v>
      </c>
      <c r="H5" s="234" t="s">
        <v>793</v>
      </c>
      <c r="I5" s="217">
        <v>19</v>
      </c>
      <c r="J5" s="217" t="s">
        <v>2166</v>
      </c>
      <c r="K5" s="224">
        <v>5741786.96</v>
      </c>
      <c r="L5" s="224">
        <v>25156302</v>
      </c>
      <c r="M5" s="224">
        <v>38183202.970044084</v>
      </c>
      <c r="N5" s="224">
        <v>0</v>
      </c>
      <c r="O5" s="224">
        <v>0</v>
      </c>
      <c r="P5" s="224">
        <v>764316</v>
      </c>
      <c r="Q5" s="224">
        <v>0</v>
      </c>
      <c r="R5" s="224">
        <v>0</v>
      </c>
      <c r="S5" s="224">
        <v>0</v>
      </c>
      <c r="T5" s="224">
        <v>0</v>
      </c>
      <c r="U5" s="224">
        <v>764316</v>
      </c>
      <c r="V5" s="224">
        <v>764316</v>
      </c>
      <c r="W5" s="289">
        <v>380915.06999999983</v>
      </c>
      <c r="X5" s="289">
        <v>159793.87</v>
      </c>
      <c r="Y5" s="8">
        <f>INDEX([2]Sheet2!$B:$B,MATCH(C5,[2]Sheet2!$A:$A,0))</f>
        <v>380915.06999999983</v>
      </c>
      <c r="Z5" s="280">
        <f t="shared" si="0"/>
        <v>0</v>
      </c>
    </row>
    <row r="6" spans="1:26">
      <c r="A6" s="233">
        <v>454088</v>
      </c>
      <c r="B6" s="233" t="s">
        <v>83</v>
      </c>
      <c r="C6" s="270" t="s">
        <v>2121</v>
      </c>
      <c r="D6" s="305" t="s">
        <v>973</v>
      </c>
      <c r="E6" s="305"/>
      <c r="F6" s="306" t="s">
        <v>952</v>
      </c>
      <c r="G6" s="234" t="s">
        <v>1124</v>
      </c>
      <c r="H6" s="234" t="s">
        <v>778</v>
      </c>
      <c r="I6" s="217">
        <v>5</v>
      </c>
      <c r="J6" s="217" t="s">
        <v>2166</v>
      </c>
      <c r="K6" s="224">
        <v>1120974.45</v>
      </c>
      <c r="L6" s="224">
        <v>8175414</v>
      </c>
      <c r="M6" s="224">
        <v>11317736.614221448</v>
      </c>
      <c r="N6" s="224">
        <v>0</v>
      </c>
      <c r="O6" s="224">
        <v>0</v>
      </c>
      <c r="P6" s="224">
        <v>11733</v>
      </c>
      <c r="Q6" s="224">
        <v>0</v>
      </c>
      <c r="R6" s="224">
        <v>0</v>
      </c>
      <c r="S6" s="224">
        <v>0</v>
      </c>
      <c r="T6" s="224">
        <v>0</v>
      </c>
      <c r="U6" s="224">
        <v>11733</v>
      </c>
      <c r="V6" s="224">
        <v>11733</v>
      </c>
      <c r="W6" s="289">
        <v>5847.820000000007</v>
      </c>
      <c r="X6" s="289">
        <v>2453.16</v>
      </c>
      <c r="Y6" s="8">
        <f>INDEX([2]Sheet2!$B:$B,MATCH(C6,[2]Sheet2!$A:$A,0))</f>
        <v>5847.820000000007</v>
      </c>
      <c r="Z6" s="280">
        <f t="shared" si="0"/>
        <v>0</v>
      </c>
    </row>
    <row r="7" spans="1:26">
      <c r="A7" s="233" t="s">
        <v>92</v>
      </c>
      <c r="B7" s="233" t="s">
        <v>93</v>
      </c>
      <c r="C7" s="270" t="s">
        <v>93</v>
      </c>
      <c r="D7" s="305" t="s">
        <v>973</v>
      </c>
      <c r="E7" s="305"/>
      <c r="F7" s="306"/>
      <c r="G7" s="234" t="s">
        <v>1126</v>
      </c>
      <c r="H7" s="234" t="s">
        <v>794</v>
      </c>
      <c r="I7" s="217">
        <v>2</v>
      </c>
      <c r="J7" s="217" t="s">
        <v>2166</v>
      </c>
      <c r="K7" s="224">
        <v>-7962132.1476139855</v>
      </c>
      <c r="L7" s="224">
        <v>42909717.213095397</v>
      </c>
      <c r="M7" s="224">
        <v>37455194.323013522</v>
      </c>
      <c r="N7" s="224">
        <v>0</v>
      </c>
      <c r="O7" s="224">
        <v>0</v>
      </c>
      <c r="P7" s="224">
        <v>0</v>
      </c>
      <c r="Q7" s="224">
        <v>0</v>
      </c>
      <c r="R7" s="224">
        <v>0</v>
      </c>
      <c r="S7" s="224">
        <v>0</v>
      </c>
      <c r="T7" s="224">
        <v>0</v>
      </c>
      <c r="U7" s="224">
        <v>0</v>
      </c>
      <c r="V7" s="224">
        <v>0</v>
      </c>
      <c r="W7" s="289">
        <v>0</v>
      </c>
      <c r="X7" s="289">
        <v>0</v>
      </c>
      <c r="Y7" s="8">
        <v>0</v>
      </c>
      <c r="Z7" s="280">
        <f t="shared" si="0"/>
        <v>0</v>
      </c>
    </row>
    <row r="8" spans="1:26">
      <c r="A8" s="233" t="s">
        <v>1152</v>
      </c>
      <c r="B8" s="233" t="s">
        <v>190</v>
      </c>
      <c r="C8" s="270" t="s">
        <v>190</v>
      </c>
      <c r="D8" s="305" t="s">
        <v>973</v>
      </c>
      <c r="E8" s="305"/>
      <c r="F8" s="306" t="s">
        <v>952</v>
      </c>
      <c r="G8" s="234" t="s">
        <v>1059</v>
      </c>
      <c r="H8" s="234" t="s">
        <v>825</v>
      </c>
      <c r="I8" s="217">
        <v>16</v>
      </c>
      <c r="J8" s="217" t="s">
        <v>2166</v>
      </c>
      <c r="K8" s="224">
        <v>7476123</v>
      </c>
      <c r="L8" s="224">
        <v>0</v>
      </c>
      <c r="M8" s="224">
        <v>16060113.231392998</v>
      </c>
      <c r="N8" s="224">
        <v>0</v>
      </c>
      <c r="O8" s="224">
        <v>0</v>
      </c>
      <c r="P8" s="224">
        <v>369984</v>
      </c>
      <c r="Q8" s="224">
        <v>0</v>
      </c>
      <c r="R8" s="224">
        <v>0</v>
      </c>
      <c r="S8" s="224">
        <v>0</v>
      </c>
      <c r="T8" s="224">
        <v>0</v>
      </c>
      <c r="U8" s="224">
        <v>369984</v>
      </c>
      <c r="V8" s="224">
        <v>369984</v>
      </c>
      <c r="W8" s="289">
        <v>184390.27</v>
      </c>
      <c r="X8" s="289">
        <v>77351.72</v>
      </c>
      <c r="Y8" s="8">
        <f>INDEX([2]Sheet2!$B:$B,MATCH(C8,[2]Sheet2!$A:$A,0))</f>
        <v>184390.27</v>
      </c>
      <c r="Z8" s="280">
        <f t="shared" si="0"/>
        <v>0</v>
      </c>
    </row>
    <row r="9" spans="1:26">
      <c r="A9" s="233" t="s">
        <v>1159</v>
      </c>
      <c r="B9" s="233" t="s">
        <v>207</v>
      </c>
      <c r="C9" s="270" t="s">
        <v>207</v>
      </c>
      <c r="D9" s="305" t="s">
        <v>973</v>
      </c>
      <c r="E9" s="305"/>
      <c r="F9" s="306"/>
      <c r="G9" s="234" t="s">
        <v>1160</v>
      </c>
      <c r="H9" s="234" t="s">
        <v>771</v>
      </c>
      <c r="I9" s="217">
        <v>3</v>
      </c>
      <c r="J9" s="217" t="s">
        <v>2166</v>
      </c>
      <c r="K9" s="224">
        <v>5840321.4389795884</v>
      </c>
      <c r="L9" s="224">
        <v>21972410</v>
      </c>
      <c r="M9" s="224">
        <v>30458526.561401505</v>
      </c>
      <c r="N9" s="224">
        <v>0</v>
      </c>
      <c r="O9" s="224">
        <v>0</v>
      </c>
      <c r="P9" s="224">
        <v>8960592</v>
      </c>
      <c r="Q9" s="224">
        <v>3042799.8250000002</v>
      </c>
      <c r="R9" s="224">
        <v>0</v>
      </c>
      <c r="S9" s="224">
        <v>0</v>
      </c>
      <c r="T9" s="224">
        <v>0</v>
      </c>
      <c r="U9" s="224">
        <v>12003391.824999999</v>
      </c>
      <c r="V9" s="224">
        <v>12003391.824999999</v>
      </c>
      <c r="W9" s="289">
        <v>5982175.0099999998</v>
      </c>
      <c r="X9" s="289">
        <v>2509522.42</v>
      </c>
      <c r="Y9" s="8">
        <f>INDEX([2]Sheet2!$B:$B,MATCH(C9,[2]Sheet2!$A:$A,0))</f>
        <v>5982175.0099999998</v>
      </c>
      <c r="Z9" s="280">
        <f t="shared" si="0"/>
        <v>0</v>
      </c>
    </row>
    <row r="10" spans="1:26">
      <c r="A10" s="233" t="s">
        <v>270</v>
      </c>
      <c r="B10" s="233" t="s">
        <v>271</v>
      </c>
      <c r="C10" s="270" t="s">
        <v>271</v>
      </c>
      <c r="D10" s="305" t="s">
        <v>973</v>
      </c>
      <c r="E10" s="305"/>
      <c r="F10" s="306" t="s">
        <v>952</v>
      </c>
      <c r="G10" s="234" t="s">
        <v>1176</v>
      </c>
      <c r="H10" s="234" t="s">
        <v>801</v>
      </c>
      <c r="I10" s="217">
        <v>15</v>
      </c>
      <c r="J10" s="217" t="s">
        <v>2166</v>
      </c>
      <c r="K10" s="224">
        <v>1778076.12</v>
      </c>
      <c r="L10" s="224">
        <v>8453191</v>
      </c>
      <c r="M10" s="224">
        <v>12742269.74166972</v>
      </c>
      <c r="N10" s="224">
        <v>0</v>
      </c>
      <c r="O10" s="224">
        <v>0</v>
      </c>
      <c r="P10" s="224">
        <v>95880</v>
      </c>
      <c r="Q10" s="224">
        <v>0</v>
      </c>
      <c r="R10" s="224">
        <v>0</v>
      </c>
      <c r="S10" s="224">
        <v>0</v>
      </c>
      <c r="T10" s="224">
        <v>0</v>
      </c>
      <c r="U10" s="224">
        <v>95880</v>
      </c>
      <c r="V10" s="224">
        <v>95880</v>
      </c>
      <c r="W10" s="289">
        <v>47783.66</v>
      </c>
      <c r="X10" s="289">
        <v>20045.25</v>
      </c>
      <c r="Y10" s="8">
        <f>INDEX([2]Sheet2!$B:$B,MATCH(C10,[2]Sheet2!$A:$A,0))</f>
        <v>47783.66</v>
      </c>
      <c r="Z10" s="280">
        <f t="shared" si="0"/>
        <v>0</v>
      </c>
    </row>
    <row r="11" spans="1:26">
      <c r="A11" s="233" t="s">
        <v>351</v>
      </c>
      <c r="B11" s="233" t="s">
        <v>352</v>
      </c>
      <c r="C11" s="270" t="s">
        <v>352</v>
      </c>
      <c r="D11" s="305" t="s">
        <v>973</v>
      </c>
      <c r="E11" s="305"/>
      <c r="F11" s="306"/>
      <c r="G11" s="234" t="s">
        <v>1201</v>
      </c>
      <c r="H11" s="234" t="s">
        <v>770</v>
      </c>
      <c r="I11" s="217">
        <v>1</v>
      </c>
      <c r="J11" s="217" t="s">
        <v>2166</v>
      </c>
      <c r="K11" s="224">
        <v>6494808.3600000003</v>
      </c>
      <c r="L11" s="224">
        <v>4885814.6909999996</v>
      </c>
      <c r="M11" s="224">
        <v>12211979.713440377</v>
      </c>
      <c r="N11" s="224">
        <v>0</v>
      </c>
      <c r="O11" s="224">
        <v>0</v>
      </c>
      <c r="P11" s="224">
        <v>184957</v>
      </c>
      <c r="Q11" s="224">
        <v>0</v>
      </c>
      <c r="R11" s="224">
        <v>0</v>
      </c>
      <c r="S11" s="224">
        <v>0</v>
      </c>
      <c r="T11" s="224">
        <v>0</v>
      </c>
      <c r="U11" s="224">
        <v>184957</v>
      </c>
      <c r="V11" s="224">
        <v>184957</v>
      </c>
      <c r="W11" s="289">
        <v>92177.279999999999</v>
      </c>
      <c r="X11" s="289">
        <v>38668.370000000003</v>
      </c>
      <c r="Y11" s="8">
        <f>INDEX([2]Sheet2!$B:$B,MATCH(C11,[2]Sheet2!$A:$A,0))</f>
        <v>92177.279999999999</v>
      </c>
      <c r="Z11" s="280">
        <f t="shared" si="0"/>
        <v>0</v>
      </c>
    </row>
    <row r="12" spans="1:26">
      <c r="A12" s="233" t="s">
        <v>429</v>
      </c>
      <c r="B12" s="233" t="s">
        <v>430</v>
      </c>
      <c r="C12" s="270" t="s">
        <v>430</v>
      </c>
      <c r="D12" s="305" t="s">
        <v>973</v>
      </c>
      <c r="E12" s="305"/>
      <c r="F12" s="306"/>
      <c r="G12" s="234" t="s">
        <v>1230</v>
      </c>
      <c r="H12" s="234" t="s">
        <v>773</v>
      </c>
      <c r="I12" s="217">
        <v>6</v>
      </c>
      <c r="J12" s="217" t="s">
        <v>2166</v>
      </c>
      <c r="K12" s="224">
        <v>1140992.3599999999</v>
      </c>
      <c r="L12" s="224">
        <v>11296009</v>
      </c>
      <c r="M12" s="224">
        <v>13100900.929598158</v>
      </c>
      <c r="N12" s="224">
        <v>0</v>
      </c>
      <c r="O12" s="224">
        <v>0</v>
      </c>
      <c r="P12" s="224">
        <v>0</v>
      </c>
      <c r="Q12" s="224">
        <v>0</v>
      </c>
      <c r="R12" s="224">
        <v>0</v>
      </c>
      <c r="S12" s="224">
        <v>0</v>
      </c>
      <c r="T12" s="224">
        <v>0</v>
      </c>
      <c r="U12" s="224">
        <v>0</v>
      </c>
      <c r="V12" s="224">
        <v>0</v>
      </c>
      <c r="W12" s="289">
        <v>0</v>
      </c>
      <c r="X12" s="289">
        <v>0</v>
      </c>
      <c r="Y12" s="8">
        <v>0</v>
      </c>
      <c r="Z12" s="280">
        <f t="shared" si="0"/>
        <v>0</v>
      </c>
    </row>
    <row r="13" spans="1:26">
      <c r="A13" s="233">
        <v>454009</v>
      </c>
      <c r="B13" s="233" t="s">
        <v>433</v>
      </c>
      <c r="C13" s="270" t="s">
        <v>433</v>
      </c>
      <c r="D13" s="305" t="s">
        <v>973</v>
      </c>
      <c r="E13" s="305"/>
      <c r="F13" s="306" t="s">
        <v>952</v>
      </c>
      <c r="G13" s="234" t="s">
        <v>1232</v>
      </c>
      <c r="H13" s="234" t="s">
        <v>870</v>
      </c>
      <c r="I13" s="217">
        <v>1</v>
      </c>
      <c r="J13" s="217" t="s">
        <v>2166</v>
      </c>
      <c r="K13" s="224">
        <v>3828550.43</v>
      </c>
      <c r="L13" s="224">
        <v>32906814</v>
      </c>
      <c r="M13" s="224">
        <v>40858793.38563183</v>
      </c>
      <c r="N13" s="224">
        <v>0</v>
      </c>
      <c r="O13" s="224">
        <v>0</v>
      </c>
      <c r="P13" s="224">
        <v>162288</v>
      </c>
      <c r="Q13" s="224">
        <v>0</v>
      </c>
      <c r="R13" s="224">
        <v>0</v>
      </c>
      <c r="S13" s="224">
        <v>0</v>
      </c>
      <c r="T13" s="224">
        <v>0</v>
      </c>
      <c r="U13" s="224">
        <v>162288</v>
      </c>
      <c r="V13" s="224">
        <v>162288</v>
      </c>
      <c r="W13" s="289">
        <v>80880.139999999898</v>
      </c>
      <c r="X13" s="289">
        <v>33929.22</v>
      </c>
      <c r="Y13" s="8">
        <f>INDEX([2]Sheet2!$B:$B,MATCH(C13,[2]Sheet2!$A:$A,0))</f>
        <v>80880.139999999898</v>
      </c>
      <c r="Z13" s="280">
        <f t="shared" si="0"/>
        <v>0</v>
      </c>
    </row>
    <row r="14" spans="1:26">
      <c r="A14" s="233">
        <v>454000</v>
      </c>
      <c r="B14" s="233" t="s">
        <v>543</v>
      </c>
      <c r="C14" s="270" t="s">
        <v>543</v>
      </c>
      <c r="D14" s="305" t="s">
        <v>973</v>
      </c>
      <c r="E14" s="305"/>
      <c r="F14" s="306" t="s">
        <v>952</v>
      </c>
      <c r="G14" s="234" t="s">
        <v>1059</v>
      </c>
      <c r="H14" s="234" t="s">
        <v>879</v>
      </c>
      <c r="I14" s="217">
        <v>14</v>
      </c>
      <c r="J14" s="217" t="s">
        <v>2166</v>
      </c>
      <c r="K14" s="224">
        <v>1683842.66</v>
      </c>
      <c r="L14" s="224">
        <v>20061703</v>
      </c>
      <c r="M14" s="224">
        <v>24225104.961587459</v>
      </c>
      <c r="N14" s="224">
        <v>0</v>
      </c>
      <c r="O14" s="224">
        <v>0</v>
      </c>
      <c r="P14" s="224">
        <v>175799</v>
      </c>
      <c r="Q14" s="224">
        <v>0</v>
      </c>
      <c r="R14" s="224">
        <v>0</v>
      </c>
      <c r="S14" s="224">
        <v>0</v>
      </c>
      <c r="T14" s="224">
        <v>0</v>
      </c>
      <c r="U14" s="224">
        <v>175799</v>
      </c>
      <c r="V14" s="224">
        <v>175799</v>
      </c>
      <c r="W14" s="289">
        <v>87613.55</v>
      </c>
      <c r="X14" s="289">
        <v>36753.879999999997</v>
      </c>
      <c r="Y14" s="8">
        <f>INDEX([2]Sheet2!$B:$B,MATCH(C14,[2]Sheet2!$A:$A,0))</f>
        <v>87613.55</v>
      </c>
      <c r="Z14" s="280">
        <f t="shared" si="0"/>
        <v>0</v>
      </c>
    </row>
    <row r="15" spans="1:26">
      <c r="A15" s="233">
        <v>454006</v>
      </c>
      <c r="B15" s="233" t="s">
        <v>544</v>
      </c>
      <c r="C15" s="270" t="s">
        <v>544</v>
      </c>
      <c r="D15" s="305" t="s">
        <v>973</v>
      </c>
      <c r="E15" s="305"/>
      <c r="F15" s="306" t="s">
        <v>952</v>
      </c>
      <c r="G15" s="234" t="s">
        <v>1252</v>
      </c>
      <c r="H15" s="234" t="s">
        <v>808</v>
      </c>
      <c r="I15" s="217">
        <v>9</v>
      </c>
      <c r="J15" s="217" t="s">
        <v>2166</v>
      </c>
      <c r="K15" s="224">
        <v>4137329.2899999996</v>
      </c>
      <c r="L15" s="224">
        <v>24566143</v>
      </c>
      <c r="M15" s="224">
        <v>34162102.531691812</v>
      </c>
      <c r="N15" s="224">
        <v>0</v>
      </c>
      <c r="O15" s="224">
        <v>0</v>
      </c>
      <c r="P15" s="224">
        <v>0</v>
      </c>
      <c r="Q15" s="224">
        <v>0</v>
      </c>
      <c r="R15" s="224">
        <v>0</v>
      </c>
      <c r="S15" s="224">
        <v>0</v>
      </c>
      <c r="T15" s="224">
        <v>0</v>
      </c>
      <c r="U15" s="224">
        <v>0</v>
      </c>
      <c r="V15" s="224">
        <v>0</v>
      </c>
      <c r="W15" s="289">
        <v>0</v>
      </c>
      <c r="X15" s="289">
        <v>0</v>
      </c>
      <c r="Y15" s="8">
        <v>0</v>
      </c>
      <c r="Z15" s="280">
        <f t="shared" si="0"/>
        <v>0</v>
      </c>
    </row>
    <row r="16" spans="1:26">
      <c r="A16" s="233">
        <v>454011</v>
      </c>
      <c r="B16" s="233" t="s">
        <v>564</v>
      </c>
      <c r="C16" s="270" t="s">
        <v>564</v>
      </c>
      <c r="D16" s="305" t="s">
        <v>973</v>
      </c>
      <c r="E16" s="305"/>
      <c r="F16" s="306" t="s">
        <v>952</v>
      </c>
      <c r="G16" s="234" t="s">
        <v>1257</v>
      </c>
      <c r="H16" s="234" t="s">
        <v>773</v>
      </c>
      <c r="I16" s="217">
        <v>6</v>
      </c>
      <c r="J16" s="217" t="s">
        <v>2166</v>
      </c>
      <c r="K16" s="224">
        <v>9066009.1899999995</v>
      </c>
      <c r="L16" s="224">
        <v>27260782</v>
      </c>
      <c r="M16" s="224">
        <v>41481603.606223196</v>
      </c>
      <c r="N16" s="224">
        <v>0</v>
      </c>
      <c r="O16" s="224">
        <v>0</v>
      </c>
      <c r="P16" s="224">
        <v>538851</v>
      </c>
      <c r="Q16" s="224">
        <v>0</v>
      </c>
      <c r="R16" s="224">
        <v>0</v>
      </c>
      <c r="S16" s="224">
        <v>0</v>
      </c>
      <c r="T16" s="224">
        <v>0</v>
      </c>
      <c r="U16" s="224">
        <v>538851</v>
      </c>
      <c r="V16" s="224">
        <v>538851</v>
      </c>
      <c r="W16" s="289">
        <v>268549.17999999993</v>
      </c>
      <c r="X16" s="289">
        <v>112656.38</v>
      </c>
      <c r="Y16" s="8">
        <f>INDEX([2]Sheet2!$B:$B,MATCH(C16,[2]Sheet2!$A:$A,0))</f>
        <v>268549.17999999993</v>
      </c>
      <c r="Z16" s="280">
        <f t="shared" si="0"/>
        <v>0</v>
      </c>
    </row>
    <row r="17" spans="23:23">
      <c r="W17" s="280">
        <f>SUM(W2:W16)</f>
        <v>8201965.669999999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2"/>
  <sheetViews>
    <sheetView topLeftCell="E1" zoomScaleNormal="100" workbookViewId="0">
      <pane ySplit="1" topLeftCell="A284" activePane="bottomLeft" state="frozen"/>
      <selection activeCell="B343" sqref="B343"/>
      <selection pane="bottomLeft" activeCell="B343" sqref="B343"/>
    </sheetView>
  </sheetViews>
  <sheetFormatPr defaultColWidth="9.140625" defaultRowHeight="12.75"/>
  <cols>
    <col min="1" max="1" width="7.7109375" style="8" bestFit="1" customWidth="1"/>
    <col min="2" max="2" width="10" style="8" bestFit="1" customWidth="1"/>
    <col min="3" max="3" width="22.28515625" style="3" customWidth="1"/>
    <col min="4" max="4" width="14.85546875" style="6" customWidth="1"/>
    <col min="5" max="5" width="10.42578125" style="6" customWidth="1"/>
    <col min="6" max="6" width="54.140625" style="8" customWidth="1"/>
    <col min="7" max="7" width="13.28515625" style="8" customWidth="1"/>
    <col min="8" max="8" width="13" style="3" customWidth="1"/>
    <col min="9" max="9" width="16.42578125" style="3" customWidth="1"/>
    <col min="10" max="13" width="16.42578125" style="7" customWidth="1"/>
    <col min="14" max="16384" width="9.140625" style="8"/>
  </cols>
  <sheetData>
    <row r="1" spans="1:13" ht="89.25">
      <c r="A1" s="127" t="s">
        <v>1</v>
      </c>
      <c r="B1" s="127" t="s">
        <v>2</v>
      </c>
      <c r="C1" s="128" t="s">
        <v>971</v>
      </c>
      <c r="D1" s="129" t="s">
        <v>944</v>
      </c>
      <c r="E1" s="129" t="s">
        <v>951</v>
      </c>
      <c r="F1" s="127" t="s">
        <v>0</v>
      </c>
      <c r="G1" s="127" t="s">
        <v>766</v>
      </c>
      <c r="H1" s="128" t="s">
        <v>767</v>
      </c>
      <c r="I1" s="2" t="s">
        <v>1005</v>
      </c>
      <c r="J1" s="50" t="s">
        <v>1366</v>
      </c>
      <c r="K1" s="2" t="s">
        <v>1478</v>
      </c>
      <c r="L1" s="50" t="s">
        <v>1480</v>
      </c>
      <c r="M1" s="220" t="s">
        <v>1481</v>
      </c>
    </row>
    <row r="2" spans="1:13">
      <c r="A2" s="118" t="s">
        <v>12</v>
      </c>
      <c r="B2" s="118" t="s">
        <v>13</v>
      </c>
      <c r="C2" s="119" t="s">
        <v>949</v>
      </c>
      <c r="D2" s="119" t="s">
        <v>977</v>
      </c>
      <c r="E2" s="120"/>
      <c r="F2" s="121" t="s">
        <v>1093</v>
      </c>
      <c r="G2" s="121" t="s">
        <v>768</v>
      </c>
      <c r="H2" s="122">
        <v>1</v>
      </c>
      <c r="I2" s="70">
        <v>2580394.4693815061</v>
      </c>
      <c r="J2" s="44">
        <v>469324.79</v>
      </c>
      <c r="K2" s="227">
        <f>I2-J2</f>
        <v>2111069.6793815061</v>
      </c>
      <c r="L2" s="44">
        <f>K2*0.4195</f>
        <v>885593.73050054174</v>
      </c>
      <c r="M2" s="44">
        <v>885593.73050054174</v>
      </c>
    </row>
    <row r="3" spans="1:13">
      <c r="A3" s="118" t="s">
        <v>15</v>
      </c>
      <c r="B3" s="118" t="s">
        <v>16</v>
      </c>
      <c r="C3" s="119" t="s">
        <v>949</v>
      </c>
      <c r="D3" s="119" t="s">
        <v>977</v>
      </c>
      <c r="E3" s="120"/>
      <c r="F3" s="121" t="s">
        <v>14</v>
      </c>
      <c r="G3" s="121" t="s">
        <v>769</v>
      </c>
      <c r="H3" s="122">
        <v>4</v>
      </c>
      <c r="I3" s="70">
        <v>4744175.9934992762</v>
      </c>
      <c r="J3" s="44">
        <v>981837.5</v>
      </c>
      <c r="K3" s="227">
        <f t="shared" ref="K3:K66" si="0">I3-J3</f>
        <v>3762338.4934992762</v>
      </c>
      <c r="L3" s="44">
        <f t="shared" ref="L3:L66" si="1">K3*0.4195</f>
        <v>1578300.9980229463</v>
      </c>
      <c r="M3" s="44">
        <v>1578300.9980229463</v>
      </c>
    </row>
    <row r="4" spans="1:13">
      <c r="A4" s="118" t="s">
        <v>17</v>
      </c>
      <c r="B4" s="118" t="s">
        <v>18</v>
      </c>
      <c r="C4" s="119" t="s">
        <v>949</v>
      </c>
      <c r="D4" s="119"/>
      <c r="E4" s="120"/>
      <c r="F4" s="121" t="s">
        <v>1094</v>
      </c>
      <c r="G4" s="121" t="s">
        <v>770</v>
      </c>
      <c r="H4" s="122">
        <v>1</v>
      </c>
      <c r="I4" s="70">
        <v>31107456.149110921</v>
      </c>
      <c r="J4" s="44">
        <v>8100733.0199999996</v>
      </c>
      <c r="K4" s="227">
        <f t="shared" si="0"/>
        <v>23006723.129110921</v>
      </c>
      <c r="L4" s="44">
        <f t="shared" si="1"/>
        <v>9651320.3526620306</v>
      </c>
      <c r="M4" s="44">
        <v>9651320</v>
      </c>
    </row>
    <row r="5" spans="1:13">
      <c r="A5" s="118" t="s">
        <v>19</v>
      </c>
      <c r="B5" s="118" t="s">
        <v>20</v>
      </c>
      <c r="C5" s="119" t="s">
        <v>949</v>
      </c>
      <c r="D5" s="119"/>
      <c r="E5" s="120"/>
      <c r="F5" s="121" t="s">
        <v>1095</v>
      </c>
      <c r="G5" s="121" t="s">
        <v>771</v>
      </c>
      <c r="H5" s="122">
        <v>3</v>
      </c>
      <c r="I5" s="70">
        <v>35370777.781129822</v>
      </c>
      <c r="J5" s="44">
        <v>10629239.07</v>
      </c>
      <c r="K5" s="227">
        <f t="shared" si="0"/>
        <v>24741538.711129822</v>
      </c>
      <c r="L5" s="44">
        <f t="shared" si="1"/>
        <v>10379075.489318959</v>
      </c>
      <c r="M5" s="44">
        <v>10379075.489318959</v>
      </c>
    </row>
    <row r="6" spans="1:13">
      <c r="A6" s="118" t="s">
        <v>21</v>
      </c>
      <c r="B6" s="118" t="s">
        <v>22</v>
      </c>
      <c r="C6" s="119" t="s">
        <v>949</v>
      </c>
      <c r="D6" s="119"/>
      <c r="E6" s="120"/>
      <c r="F6" s="121" t="s">
        <v>1096</v>
      </c>
      <c r="G6" s="121" t="s">
        <v>771</v>
      </c>
      <c r="H6" s="122">
        <v>3</v>
      </c>
      <c r="I6" s="70">
        <v>162168580.22847611</v>
      </c>
      <c r="J6" s="44">
        <v>53985815.850000001</v>
      </c>
      <c r="K6" s="227">
        <f t="shared" si="0"/>
        <v>108182764.37847611</v>
      </c>
      <c r="L6" s="44">
        <f t="shared" si="1"/>
        <v>45382669.656770729</v>
      </c>
      <c r="M6" s="44">
        <v>45382669.659999996</v>
      </c>
    </row>
    <row r="7" spans="1:13">
      <c r="A7" s="118" t="s">
        <v>1097</v>
      </c>
      <c r="B7" s="118" t="s">
        <v>23</v>
      </c>
      <c r="C7" s="119" t="s">
        <v>949</v>
      </c>
      <c r="D7" s="119"/>
      <c r="E7" s="120"/>
      <c r="F7" s="121" t="s">
        <v>1098</v>
      </c>
      <c r="G7" s="121" t="s">
        <v>772</v>
      </c>
      <c r="H7" s="122">
        <v>17</v>
      </c>
      <c r="I7" s="70">
        <v>27674470.404568937</v>
      </c>
      <c r="J7" s="44">
        <v>8725576.8300000001</v>
      </c>
      <c r="K7" s="227">
        <f t="shared" si="0"/>
        <v>18948893.574568935</v>
      </c>
      <c r="L7" s="44">
        <f t="shared" si="1"/>
        <v>7949060.8545316681</v>
      </c>
      <c r="M7" s="44">
        <v>7949060.8500000006</v>
      </c>
    </row>
    <row r="8" spans="1:13">
      <c r="A8" s="118" t="s">
        <v>1099</v>
      </c>
      <c r="B8" s="118" t="s">
        <v>24</v>
      </c>
      <c r="C8" s="119" t="s">
        <v>949</v>
      </c>
      <c r="D8" s="119"/>
      <c r="E8" s="120"/>
      <c r="F8" s="121" t="s">
        <v>1100</v>
      </c>
      <c r="G8" s="121" t="s">
        <v>773</v>
      </c>
      <c r="H8" s="122">
        <v>6</v>
      </c>
      <c r="I8" s="70">
        <v>54781329.140258752</v>
      </c>
      <c r="J8" s="44">
        <v>9567464.5299999993</v>
      </c>
      <c r="K8" s="227">
        <f t="shared" si="0"/>
        <v>45213864.610258751</v>
      </c>
      <c r="L8" s="44">
        <f t="shared" si="1"/>
        <v>18967216.204003546</v>
      </c>
      <c r="M8" s="44">
        <v>18967216.199999999</v>
      </c>
    </row>
    <row r="9" spans="1:13">
      <c r="A9" s="118" t="s">
        <v>1101</v>
      </c>
      <c r="B9" s="118" t="s">
        <v>970</v>
      </c>
      <c r="C9" s="119" t="s">
        <v>949</v>
      </c>
      <c r="D9" s="119"/>
      <c r="E9" s="120"/>
      <c r="F9" s="121" t="s">
        <v>1102</v>
      </c>
      <c r="G9" s="121" t="s">
        <v>773</v>
      </c>
      <c r="H9" s="122">
        <v>6</v>
      </c>
      <c r="I9" s="70">
        <v>26141362.245150398</v>
      </c>
      <c r="J9" s="44">
        <v>9741735.6099999994</v>
      </c>
      <c r="K9" s="227">
        <f t="shared" si="0"/>
        <v>16399626.635150399</v>
      </c>
      <c r="L9" s="44">
        <f t="shared" si="1"/>
        <v>6879643.3734455919</v>
      </c>
      <c r="M9" s="44">
        <v>6879643.3734455919</v>
      </c>
    </row>
    <row r="10" spans="1:13">
      <c r="A10" s="118" t="s">
        <v>26</v>
      </c>
      <c r="B10" s="118" t="s">
        <v>27</v>
      </c>
      <c r="C10" s="119" t="s">
        <v>949</v>
      </c>
      <c r="D10" s="119"/>
      <c r="E10" s="120"/>
      <c r="F10" s="121" t="s">
        <v>25</v>
      </c>
      <c r="G10" s="121" t="s">
        <v>774</v>
      </c>
      <c r="H10" s="122">
        <v>17</v>
      </c>
      <c r="I10" s="70">
        <v>10529366.998879964</v>
      </c>
      <c r="J10" s="44">
        <v>3146509.37</v>
      </c>
      <c r="K10" s="227">
        <f t="shared" si="0"/>
        <v>7382857.6288799634</v>
      </c>
      <c r="L10" s="44">
        <f t="shared" si="1"/>
        <v>3097108.7753151446</v>
      </c>
      <c r="M10" s="44">
        <v>3097108.7753151446</v>
      </c>
    </row>
    <row r="11" spans="1:13">
      <c r="A11" s="118" t="s">
        <v>29</v>
      </c>
      <c r="B11" s="118" t="s">
        <v>30</v>
      </c>
      <c r="C11" s="119" t="s">
        <v>949</v>
      </c>
      <c r="D11" s="119"/>
      <c r="E11" s="120"/>
      <c r="F11" s="121" t="s">
        <v>28</v>
      </c>
      <c r="G11" s="121" t="s">
        <v>775</v>
      </c>
      <c r="H11" s="122">
        <v>9</v>
      </c>
      <c r="I11" s="70">
        <v>46211475.525792852</v>
      </c>
      <c r="J11" s="44">
        <v>13549955.300000001</v>
      </c>
      <c r="K11" s="227">
        <f t="shared" si="0"/>
        <v>32661520.225792851</v>
      </c>
      <c r="L11" s="44">
        <f t="shared" si="1"/>
        <v>13701507.7347201</v>
      </c>
      <c r="M11" s="44">
        <v>6241686.3899999997</v>
      </c>
    </row>
    <row r="12" spans="1:13">
      <c r="A12" s="118" t="s">
        <v>31</v>
      </c>
      <c r="B12" s="118" t="s">
        <v>32</v>
      </c>
      <c r="C12" s="119" t="s">
        <v>972</v>
      </c>
      <c r="D12" s="119" t="s">
        <v>977</v>
      </c>
      <c r="E12" s="120"/>
      <c r="F12" s="121" t="s">
        <v>1056</v>
      </c>
      <c r="G12" s="121" t="s">
        <v>776</v>
      </c>
      <c r="H12" s="122">
        <v>1</v>
      </c>
      <c r="I12" s="222">
        <v>1093436.9216167324</v>
      </c>
      <c r="J12" s="44">
        <v>530967.75</v>
      </c>
      <c r="K12" s="227">
        <f t="shared" si="0"/>
        <v>562469.17161673238</v>
      </c>
      <c r="L12" s="44">
        <f t="shared" si="1"/>
        <v>235955.81749321922</v>
      </c>
      <c r="M12" s="44">
        <v>235955.81749321922</v>
      </c>
    </row>
    <row r="13" spans="1:13">
      <c r="A13" s="118" t="s">
        <v>33</v>
      </c>
      <c r="B13" s="118" t="s">
        <v>34</v>
      </c>
      <c r="C13" s="119" t="s">
        <v>949</v>
      </c>
      <c r="D13" s="119" t="s">
        <v>977</v>
      </c>
      <c r="E13" s="120"/>
      <c r="F13" s="121" t="s">
        <v>1103</v>
      </c>
      <c r="G13" s="121" t="s">
        <v>777</v>
      </c>
      <c r="H13" s="122">
        <v>11</v>
      </c>
      <c r="I13" s="70">
        <v>5488912.0933634276</v>
      </c>
      <c r="J13" s="44">
        <v>965969.65</v>
      </c>
      <c r="K13" s="227">
        <f t="shared" si="0"/>
        <v>4522942.4433634272</v>
      </c>
      <c r="L13" s="44">
        <f t="shared" si="1"/>
        <v>1897374.3549909575</v>
      </c>
      <c r="M13" s="44">
        <v>1897374.3549909575</v>
      </c>
    </row>
    <row r="14" spans="1:13">
      <c r="A14" s="118" t="s">
        <v>36</v>
      </c>
      <c r="B14" s="118" t="s">
        <v>37</v>
      </c>
      <c r="C14" s="119" t="s">
        <v>949</v>
      </c>
      <c r="D14" s="119"/>
      <c r="E14" s="120"/>
      <c r="F14" s="121" t="s">
        <v>35</v>
      </c>
      <c r="G14" s="121" t="s">
        <v>771</v>
      </c>
      <c r="H14" s="122">
        <v>3</v>
      </c>
      <c r="I14" s="70">
        <v>43603900.171479441</v>
      </c>
      <c r="J14" s="44">
        <v>13092488.01</v>
      </c>
      <c r="K14" s="227">
        <f t="shared" si="0"/>
        <v>30511412.161479443</v>
      </c>
      <c r="L14" s="44">
        <f t="shared" si="1"/>
        <v>12799537.401740626</v>
      </c>
      <c r="M14" s="44">
        <v>12799537.399999999</v>
      </c>
    </row>
    <row r="15" spans="1:13">
      <c r="A15" s="118" t="s">
        <v>38</v>
      </c>
      <c r="B15" s="118" t="s">
        <v>39</v>
      </c>
      <c r="C15" s="119" t="s">
        <v>949</v>
      </c>
      <c r="D15" s="119"/>
      <c r="E15" s="120"/>
      <c r="F15" s="121" t="s">
        <v>1104</v>
      </c>
      <c r="G15" s="121" t="s">
        <v>775</v>
      </c>
      <c r="H15" s="122">
        <v>9</v>
      </c>
      <c r="I15" s="70">
        <v>18649088.099928252</v>
      </c>
      <c r="J15" s="44">
        <v>4820302.84</v>
      </c>
      <c r="K15" s="227">
        <f t="shared" si="0"/>
        <v>13828785.259928253</v>
      </c>
      <c r="L15" s="44">
        <f t="shared" si="1"/>
        <v>5801175.4165399019</v>
      </c>
      <c r="M15" s="44">
        <v>5801175.4199999999</v>
      </c>
    </row>
    <row r="16" spans="1:13">
      <c r="A16" s="118" t="s">
        <v>40</v>
      </c>
      <c r="B16" s="118" t="s">
        <v>41</v>
      </c>
      <c r="C16" s="119" t="s">
        <v>949</v>
      </c>
      <c r="D16" s="119"/>
      <c r="E16" s="120"/>
      <c r="F16" s="121" t="s">
        <v>1105</v>
      </c>
      <c r="G16" s="121" t="s">
        <v>778</v>
      </c>
      <c r="H16" s="122">
        <v>5</v>
      </c>
      <c r="I16" s="70">
        <v>13134358.691545764</v>
      </c>
      <c r="J16" s="44">
        <v>4135544.65</v>
      </c>
      <c r="K16" s="227">
        <f t="shared" si="0"/>
        <v>8998814.0415457636</v>
      </c>
      <c r="L16" s="44">
        <f t="shared" si="1"/>
        <v>3775002.4904284477</v>
      </c>
      <c r="M16" s="44">
        <v>3775002.4904284477</v>
      </c>
    </row>
    <row r="17" spans="1:13">
      <c r="A17" s="118" t="s">
        <v>42</v>
      </c>
      <c r="B17" s="118" t="s">
        <v>43</v>
      </c>
      <c r="C17" s="119" t="s">
        <v>949</v>
      </c>
      <c r="D17" s="119"/>
      <c r="E17" s="120"/>
      <c r="F17" s="121" t="s">
        <v>1106</v>
      </c>
      <c r="G17" s="121" t="s">
        <v>779</v>
      </c>
      <c r="H17" s="122">
        <v>10</v>
      </c>
      <c r="I17" s="70">
        <v>18601652.472580928</v>
      </c>
      <c r="J17" s="44">
        <v>5404902.6199999992</v>
      </c>
      <c r="K17" s="227">
        <f t="shared" si="0"/>
        <v>13196749.852580929</v>
      </c>
      <c r="L17" s="44">
        <f t="shared" si="1"/>
        <v>5536036.5631577</v>
      </c>
      <c r="M17" s="44">
        <v>5536036.5631577</v>
      </c>
    </row>
    <row r="18" spans="1:13">
      <c r="A18" s="118" t="s">
        <v>45</v>
      </c>
      <c r="B18" s="118" t="s">
        <v>46</v>
      </c>
      <c r="C18" s="119" t="s">
        <v>949</v>
      </c>
      <c r="D18" s="119"/>
      <c r="E18" s="120"/>
      <c r="F18" s="121" t="s">
        <v>1107</v>
      </c>
      <c r="G18" s="121" t="s">
        <v>780</v>
      </c>
      <c r="H18" s="122">
        <v>8</v>
      </c>
      <c r="I18" s="70">
        <v>14030315.593018448</v>
      </c>
      <c r="J18" s="44">
        <v>3391817.83</v>
      </c>
      <c r="K18" s="227">
        <f t="shared" si="0"/>
        <v>10638497.763018448</v>
      </c>
      <c r="L18" s="44">
        <f t="shared" si="1"/>
        <v>4462849.8115862384</v>
      </c>
      <c r="M18" s="44">
        <v>0</v>
      </c>
    </row>
    <row r="19" spans="1:13">
      <c r="A19" s="118" t="s">
        <v>1108</v>
      </c>
      <c r="B19" s="118" t="s">
        <v>47</v>
      </c>
      <c r="C19" s="119" t="s">
        <v>949</v>
      </c>
      <c r="D19" s="119" t="s">
        <v>977</v>
      </c>
      <c r="E19" s="120"/>
      <c r="F19" s="121" t="s">
        <v>1109</v>
      </c>
      <c r="G19" s="121" t="s">
        <v>781</v>
      </c>
      <c r="H19" s="122">
        <v>18</v>
      </c>
      <c r="I19" s="70">
        <v>8583773.9163366556</v>
      </c>
      <c r="J19" s="44">
        <v>0</v>
      </c>
      <c r="K19" s="227">
        <f t="shared" si="0"/>
        <v>8583773.9163366556</v>
      </c>
      <c r="L19" s="44">
        <f t="shared" si="1"/>
        <v>3600893.157903227</v>
      </c>
      <c r="M19" s="44">
        <v>3600893.157903227</v>
      </c>
    </row>
    <row r="20" spans="1:13">
      <c r="A20" s="118" t="s">
        <v>48</v>
      </c>
      <c r="B20" s="118" t="s">
        <v>49</v>
      </c>
      <c r="C20" s="119" t="s">
        <v>949</v>
      </c>
      <c r="D20" s="119"/>
      <c r="E20" s="120"/>
      <c r="F20" s="121" t="s">
        <v>1110</v>
      </c>
      <c r="G20" s="121" t="s">
        <v>782</v>
      </c>
      <c r="H20" s="122">
        <v>9</v>
      </c>
      <c r="I20" s="70">
        <v>24266777.193973176</v>
      </c>
      <c r="J20" s="44">
        <v>6461304.9800000004</v>
      </c>
      <c r="K20" s="227">
        <f t="shared" si="0"/>
        <v>17805472.213973176</v>
      </c>
      <c r="L20" s="44">
        <f t="shared" si="1"/>
        <v>7469395.5937617468</v>
      </c>
      <c r="M20" s="44">
        <v>3656663.83</v>
      </c>
    </row>
    <row r="21" spans="1:13">
      <c r="A21" s="118" t="s">
        <v>51</v>
      </c>
      <c r="B21" s="118" t="s">
        <v>52</v>
      </c>
      <c r="C21" s="119" t="s">
        <v>949</v>
      </c>
      <c r="D21" s="119"/>
      <c r="E21" s="120"/>
      <c r="F21" s="121" t="s">
        <v>50</v>
      </c>
      <c r="G21" s="121" t="s">
        <v>783</v>
      </c>
      <c r="H21" s="122">
        <v>4</v>
      </c>
      <c r="I21" s="70">
        <v>19048920.723940235</v>
      </c>
      <c r="J21" s="44">
        <v>6003202.8600000003</v>
      </c>
      <c r="K21" s="227">
        <f t="shared" si="0"/>
        <v>13045717.863940235</v>
      </c>
      <c r="L21" s="44">
        <f t="shared" si="1"/>
        <v>5472678.6439229287</v>
      </c>
      <c r="M21" s="44">
        <v>5472678.6439229287</v>
      </c>
    </row>
    <row r="22" spans="1:13">
      <c r="A22" s="118" t="s">
        <v>53</v>
      </c>
      <c r="B22" s="118" t="s">
        <v>54</v>
      </c>
      <c r="C22" s="119" t="s">
        <v>949</v>
      </c>
      <c r="D22" s="119"/>
      <c r="E22" s="120"/>
      <c r="F22" s="121" t="s">
        <v>1111</v>
      </c>
      <c r="G22" s="121" t="s">
        <v>784</v>
      </c>
      <c r="H22" s="122">
        <v>1</v>
      </c>
      <c r="I22" s="70">
        <v>28655952.420605864</v>
      </c>
      <c r="J22" s="44">
        <v>5265906.82</v>
      </c>
      <c r="K22" s="227">
        <f t="shared" si="0"/>
        <v>23390045.600605864</v>
      </c>
      <c r="L22" s="44">
        <f t="shared" si="1"/>
        <v>9812124.1294541601</v>
      </c>
      <c r="M22" s="44">
        <v>9812124.1300000008</v>
      </c>
    </row>
    <row r="23" spans="1:13">
      <c r="A23" s="118" t="s">
        <v>55</v>
      </c>
      <c r="B23" s="118" t="s">
        <v>56</v>
      </c>
      <c r="C23" s="119" t="s">
        <v>949</v>
      </c>
      <c r="D23" s="119"/>
      <c r="E23" s="120"/>
      <c r="F23" s="121" t="s">
        <v>1112</v>
      </c>
      <c r="G23" s="121" t="s">
        <v>775</v>
      </c>
      <c r="H23" s="122">
        <v>9</v>
      </c>
      <c r="I23" s="70">
        <v>8947244.5007496811</v>
      </c>
      <c r="J23" s="44">
        <v>1895085.08</v>
      </c>
      <c r="K23" s="227">
        <f t="shared" si="0"/>
        <v>7052159.4207496811</v>
      </c>
      <c r="L23" s="44">
        <f t="shared" si="1"/>
        <v>2958380.8770044912</v>
      </c>
      <c r="M23" s="44">
        <v>2958380.88</v>
      </c>
    </row>
    <row r="24" spans="1:13">
      <c r="A24" s="118" t="s">
        <v>57</v>
      </c>
      <c r="B24" s="118" t="s">
        <v>58</v>
      </c>
      <c r="C24" s="119" t="s">
        <v>972</v>
      </c>
      <c r="D24" s="119" t="s">
        <v>977</v>
      </c>
      <c r="E24" s="120"/>
      <c r="F24" s="121" t="s">
        <v>1072</v>
      </c>
      <c r="G24" s="121" t="s">
        <v>786</v>
      </c>
      <c r="H24" s="122">
        <v>2</v>
      </c>
      <c r="I24" s="70">
        <v>3126357.8587539708</v>
      </c>
      <c r="J24" s="44">
        <v>823898.59</v>
      </c>
      <c r="K24" s="227">
        <f t="shared" si="0"/>
        <v>2302459.268753971</v>
      </c>
      <c r="L24" s="44">
        <f t="shared" si="1"/>
        <v>965881.66324229084</v>
      </c>
      <c r="M24" s="44">
        <v>965881.66324229084</v>
      </c>
    </row>
    <row r="25" spans="1:13">
      <c r="A25" s="118" t="s">
        <v>1113</v>
      </c>
      <c r="B25" s="118" t="s">
        <v>60</v>
      </c>
      <c r="C25" s="119" t="s">
        <v>972</v>
      </c>
      <c r="D25" s="119" t="s">
        <v>977</v>
      </c>
      <c r="E25" s="120"/>
      <c r="F25" s="121" t="s">
        <v>1058</v>
      </c>
      <c r="G25" s="121" t="s">
        <v>787</v>
      </c>
      <c r="H25" s="122">
        <v>13</v>
      </c>
      <c r="I25" s="70">
        <v>187292.39858535127</v>
      </c>
      <c r="J25" s="44">
        <v>8380.98</v>
      </c>
      <c r="K25" s="227">
        <f t="shared" si="0"/>
        <v>178911.41858535126</v>
      </c>
      <c r="L25" s="44">
        <f t="shared" si="1"/>
        <v>75053.34009655485</v>
      </c>
      <c r="M25" s="44">
        <v>75053.34009655485</v>
      </c>
    </row>
    <row r="26" spans="1:13">
      <c r="A26" s="118" t="s">
        <v>61</v>
      </c>
      <c r="B26" s="118" t="s">
        <v>62</v>
      </c>
      <c r="C26" s="119" t="s">
        <v>949</v>
      </c>
      <c r="D26" s="119" t="s">
        <v>977</v>
      </c>
      <c r="E26" s="120"/>
      <c r="F26" s="121" t="s">
        <v>1114</v>
      </c>
      <c r="G26" s="121" t="s">
        <v>788</v>
      </c>
      <c r="H26" s="122">
        <v>17</v>
      </c>
      <c r="I26" s="70">
        <v>1754564.0492751938</v>
      </c>
      <c r="J26" s="44">
        <v>0</v>
      </c>
      <c r="K26" s="227">
        <f t="shared" si="0"/>
        <v>1754564.0492751938</v>
      </c>
      <c r="L26" s="44">
        <f t="shared" si="1"/>
        <v>736039.61867094378</v>
      </c>
      <c r="M26" s="44">
        <v>736039.61867094378</v>
      </c>
    </row>
    <row r="27" spans="1:13">
      <c r="A27" s="118" t="s">
        <v>64</v>
      </c>
      <c r="B27" s="118" t="s">
        <v>65</v>
      </c>
      <c r="C27" s="119" t="s">
        <v>972</v>
      </c>
      <c r="D27" s="120" t="s">
        <v>977</v>
      </c>
      <c r="E27" s="120"/>
      <c r="F27" s="121" t="s">
        <v>63</v>
      </c>
      <c r="G27" s="121" t="s">
        <v>789</v>
      </c>
      <c r="H27" s="122">
        <v>4</v>
      </c>
      <c r="I27" s="70">
        <v>1032431.2025773015</v>
      </c>
      <c r="J27" s="44">
        <v>263292.40000000002</v>
      </c>
      <c r="K27" s="227">
        <f t="shared" si="0"/>
        <v>769138.80257730151</v>
      </c>
      <c r="L27" s="44">
        <f t="shared" si="1"/>
        <v>322653.72768117796</v>
      </c>
      <c r="M27" s="44">
        <v>322653.72768117796</v>
      </c>
    </row>
    <row r="28" spans="1:13">
      <c r="A28" s="118" t="s">
        <v>66</v>
      </c>
      <c r="B28" s="118" t="s">
        <v>67</v>
      </c>
      <c r="C28" s="119" t="s">
        <v>972</v>
      </c>
      <c r="D28" s="120" t="s">
        <v>977</v>
      </c>
      <c r="E28" s="120"/>
      <c r="F28" s="121" t="s">
        <v>1115</v>
      </c>
      <c r="G28" s="121" t="s">
        <v>790</v>
      </c>
      <c r="H28" s="122">
        <v>11</v>
      </c>
      <c r="I28" s="70">
        <v>533325.37742634001</v>
      </c>
      <c r="J28" s="44">
        <v>40052.660000000003</v>
      </c>
      <c r="K28" s="227">
        <f t="shared" si="0"/>
        <v>493272.71742633998</v>
      </c>
      <c r="L28" s="44">
        <f t="shared" si="1"/>
        <v>206927.90496034961</v>
      </c>
      <c r="M28" s="44">
        <v>206927.90496034961</v>
      </c>
    </row>
    <row r="29" spans="1:13">
      <c r="A29" s="118" t="s">
        <v>68</v>
      </c>
      <c r="B29" s="118" t="s">
        <v>69</v>
      </c>
      <c r="C29" s="119" t="s">
        <v>972</v>
      </c>
      <c r="D29" s="120" t="s">
        <v>977</v>
      </c>
      <c r="E29" s="120"/>
      <c r="F29" s="130" t="s">
        <v>1116</v>
      </c>
      <c r="G29" s="121" t="s">
        <v>791</v>
      </c>
      <c r="H29" s="122">
        <v>3</v>
      </c>
      <c r="I29" s="70">
        <v>672819.8123487347</v>
      </c>
      <c r="J29" s="44">
        <v>380507.75</v>
      </c>
      <c r="K29" s="227">
        <f t="shared" si="0"/>
        <v>292312.0623487347</v>
      </c>
      <c r="L29" s="44">
        <f t="shared" si="1"/>
        <v>122624.9101552942</v>
      </c>
      <c r="M29" s="44">
        <v>122624.91</v>
      </c>
    </row>
    <row r="30" spans="1:13">
      <c r="A30" s="118" t="s">
        <v>71</v>
      </c>
      <c r="B30" s="118" t="s">
        <v>72</v>
      </c>
      <c r="C30" s="119" t="s">
        <v>949</v>
      </c>
      <c r="D30" s="120"/>
      <c r="E30" s="120"/>
      <c r="F30" s="130" t="s">
        <v>1117</v>
      </c>
      <c r="G30" s="121" t="s">
        <v>779</v>
      </c>
      <c r="H30" s="122">
        <v>10</v>
      </c>
      <c r="I30" s="70">
        <v>26388900</v>
      </c>
      <c r="J30" s="44">
        <v>982585.82</v>
      </c>
      <c r="K30" s="227">
        <f t="shared" si="0"/>
        <v>25406314.18</v>
      </c>
      <c r="L30" s="44">
        <f t="shared" si="1"/>
        <v>10657948.79851</v>
      </c>
      <c r="M30" s="44">
        <v>136131.98000000001</v>
      </c>
    </row>
    <row r="31" spans="1:13">
      <c r="A31" s="118" t="s">
        <v>75</v>
      </c>
      <c r="B31" s="118" t="s">
        <v>76</v>
      </c>
      <c r="C31" s="119" t="s">
        <v>973</v>
      </c>
      <c r="D31" s="120"/>
      <c r="E31" s="120" t="s">
        <v>952</v>
      </c>
      <c r="F31" s="130" t="s">
        <v>1119</v>
      </c>
      <c r="G31" s="121" t="s">
        <v>771</v>
      </c>
      <c r="H31" s="122">
        <v>3</v>
      </c>
      <c r="I31" s="70">
        <v>958013</v>
      </c>
      <c r="J31" s="44">
        <v>0</v>
      </c>
      <c r="K31" s="227">
        <f t="shared" si="0"/>
        <v>958013</v>
      </c>
      <c r="L31" s="44">
        <f t="shared" si="1"/>
        <v>401886.4535</v>
      </c>
      <c r="M31" s="44">
        <v>401886.4535</v>
      </c>
    </row>
    <row r="32" spans="1:13">
      <c r="A32" s="118">
        <v>454084</v>
      </c>
      <c r="B32" s="118" t="s">
        <v>77</v>
      </c>
      <c r="C32" s="119" t="s">
        <v>973</v>
      </c>
      <c r="D32" s="120"/>
      <c r="E32" s="120" t="s">
        <v>952</v>
      </c>
      <c r="F32" s="130" t="s">
        <v>1120</v>
      </c>
      <c r="G32" s="121" t="s">
        <v>792</v>
      </c>
      <c r="H32" s="122">
        <v>7</v>
      </c>
      <c r="I32" s="70">
        <v>923194</v>
      </c>
      <c r="J32" s="44">
        <v>747310.77</v>
      </c>
      <c r="K32" s="227">
        <f t="shared" si="0"/>
        <v>175883.22999999998</v>
      </c>
      <c r="L32" s="44">
        <f t="shared" si="1"/>
        <v>73783.014984999987</v>
      </c>
      <c r="M32" s="44">
        <v>73783.014984999987</v>
      </c>
    </row>
    <row r="33" spans="1:13" ht="39" customHeight="1">
      <c r="A33" s="118">
        <v>454008</v>
      </c>
      <c r="B33" s="118" t="s">
        <v>78</v>
      </c>
      <c r="C33" s="119" t="s">
        <v>973</v>
      </c>
      <c r="D33" s="119"/>
      <c r="E33" s="120" t="s">
        <v>952</v>
      </c>
      <c r="F33" s="121" t="s">
        <v>1121</v>
      </c>
      <c r="G33" s="121" t="s">
        <v>793</v>
      </c>
      <c r="H33" s="122">
        <v>19</v>
      </c>
      <c r="I33" s="70">
        <v>269054</v>
      </c>
      <c r="J33" s="44">
        <v>1253930.03</v>
      </c>
      <c r="K33" s="227">
        <f t="shared" si="0"/>
        <v>-984876.03</v>
      </c>
      <c r="L33" s="44">
        <v>0</v>
      </c>
      <c r="M33" s="44">
        <v>0</v>
      </c>
    </row>
    <row r="34" spans="1:13" ht="28.5" customHeight="1">
      <c r="A34" s="118">
        <v>454008</v>
      </c>
      <c r="B34" s="118" t="s">
        <v>79</v>
      </c>
      <c r="C34" s="119" t="s">
        <v>973</v>
      </c>
      <c r="D34" s="119"/>
      <c r="E34" s="120" t="s">
        <v>952</v>
      </c>
      <c r="F34" s="121" t="s">
        <v>1122</v>
      </c>
      <c r="G34" s="121" t="s">
        <v>793</v>
      </c>
      <c r="H34" s="122">
        <v>19</v>
      </c>
      <c r="I34" s="70">
        <v>764316</v>
      </c>
      <c r="J34" s="44">
        <v>3049322.91</v>
      </c>
      <c r="K34" s="227">
        <f t="shared" si="0"/>
        <v>-2285006.91</v>
      </c>
      <c r="L34" s="44">
        <v>0</v>
      </c>
      <c r="M34" s="44">
        <v>0</v>
      </c>
    </row>
    <row r="35" spans="1:13">
      <c r="A35" s="118">
        <v>454088</v>
      </c>
      <c r="B35" s="118" t="s">
        <v>83</v>
      </c>
      <c r="C35" s="119" t="s">
        <v>973</v>
      </c>
      <c r="D35" s="119"/>
      <c r="E35" s="120" t="s">
        <v>952</v>
      </c>
      <c r="F35" s="121" t="s">
        <v>1124</v>
      </c>
      <c r="G35" s="121" t="s">
        <v>778</v>
      </c>
      <c r="H35" s="122">
        <v>5</v>
      </c>
      <c r="I35" s="70">
        <v>11733</v>
      </c>
      <c r="J35" s="44">
        <v>158146.6</v>
      </c>
      <c r="K35" s="227">
        <f t="shared" si="0"/>
        <v>-146413.6</v>
      </c>
      <c r="L35" s="44">
        <v>0</v>
      </c>
      <c r="M35" s="44">
        <v>0</v>
      </c>
    </row>
    <row r="36" spans="1:13">
      <c r="A36" s="118" t="s">
        <v>84</v>
      </c>
      <c r="B36" s="118" t="s">
        <v>85</v>
      </c>
      <c r="C36" s="119" t="s">
        <v>949</v>
      </c>
      <c r="D36" s="119" t="s">
        <v>977</v>
      </c>
      <c r="E36" s="120"/>
      <c r="F36" s="121" t="s">
        <v>1125</v>
      </c>
      <c r="G36" s="121" t="s">
        <v>796</v>
      </c>
      <c r="H36" s="122">
        <v>3</v>
      </c>
      <c r="I36" s="70">
        <v>1953538.7064264959</v>
      </c>
      <c r="J36" s="44">
        <v>0</v>
      </c>
      <c r="K36" s="227">
        <f t="shared" si="0"/>
        <v>1953538.7064264959</v>
      </c>
      <c r="L36" s="44">
        <f t="shared" si="1"/>
        <v>819509.48734591505</v>
      </c>
      <c r="M36" s="44">
        <v>461293</v>
      </c>
    </row>
    <row r="37" spans="1:13">
      <c r="A37" s="118" t="s">
        <v>87</v>
      </c>
      <c r="B37" s="118" t="s">
        <v>88</v>
      </c>
      <c r="C37" s="119" t="s">
        <v>972</v>
      </c>
      <c r="D37" s="119" t="s">
        <v>977</v>
      </c>
      <c r="E37" s="120"/>
      <c r="F37" s="121" t="s">
        <v>86</v>
      </c>
      <c r="G37" s="121" t="s">
        <v>797</v>
      </c>
      <c r="H37" s="122">
        <v>19</v>
      </c>
      <c r="I37" s="70">
        <v>230717.69162843996</v>
      </c>
      <c r="J37" s="44">
        <v>51661.72</v>
      </c>
      <c r="K37" s="227">
        <f t="shared" si="0"/>
        <v>179055.97162843996</v>
      </c>
      <c r="L37" s="44">
        <f t="shared" si="1"/>
        <v>75113.98009813056</v>
      </c>
      <c r="M37" s="44">
        <v>75113.98009813056</v>
      </c>
    </row>
    <row r="38" spans="1:13">
      <c r="A38" s="118" t="s">
        <v>90</v>
      </c>
      <c r="B38" s="118" t="s">
        <v>91</v>
      </c>
      <c r="C38" s="119" t="s">
        <v>972</v>
      </c>
      <c r="D38" s="119" t="s">
        <v>977</v>
      </c>
      <c r="E38" s="120"/>
      <c r="F38" s="121" t="s">
        <v>89</v>
      </c>
      <c r="G38" s="121" t="s">
        <v>798</v>
      </c>
      <c r="H38" s="122">
        <v>13</v>
      </c>
      <c r="I38" s="70">
        <v>280364.78848474164</v>
      </c>
      <c r="J38" s="44">
        <v>74439.64</v>
      </c>
      <c r="K38" s="227">
        <f t="shared" si="0"/>
        <v>205925.14848474163</v>
      </c>
      <c r="L38" s="44">
        <f t="shared" si="1"/>
        <v>86385.599789349115</v>
      </c>
      <c r="M38" s="44">
        <v>86385.600000000006</v>
      </c>
    </row>
    <row r="39" spans="1:13">
      <c r="A39" s="118" t="s">
        <v>92</v>
      </c>
      <c r="B39" s="118" t="s">
        <v>93</v>
      </c>
      <c r="C39" s="119" t="s">
        <v>973</v>
      </c>
      <c r="D39" s="119"/>
      <c r="E39" s="120"/>
      <c r="F39" s="121" t="s">
        <v>1126</v>
      </c>
      <c r="G39" s="121" t="s">
        <v>794</v>
      </c>
      <c r="H39" s="122">
        <v>2</v>
      </c>
      <c r="I39" s="70">
        <v>21418442.103861868</v>
      </c>
      <c r="J39" s="44">
        <v>0</v>
      </c>
      <c r="K39" s="227">
        <f t="shared" si="0"/>
        <v>21418442.103861868</v>
      </c>
      <c r="L39" s="44">
        <f t="shared" si="1"/>
        <v>8985036.4625700526</v>
      </c>
      <c r="M39" s="44">
        <v>0</v>
      </c>
    </row>
    <row r="40" spans="1:13">
      <c r="A40" s="118" t="s">
        <v>94</v>
      </c>
      <c r="B40" s="118" t="s">
        <v>95</v>
      </c>
      <c r="C40" s="119" t="s">
        <v>949</v>
      </c>
      <c r="D40" s="119"/>
      <c r="E40" s="120"/>
      <c r="F40" s="121" t="s">
        <v>1127</v>
      </c>
      <c r="G40" s="121" t="s">
        <v>799</v>
      </c>
      <c r="H40" s="122">
        <v>1</v>
      </c>
      <c r="I40" s="70">
        <v>39669210.164948396</v>
      </c>
      <c r="J40" s="44">
        <v>8971251.4900000002</v>
      </c>
      <c r="K40" s="227">
        <f t="shared" si="0"/>
        <v>30697958.674948394</v>
      </c>
      <c r="L40" s="44">
        <f t="shared" si="1"/>
        <v>12877793.66414085</v>
      </c>
      <c r="M40" s="44">
        <v>12688654</v>
      </c>
    </row>
    <row r="41" spans="1:13">
      <c r="A41" s="118" t="s">
        <v>1128</v>
      </c>
      <c r="B41" s="118" t="s">
        <v>97</v>
      </c>
      <c r="C41" s="119" t="s">
        <v>972</v>
      </c>
      <c r="D41" s="119" t="s">
        <v>977</v>
      </c>
      <c r="E41" s="120"/>
      <c r="F41" s="121" t="s">
        <v>96</v>
      </c>
      <c r="G41" s="121" t="s">
        <v>800</v>
      </c>
      <c r="H41" s="122">
        <v>11</v>
      </c>
      <c r="I41" s="70">
        <v>513364.21552924998</v>
      </c>
      <c r="J41" s="44">
        <v>107115.97</v>
      </c>
      <c r="K41" s="227">
        <f t="shared" si="0"/>
        <v>406248.24552925001</v>
      </c>
      <c r="L41" s="44">
        <f t="shared" si="1"/>
        <v>170421.13899952036</v>
      </c>
      <c r="M41" s="44">
        <v>150000</v>
      </c>
    </row>
    <row r="42" spans="1:13">
      <c r="A42" s="118" t="s">
        <v>98</v>
      </c>
      <c r="B42" s="118" t="s">
        <v>99</v>
      </c>
      <c r="C42" s="119" t="s">
        <v>949</v>
      </c>
      <c r="D42" s="119"/>
      <c r="E42" s="120"/>
      <c r="F42" s="121" t="s">
        <v>1129</v>
      </c>
      <c r="G42" s="121" t="s">
        <v>779</v>
      </c>
      <c r="H42" s="122">
        <v>10</v>
      </c>
      <c r="I42" s="70">
        <v>16773998.880647842</v>
      </c>
      <c r="J42" s="44">
        <v>3750928.3</v>
      </c>
      <c r="K42" s="227">
        <f t="shared" si="0"/>
        <v>13023070.580647841</v>
      </c>
      <c r="L42" s="44">
        <f t="shared" si="1"/>
        <v>5463178.1085817693</v>
      </c>
      <c r="M42" s="44">
        <v>5463178.1085817693</v>
      </c>
    </row>
    <row r="43" spans="1:13">
      <c r="A43" s="118" t="s">
        <v>100</v>
      </c>
      <c r="B43" s="118" t="s">
        <v>101</v>
      </c>
      <c r="C43" s="119" t="s">
        <v>949</v>
      </c>
      <c r="D43" s="119"/>
      <c r="E43" s="120"/>
      <c r="F43" s="121" t="s">
        <v>1130</v>
      </c>
      <c r="G43" s="121" t="s">
        <v>770</v>
      </c>
      <c r="H43" s="122">
        <v>1</v>
      </c>
      <c r="I43" s="70">
        <v>51288195.396589056</v>
      </c>
      <c r="J43" s="44">
        <v>8663489.0800000001</v>
      </c>
      <c r="K43" s="227">
        <f t="shared" si="0"/>
        <v>42624706.316589057</v>
      </c>
      <c r="L43" s="44">
        <f t="shared" si="1"/>
        <v>17881064.299809109</v>
      </c>
      <c r="M43" s="44">
        <v>10500000</v>
      </c>
    </row>
    <row r="44" spans="1:13">
      <c r="A44" s="118" t="s">
        <v>102</v>
      </c>
      <c r="B44" s="118" t="s">
        <v>103</v>
      </c>
      <c r="C44" s="119" t="s">
        <v>949</v>
      </c>
      <c r="D44" s="119"/>
      <c r="E44" s="120"/>
      <c r="F44" s="130" t="s">
        <v>1131</v>
      </c>
      <c r="G44" s="121" t="s">
        <v>801</v>
      </c>
      <c r="H44" s="122">
        <v>15</v>
      </c>
      <c r="I44" s="70">
        <v>20273952.443730891</v>
      </c>
      <c r="J44" s="44">
        <v>5848011.9699999997</v>
      </c>
      <c r="K44" s="227">
        <f t="shared" si="0"/>
        <v>14425940.473730892</v>
      </c>
      <c r="L44" s="44">
        <f t="shared" si="1"/>
        <v>6051682.0287301093</v>
      </c>
      <c r="M44" s="44">
        <v>6051682.0287301093</v>
      </c>
    </row>
    <row r="45" spans="1:13">
      <c r="A45" s="118" t="s">
        <v>104</v>
      </c>
      <c r="B45" s="118" t="s">
        <v>105</v>
      </c>
      <c r="C45" s="119" t="s">
        <v>949</v>
      </c>
      <c r="D45" s="119"/>
      <c r="E45" s="120"/>
      <c r="F45" s="121" t="s">
        <v>1132</v>
      </c>
      <c r="G45" s="121" t="s">
        <v>802</v>
      </c>
      <c r="H45" s="122">
        <v>5</v>
      </c>
      <c r="I45" s="70">
        <v>47719791.365763649</v>
      </c>
      <c r="J45" s="44">
        <v>12181145.27</v>
      </c>
      <c r="K45" s="227">
        <f t="shared" si="0"/>
        <v>35538646.095763654</v>
      </c>
      <c r="L45" s="44">
        <f t="shared" si="1"/>
        <v>14908462.037172852</v>
      </c>
      <c r="M45" s="44">
        <v>14908462.037172901</v>
      </c>
    </row>
    <row r="46" spans="1:13">
      <c r="A46" s="118" t="s">
        <v>107</v>
      </c>
      <c r="B46" s="118" t="s">
        <v>108</v>
      </c>
      <c r="C46" s="119" t="s">
        <v>972</v>
      </c>
      <c r="D46" s="119" t="s">
        <v>977</v>
      </c>
      <c r="E46" s="120"/>
      <c r="F46" s="121" t="s">
        <v>1133</v>
      </c>
      <c r="G46" s="121" t="s">
        <v>803</v>
      </c>
      <c r="H46" s="122">
        <v>12</v>
      </c>
      <c r="I46" s="70">
        <v>830885.75692737661</v>
      </c>
      <c r="J46" s="44">
        <v>332714.11</v>
      </c>
      <c r="K46" s="227">
        <f t="shared" si="0"/>
        <v>498171.64692737663</v>
      </c>
      <c r="L46" s="44">
        <f t="shared" si="1"/>
        <v>208983.00588603449</v>
      </c>
      <c r="M46" s="44">
        <v>208983.00588603449</v>
      </c>
    </row>
    <row r="47" spans="1:13">
      <c r="A47" s="118" t="s">
        <v>109</v>
      </c>
      <c r="B47" s="118" t="s">
        <v>110</v>
      </c>
      <c r="C47" s="119" t="s">
        <v>949</v>
      </c>
      <c r="D47" s="119"/>
      <c r="E47" s="120"/>
      <c r="F47" s="121" t="s">
        <v>1134</v>
      </c>
      <c r="G47" s="121" t="s">
        <v>804</v>
      </c>
      <c r="H47" s="122">
        <v>4</v>
      </c>
      <c r="I47" s="70">
        <v>12298985.307887204</v>
      </c>
      <c r="J47" s="44">
        <v>3448663.62</v>
      </c>
      <c r="K47" s="227">
        <f t="shared" si="0"/>
        <v>8850321.6878872029</v>
      </c>
      <c r="L47" s="44">
        <f t="shared" si="1"/>
        <v>3712709.9480686816</v>
      </c>
      <c r="M47" s="44">
        <v>3712709.9480686816</v>
      </c>
    </row>
    <row r="48" spans="1:13">
      <c r="A48" s="118" t="s">
        <v>111</v>
      </c>
      <c r="B48" s="118" t="s">
        <v>112</v>
      </c>
      <c r="C48" s="119" t="s">
        <v>949</v>
      </c>
      <c r="D48" s="119"/>
      <c r="E48" s="120"/>
      <c r="F48" s="121" t="s">
        <v>1135</v>
      </c>
      <c r="G48" s="121" t="s">
        <v>795</v>
      </c>
      <c r="H48" s="122">
        <v>8</v>
      </c>
      <c r="I48" s="70">
        <v>13074906.925047195</v>
      </c>
      <c r="J48" s="44">
        <v>3773329.54</v>
      </c>
      <c r="K48" s="227">
        <f t="shared" si="0"/>
        <v>9301577.3850471936</v>
      </c>
      <c r="L48" s="44">
        <f t="shared" si="1"/>
        <v>3902011.7130272975</v>
      </c>
      <c r="M48" s="44">
        <v>3902011.7130272975</v>
      </c>
    </row>
    <row r="49" spans="1:13">
      <c r="A49" s="118" t="s">
        <v>113</v>
      </c>
      <c r="B49" s="118" t="s">
        <v>114</v>
      </c>
      <c r="C49" s="119" t="s">
        <v>972</v>
      </c>
      <c r="D49" s="119" t="s">
        <v>977</v>
      </c>
      <c r="E49" s="120"/>
      <c r="F49" s="121" t="s">
        <v>1136</v>
      </c>
      <c r="G49" s="121" t="s">
        <v>805</v>
      </c>
      <c r="H49" s="122">
        <v>12</v>
      </c>
      <c r="I49" s="70">
        <v>3151622.8640251807</v>
      </c>
      <c r="J49" s="44">
        <v>300570.58</v>
      </c>
      <c r="K49" s="227">
        <f t="shared" si="0"/>
        <v>2851052.2840251806</v>
      </c>
      <c r="L49" s="44">
        <f t="shared" si="1"/>
        <v>1196016.4331485631</v>
      </c>
      <c r="M49" s="44">
        <v>1196016.4331485631</v>
      </c>
    </row>
    <row r="50" spans="1:13">
      <c r="A50" s="118" t="s">
        <v>115</v>
      </c>
      <c r="B50" s="118" t="s">
        <v>116</v>
      </c>
      <c r="C50" s="119" t="s">
        <v>972</v>
      </c>
      <c r="D50" s="119" t="s">
        <v>977</v>
      </c>
      <c r="E50" s="120"/>
      <c r="F50" s="121" t="s">
        <v>1137</v>
      </c>
      <c r="G50" s="121" t="s">
        <v>806</v>
      </c>
      <c r="H50" s="122">
        <v>1</v>
      </c>
      <c r="I50" s="70">
        <v>2667361.5440151002</v>
      </c>
      <c r="J50" s="44">
        <v>465595.92</v>
      </c>
      <c r="K50" s="227">
        <f t="shared" si="0"/>
        <v>2201765.6240151003</v>
      </c>
      <c r="L50" s="44">
        <f t="shared" si="1"/>
        <v>923640.67927433457</v>
      </c>
      <c r="M50" s="44">
        <v>923640.68</v>
      </c>
    </row>
    <row r="51" spans="1:13">
      <c r="A51" s="118" t="s">
        <v>117</v>
      </c>
      <c r="B51" s="118" t="s">
        <v>118</v>
      </c>
      <c r="C51" s="119" t="s">
        <v>972</v>
      </c>
      <c r="D51" s="119" t="s">
        <v>977</v>
      </c>
      <c r="E51" s="120"/>
      <c r="F51" s="121" t="s">
        <v>1062</v>
      </c>
      <c r="G51" s="121" t="s">
        <v>1138</v>
      </c>
      <c r="H51" s="122">
        <v>12</v>
      </c>
      <c r="I51" s="70">
        <v>1543173.7626678855</v>
      </c>
      <c r="J51" s="44">
        <v>423478.71</v>
      </c>
      <c r="K51" s="227">
        <f t="shared" si="0"/>
        <v>1119695.0526678856</v>
      </c>
      <c r="L51" s="44">
        <f t="shared" si="1"/>
        <v>469712.07459417795</v>
      </c>
      <c r="M51" s="44">
        <v>469712.07459417795</v>
      </c>
    </row>
    <row r="52" spans="1:13">
      <c r="A52" s="118" t="s">
        <v>119</v>
      </c>
      <c r="B52" s="118" t="s">
        <v>120</v>
      </c>
      <c r="C52" s="119" t="s">
        <v>972</v>
      </c>
      <c r="D52" s="119" t="s">
        <v>977</v>
      </c>
      <c r="E52" s="120"/>
      <c r="F52" s="121" t="s">
        <v>1139</v>
      </c>
      <c r="G52" s="121" t="s">
        <v>800</v>
      </c>
      <c r="H52" s="122">
        <v>11</v>
      </c>
      <c r="I52" s="70">
        <v>292193.50443811156</v>
      </c>
      <c r="J52" s="44">
        <v>55809.15</v>
      </c>
      <c r="K52" s="227">
        <f t="shared" si="0"/>
        <v>236384.35443811156</v>
      </c>
      <c r="L52" s="44">
        <f t="shared" si="1"/>
        <v>99163.236686787801</v>
      </c>
      <c r="M52" s="44">
        <v>99163.236686787801</v>
      </c>
    </row>
    <row r="53" spans="1:13">
      <c r="A53" s="118" t="s">
        <v>122</v>
      </c>
      <c r="B53" s="118" t="s">
        <v>123</v>
      </c>
      <c r="C53" s="119" t="s">
        <v>972</v>
      </c>
      <c r="D53" s="119" t="s">
        <v>977</v>
      </c>
      <c r="E53" s="120"/>
      <c r="F53" s="121" t="s">
        <v>121</v>
      </c>
      <c r="G53" s="121" t="s">
        <v>807</v>
      </c>
      <c r="H53" s="122">
        <v>19</v>
      </c>
      <c r="I53" s="70">
        <v>510476.06907398737</v>
      </c>
      <c r="J53" s="44">
        <v>33779.57</v>
      </c>
      <c r="K53" s="227">
        <f t="shared" si="0"/>
        <v>476696.49907398736</v>
      </c>
      <c r="L53" s="44">
        <f t="shared" si="1"/>
        <v>199974.18136153769</v>
      </c>
      <c r="M53" s="44">
        <v>199974.18136153769</v>
      </c>
    </row>
    <row r="54" spans="1:13">
      <c r="A54" s="118" t="s">
        <v>125</v>
      </c>
      <c r="B54" s="118" t="s">
        <v>126</v>
      </c>
      <c r="C54" s="119" t="s">
        <v>949</v>
      </c>
      <c r="D54" s="119"/>
      <c r="E54" s="120"/>
      <c r="F54" s="121" t="s">
        <v>124</v>
      </c>
      <c r="G54" s="121" t="s">
        <v>808</v>
      </c>
      <c r="H54" s="122">
        <v>9</v>
      </c>
      <c r="I54" s="70">
        <v>5050788.3216176108</v>
      </c>
      <c r="J54" s="44">
        <v>1436989.3</v>
      </c>
      <c r="K54" s="227">
        <f t="shared" si="0"/>
        <v>3613799.0216176109</v>
      </c>
      <c r="L54" s="44">
        <f t="shared" si="1"/>
        <v>1515988.6895685878</v>
      </c>
      <c r="M54" s="44">
        <v>690604.72</v>
      </c>
    </row>
    <row r="55" spans="1:13">
      <c r="A55" s="118" t="s">
        <v>128</v>
      </c>
      <c r="B55" s="118" t="s">
        <v>129</v>
      </c>
      <c r="C55" s="119" t="s">
        <v>949</v>
      </c>
      <c r="D55" s="119" t="s">
        <v>977</v>
      </c>
      <c r="E55" s="120"/>
      <c r="F55" s="121" t="s">
        <v>127</v>
      </c>
      <c r="G55" s="121" t="s">
        <v>809</v>
      </c>
      <c r="H55" s="122">
        <v>12</v>
      </c>
      <c r="I55" s="70">
        <v>657786.87250951899</v>
      </c>
      <c r="J55" s="44">
        <v>143724.51</v>
      </c>
      <c r="K55" s="227">
        <f t="shared" si="0"/>
        <v>514062.36250951898</v>
      </c>
      <c r="L55" s="44">
        <f t="shared" si="1"/>
        <v>215649.16107274321</v>
      </c>
      <c r="M55" s="44">
        <v>215649.16107274321</v>
      </c>
    </row>
    <row r="56" spans="1:13">
      <c r="A56" s="118" t="s">
        <v>131</v>
      </c>
      <c r="B56" s="118" t="s">
        <v>132</v>
      </c>
      <c r="C56" s="119" t="s">
        <v>949</v>
      </c>
      <c r="D56" s="119"/>
      <c r="E56" s="120"/>
      <c r="F56" s="121" t="s">
        <v>130</v>
      </c>
      <c r="G56" s="121" t="s">
        <v>810</v>
      </c>
      <c r="H56" s="122">
        <v>2</v>
      </c>
      <c r="I56" s="70">
        <v>24479486.226082254</v>
      </c>
      <c r="J56" s="44">
        <v>4926929.03</v>
      </c>
      <c r="K56" s="227">
        <f t="shared" si="0"/>
        <v>19552557.196082253</v>
      </c>
      <c r="L56" s="44">
        <f t="shared" si="1"/>
        <v>8202297.7437565047</v>
      </c>
      <c r="M56" s="44">
        <v>8202297.4737565052</v>
      </c>
    </row>
    <row r="57" spans="1:13">
      <c r="A57" s="118" t="s">
        <v>134</v>
      </c>
      <c r="B57" s="118" t="s">
        <v>135</v>
      </c>
      <c r="C57" s="119" t="s">
        <v>949</v>
      </c>
      <c r="D57" s="119" t="s">
        <v>977</v>
      </c>
      <c r="E57" s="120"/>
      <c r="F57" s="121" t="s">
        <v>133</v>
      </c>
      <c r="G57" s="121" t="s">
        <v>811</v>
      </c>
      <c r="H57" s="122">
        <v>8</v>
      </c>
      <c r="I57" s="70">
        <v>5590181.447627333</v>
      </c>
      <c r="J57" s="44">
        <v>0</v>
      </c>
      <c r="K57" s="227">
        <f t="shared" si="0"/>
        <v>5590181.447627333</v>
      </c>
      <c r="L57" s="44">
        <f t="shared" si="1"/>
        <v>2345081.117279666</v>
      </c>
      <c r="M57" s="44">
        <v>2345081.117279666</v>
      </c>
    </row>
    <row r="58" spans="1:13">
      <c r="A58" s="118" t="s">
        <v>137</v>
      </c>
      <c r="B58" s="118" t="s">
        <v>138</v>
      </c>
      <c r="C58" s="119" t="s">
        <v>972</v>
      </c>
      <c r="D58" s="119" t="s">
        <v>977</v>
      </c>
      <c r="E58" s="120"/>
      <c r="F58" s="121" t="s">
        <v>136</v>
      </c>
      <c r="G58" s="121" t="s">
        <v>812</v>
      </c>
      <c r="H58" s="122">
        <v>12</v>
      </c>
      <c r="I58" s="70">
        <v>738993.77866863983</v>
      </c>
      <c r="J58" s="44">
        <v>100524.43</v>
      </c>
      <c r="K58" s="227">
        <f t="shared" si="0"/>
        <v>638469.34866863978</v>
      </c>
      <c r="L58" s="44">
        <f t="shared" si="1"/>
        <v>267837.89176649437</v>
      </c>
      <c r="M58" s="44">
        <v>267837.89</v>
      </c>
    </row>
    <row r="59" spans="1:13">
      <c r="A59" s="118" t="s">
        <v>1140</v>
      </c>
      <c r="B59" s="118" t="s">
        <v>140</v>
      </c>
      <c r="C59" s="119" t="s">
        <v>949</v>
      </c>
      <c r="D59" s="119" t="s">
        <v>977</v>
      </c>
      <c r="E59" s="120"/>
      <c r="F59" s="121" t="s">
        <v>139</v>
      </c>
      <c r="G59" s="121" t="s">
        <v>813</v>
      </c>
      <c r="H59" s="122">
        <v>7</v>
      </c>
      <c r="I59" s="70">
        <v>3550323.1837455099</v>
      </c>
      <c r="J59" s="44">
        <v>0</v>
      </c>
      <c r="K59" s="227">
        <f t="shared" si="0"/>
        <v>3550323.1837455099</v>
      </c>
      <c r="L59" s="44">
        <f t="shared" si="1"/>
        <v>1489360.5755812414</v>
      </c>
      <c r="M59" s="44">
        <v>1489360.5755812414</v>
      </c>
    </row>
    <row r="60" spans="1:13">
      <c r="A60" s="118" t="s">
        <v>141</v>
      </c>
      <c r="B60" s="118" t="s">
        <v>142</v>
      </c>
      <c r="C60" s="119" t="s">
        <v>949</v>
      </c>
      <c r="D60" s="119"/>
      <c r="E60" s="120"/>
      <c r="F60" s="121" t="s">
        <v>1141</v>
      </c>
      <c r="G60" s="121" t="s">
        <v>773</v>
      </c>
      <c r="H60" s="122">
        <v>6</v>
      </c>
      <c r="I60" s="70">
        <v>99909661.781789228</v>
      </c>
      <c r="J60" s="44">
        <v>28458360.100000001</v>
      </c>
      <c r="K60" s="227">
        <f t="shared" si="0"/>
        <v>71451301.681789219</v>
      </c>
      <c r="L60" s="44">
        <f t="shared" si="1"/>
        <v>29973821.055510577</v>
      </c>
      <c r="M60" s="44">
        <v>29973821.055510577</v>
      </c>
    </row>
    <row r="61" spans="1:13">
      <c r="A61" s="118" t="s">
        <v>143</v>
      </c>
      <c r="B61" s="118" t="s">
        <v>144</v>
      </c>
      <c r="C61" s="119" t="s">
        <v>949</v>
      </c>
      <c r="D61" s="119"/>
      <c r="E61" s="120"/>
      <c r="F61" s="121" t="s">
        <v>1107</v>
      </c>
      <c r="G61" s="121" t="s">
        <v>792</v>
      </c>
      <c r="H61" s="122">
        <v>7</v>
      </c>
      <c r="I61" s="70">
        <v>28365963.00921753</v>
      </c>
      <c r="J61" s="44">
        <v>8715469.9199999999</v>
      </c>
      <c r="K61" s="227">
        <f t="shared" si="0"/>
        <v>19650493.089217529</v>
      </c>
      <c r="L61" s="44">
        <f t="shared" si="1"/>
        <v>8243381.8509267531</v>
      </c>
      <c r="M61" s="44">
        <v>8243381.8509267531</v>
      </c>
    </row>
    <row r="62" spans="1:13">
      <c r="A62" s="118" t="s">
        <v>146</v>
      </c>
      <c r="B62" s="118" t="s">
        <v>147</v>
      </c>
      <c r="C62" s="119" t="s">
        <v>949</v>
      </c>
      <c r="D62" s="119" t="s">
        <v>977</v>
      </c>
      <c r="E62" s="120"/>
      <c r="F62" s="121" t="s">
        <v>145</v>
      </c>
      <c r="G62" s="121" t="s">
        <v>814</v>
      </c>
      <c r="H62" s="122">
        <v>2</v>
      </c>
      <c r="I62" s="70">
        <v>4512453.2546801586</v>
      </c>
      <c r="J62" s="44">
        <v>0</v>
      </c>
      <c r="K62" s="227">
        <f t="shared" si="0"/>
        <v>4512453.2546801586</v>
      </c>
      <c r="L62" s="44">
        <f t="shared" si="1"/>
        <v>1892974.1403383263</v>
      </c>
      <c r="M62" s="44">
        <v>1892973</v>
      </c>
    </row>
    <row r="63" spans="1:13">
      <c r="A63" s="118" t="s">
        <v>149</v>
      </c>
      <c r="B63" s="118" t="s">
        <v>150</v>
      </c>
      <c r="C63" s="119" t="s">
        <v>972</v>
      </c>
      <c r="D63" s="120" t="s">
        <v>977</v>
      </c>
      <c r="E63" s="120"/>
      <c r="F63" s="121" t="s">
        <v>148</v>
      </c>
      <c r="G63" s="121" t="s">
        <v>815</v>
      </c>
      <c r="H63" s="122">
        <v>14</v>
      </c>
      <c r="I63" s="70">
        <v>871573.68254808558</v>
      </c>
      <c r="J63" s="44">
        <v>262819.71000000002</v>
      </c>
      <c r="K63" s="227">
        <f t="shared" si="0"/>
        <v>608753.9725480855</v>
      </c>
      <c r="L63" s="44">
        <f t="shared" si="1"/>
        <v>255372.29148392184</v>
      </c>
      <c r="M63" s="44">
        <v>255372.29</v>
      </c>
    </row>
    <row r="64" spans="1:13">
      <c r="A64" s="118" t="s">
        <v>151</v>
      </c>
      <c r="B64" s="118" t="s">
        <v>152</v>
      </c>
      <c r="C64" s="119" t="s">
        <v>949</v>
      </c>
      <c r="D64" s="119" t="s">
        <v>977</v>
      </c>
      <c r="E64" s="120"/>
      <c r="F64" s="121" t="s">
        <v>1142</v>
      </c>
      <c r="G64" s="121" t="s">
        <v>816</v>
      </c>
      <c r="H64" s="122">
        <v>10</v>
      </c>
      <c r="I64" s="70">
        <v>6961938.2113537109</v>
      </c>
      <c r="J64" s="44">
        <v>1424431.1</v>
      </c>
      <c r="K64" s="227">
        <f t="shared" si="0"/>
        <v>5537507.1113537103</v>
      </c>
      <c r="L64" s="44">
        <f t="shared" si="1"/>
        <v>2322984.2332128813</v>
      </c>
      <c r="M64" s="44">
        <v>2322984.2332128813</v>
      </c>
    </row>
    <row r="65" spans="1:13">
      <c r="A65" s="118" t="s">
        <v>153</v>
      </c>
      <c r="B65" s="118" t="s">
        <v>154</v>
      </c>
      <c r="C65" s="119" t="s">
        <v>972</v>
      </c>
      <c r="D65" s="119" t="s">
        <v>977</v>
      </c>
      <c r="E65" s="120"/>
      <c r="F65" s="121" t="s">
        <v>1063</v>
      </c>
      <c r="G65" s="121" t="s">
        <v>817</v>
      </c>
      <c r="H65" s="122">
        <v>12</v>
      </c>
      <c r="I65" s="70">
        <v>558477.38130697911</v>
      </c>
      <c r="J65" s="44">
        <v>132321.32999999999</v>
      </c>
      <c r="K65" s="227">
        <f t="shared" si="0"/>
        <v>426156.05130697915</v>
      </c>
      <c r="L65" s="44">
        <f t="shared" si="1"/>
        <v>178772.46352327775</v>
      </c>
      <c r="M65" s="44">
        <v>178772.46352327775</v>
      </c>
    </row>
    <row r="66" spans="1:13">
      <c r="A66" s="118" t="s">
        <v>155</v>
      </c>
      <c r="B66" s="118" t="s">
        <v>156</v>
      </c>
      <c r="C66" s="119" t="s">
        <v>949</v>
      </c>
      <c r="D66" s="119"/>
      <c r="E66" s="120"/>
      <c r="F66" s="121" t="s">
        <v>1143</v>
      </c>
      <c r="G66" s="121" t="s">
        <v>818</v>
      </c>
      <c r="H66" s="122">
        <v>20</v>
      </c>
      <c r="I66" s="70">
        <v>9578641.7114339676</v>
      </c>
      <c r="J66" s="44">
        <v>2404055.52</v>
      </c>
      <c r="K66" s="227">
        <f t="shared" si="0"/>
        <v>7174586.191433968</v>
      </c>
      <c r="L66" s="44">
        <f t="shared" si="1"/>
        <v>3009738.9073065496</v>
      </c>
      <c r="M66" s="44">
        <v>3009738.9</v>
      </c>
    </row>
    <row r="67" spans="1:13">
      <c r="A67" s="118" t="s">
        <v>158</v>
      </c>
      <c r="B67" s="118" t="s">
        <v>159</v>
      </c>
      <c r="C67" s="119" t="s">
        <v>949</v>
      </c>
      <c r="D67" s="119"/>
      <c r="E67" s="120"/>
      <c r="F67" s="121" t="s">
        <v>157</v>
      </c>
      <c r="G67" s="121" t="s">
        <v>771</v>
      </c>
      <c r="H67" s="122">
        <v>3</v>
      </c>
      <c r="I67" s="70">
        <v>20324252.13789124</v>
      </c>
      <c r="J67" s="44">
        <v>6427398.1399999997</v>
      </c>
      <c r="K67" s="227">
        <f t="shared" ref="K67:K130" si="2">I67-J67</f>
        <v>13896853.99789124</v>
      </c>
      <c r="L67" s="44">
        <f t="shared" ref="L67:L130" si="3">K67*0.4195</f>
        <v>5829730.2521153744</v>
      </c>
      <c r="M67" s="44">
        <v>5829730.2521153744</v>
      </c>
    </row>
    <row r="68" spans="1:13">
      <c r="A68" s="118" t="s">
        <v>160</v>
      </c>
      <c r="B68" s="118" t="s">
        <v>161</v>
      </c>
      <c r="C68" s="119" t="s">
        <v>949</v>
      </c>
      <c r="D68" s="119" t="s">
        <v>977</v>
      </c>
      <c r="E68" s="120"/>
      <c r="F68" s="121" t="s">
        <v>1144</v>
      </c>
      <c r="G68" s="121" t="s">
        <v>819</v>
      </c>
      <c r="H68" s="122">
        <v>1</v>
      </c>
      <c r="I68" s="70">
        <v>1987693.0624413069</v>
      </c>
      <c r="J68" s="44">
        <v>485510.94</v>
      </c>
      <c r="K68" s="227">
        <f t="shared" si="2"/>
        <v>1502182.1224413069</v>
      </c>
      <c r="L68" s="44">
        <f t="shared" si="3"/>
        <v>630165.40036412829</v>
      </c>
      <c r="M68" s="44">
        <v>630165.40036412829</v>
      </c>
    </row>
    <row r="69" spans="1:13">
      <c r="A69" s="118" t="s">
        <v>162</v>
      </c>
      <c r="B69" s="118" t="s">
        <v>163</v>
      </c>
      <c r="C69" s="119" t="s">
        <v>949</v>
      </c>
      <c r="D69" s="119"/>
      <c r="E69" s="120"/>
      <c r="F69" s="121" t="s">
        <v>1145</v>
      </c>
      <c r="G69" s="121" t="s">
        <v>782</v>
      </c>
      <c r="H69" s="122">
        <v>9</v>
      </c>
      <c r="I69" s="70">
        <v>18879396.755728252</v>
      </c>
      <c r="J69" s="44">
        <v>5460469.3899999997</v>
      </c>
      <c r="K69" s="227">
        <f t="shared" si="2"/>
        <v>13418927.365728252</v>
      </c>
      <c r="L69" s="44">
        <f t="shared" si="3"/>
        <v>5629240.0299230013</v>
      </c>
      <c r="M69" s="44">
        <v>5629240.0299999993</v>
      </c>
    </row>
    <row r="70" spans="1:13" s="107" customFormat="1">
      <c r="A70" s="131" t="s">
        <v>164</v>
      </c>
      <c r="B70" s="131" t="s">
        <v>165</v>
      </c>
      <c r="C70" s="132" t="s">
        <v>949</v>
      </c>
      <c r="D70" s="132"/>
      <c r="E70" s="133"/>
      <c r="F70" s="121" t="s">
        <v>1146</v>
      </c>
      <c r="G70" s="134" t="s">
        <v>779</v>
      </c>
      <c r="H70" s="135">
        <v>10</v>
      </c>
      <c r="I70" s="104">
        <v>14002028.955390213</v>
      </c>
      <c r="J70" s="44">
        <v>3647246.61</v>
      </c>
      <c r="K70" s="227">
        <f t="shared" si="2"/>
        <v>10354782.345390214</v>
      </c>
      <c r="L70" s="44">
        <f t="shared" si="3"/>
        <v>4343831.1938911946</v>
      </c>
      <c r="M70" s="44">
        <v>4343831.1938911946</v>
      </c>
    </row>
    <row r="71" spans="1:13">
      <c r="A71" s="118" t="s">
        <v>166</v>
      </c>
      <c r="B71" s="118" t="s">
        <v>167</v>
      </c>
      <c r="C71" s="119" t="s">
        <v>949</v>
      </c>
      <c r="D71" s="119"/>
      <c r="E71" s="120"/>
      <c r="F71" s="121" t="s">
        <v>1147</v>
      </c>
      <c r="G71" s="121" t="s">
        <v>775</v>
      </c>
      <c r="H71" s="122">
        <v>9</v>
      </c>
      <c r="I71" s="70">
        <v>18460136.826002602</v>
      </c>
      <c r="J71" s="44">
        <v>4495028.51</v>
      </c>
      <c r="K71" s="227">
        <f t="shared" si="2"/>
        <v>13965108.316002602</v>
      </c>
      <c r="L71" s="44">
        <f t="shared" si="3"/>
        <v>5858362.9385630907</v>
      </c>
      <c r="M71" s="44">
        <v>5858362.9399999995</v>
      </c>
    </row>
    <row r="72" spans="1:13">
      <c r="A72" s="118" t="s">
        <v>168</v>
      </c>
      <c r="B72" s="118" t="s">
        <v>169</v>
      </c>
      <c r="C72" s="119" t="s">
        <v>972</v>
      </c>
      <c r="D72" s="119" t="s">
        <v>977</v>
      </c>
      <c r="E72" s="120"/>
      <c r="F72" s="121" t="s">
        <v>1148</v>
      </c>
      <c r="G72" s="121" t="s">
        <v>820</v>
      </c>
      <c r="H72" s="122">
        <v>14</v>
      </c>
      <c r="I72" s="70">
        <v>1729579.7002799097</v>
      </c>
      <c r="J72" s="44">
        <v>426840.02</v>
      </c>
      <c r="K72" s="227">
        <f t="shared" si="2"/>
        <v>1302739.6802799096</v>
      </c>
      <c r="L72" s="44">
        <f t="shared" si="3"/>
        <v>546499.29587742209</v>
      </c>
      <c r="M72" s="44">
        <v>546499.29587742209</v>
      </c>
    </row>
    <row r="73" spans="1:13">
      <c r="A73" s="118" t="s">
        <v>171</v>
      </c>
      <c r="B73" s="118" t="s">
        <v>172</v>
      </c>
      <c r="C73" s="119" t="s">
        <v>949</v>
      </c>
      <c r="D73" s="119"/>
      <c r="E73" s="120"/>
      <c r="F73" s="121" t="s">
        <v>170</v>
      </c>
      <c r="G73" s="121" t="s">
        <v>785</v>
      </c>
      <c r="H73" s="122">
        <v>1</v>
      </c>
      <c r="I73" s="70">
        <v>26923223.542153981</v>
      </c>
      <c r="J73" s="44">
        <v>88104.89</v>
      </c>
      <c r="K73" s="227">
        <f t="shared" si="2"/>
        <v>26835118.65215398</v>
      </c>
      <c r="L73" s="44">
        <f t="shared" si="3"/>
        <v>11257332.274578594</v>
      </c>
      <c r="M73" s="44">
        <v>63210</v>
      </c>
    </row>
    <row r="74" spans="1:13">
      <c r="A74" s="118" t="s">
        <v>174</v>
      </c>
      <c r="B74" s="118" t="s">
        <v>175</v>
      </c>
      <c r="C74" s="119" t="s">
        <v>949</v>
      </c>
      <c r="D74" s="119"/>
      <c r="E74" s="120"/>
      <c r="F74" s="121" t="s">
        <v>173</v>
      </c>
      <c r="G74" s="121" t="s">
        <v>792</v>
      </c>
      <c r="H74" s="122">
        <v>7</v>
      </c>
      <c r="I74" s="70">
        <v>19818794.001763865</v>
      </c>
      <c r="J74" s="44">
        <v>5646777.1200000001</v>
      </c>
      <c r="K74" s="227">
        <f t="shared" si="2"/>
        <v>14172016.881763864</v>
      </c>
      <c r="L74" s="44">
        <f t="shared" si="3"/>
        <v>5945161.081899941</v>
      </c>
      <c r="M74" s="44">
        <v>5945161.081899941</v>
      </c>
    </row>
    <row r="75" spans="1:13">
      <c r="A75" s="118" t="s">
        <v>177</v>
      </c>
      <c r="B75" s="118" t="s">
        <v>178</v>
      </c>
      <c r="C75" s="119" t="s">
        <v>949</v>
      </c>
      <c r="D75" s="119"/>
      <c r="E75" s="120"/>
      <c r="F75" s="121" t="s">
        <v>176</v>
      </c>
      <c r="G75" s="121" t="s">
        <v>821</v>
      </c>
      <c r="H75" s="122">
        <v>3</v>
      </c>
      <c r="I75" s="70">
        <v>24888541.262788724</v>
      </c>
      <c r="J75" s="44">
        <v>5650707.8200000003</v>
      </c>
      <c r="K75" s="227">
        <f t="shared" si="2"/>
        <v>19237833.442788724</v>
      </c>
      <c r="L75" s="44">
        <f t="shared" si="3"/>
        <v>8070271.1292498689</v>
      </c>
      <c r="M75" s="44">
        <v>8070271.1292498689</v>
      </c>
    </row>
    <row r="76" spans="1:13">
      <c r="A76" s="118" t="s">
        <v>180</v>
      </c>
      <c r="B76" s="118" t="s">
        <v>181</v>
      </c>
      <c r="C76" s="119" t="s">
        <v>949</v>
      </c>
      <c r="D76" s="119" t="s">
        <v>977</v>
      </c>
      <c r="E76" s="120"/>
      <c r="F76" s="121" t="s">
        <v>179</v>
      </c>
      <c r="G76" s="121" t="s">
        <v>822</v>
      </c>
      <c r="H76" s="122">
        <v>4</v>
      </c>
      <c r="I76" s="70">
        <v>8918428.3697563987</v>
      </c>
      <c r="J76" s="44">
        <v>1197192.3500000001</v>
      </c>
      <c r="K76" s="227">
        <f t="shared" si="2"/>
        <v>7721236.0197563991</v>
      </c>
      <c r="L76" s="44">
        <f t="shared" si="3"/>
        <v>3239058.5102878092</v>
      </c>
      <c r="M76" s="44">
        <v>3239058.5102878092</v>
      </c>
    </row>
    <row r="77" spans="1:13">
      <c r="A77" s="118" t="s">
        <v>183</v>
      </c>
      <c r="B77" s="118" t="s">
        <v>184</v>
      </c>
      <c r="C77" s="119" t="s">
        <v>949</v>
      </c>
      <c r="D77" s="119" t="s">
        <v>977</v>
      </c>
      <c r="E77" s="120"/>
      <c r="F77" s="121" t="s">
        <v>182</v>
      </c>
      <c r="G77" s="121" t="s">
        <v>823</v>
      </c>
      <c r="H77" s="122">
        <v>14</v>
      </c>
      <c r="I77" s="70">
        <v>3149317.5235935119</v>
      </c>
      <c r="J77" s="44">
        <v>732228.67</v>
      </c>
      <c r="K77" s="227">
        <f t="shared" si="2"/>
        <v>2417088.853593512</v>
      </c>
      <c r="L77" s="44">
        <f t="shared" si="3"/>
        <v>1013968.7740824783</v>
      </c>
      <c r="M77" s="44">
        <v>1013968.77</v>
      </c>
    </row>
    <row r="78" spans="1:13">
      <c r="A78" s="118" t="s">
        <v>1149</v>
      </c>
      <c r="B78" s="118" t="s">
        <v>185</v>
      </c>
      <c r="C78" s="119" t="s">
        <v>949</v>
      </c>
      <c r="D78" s="119"/>
      <c r="E78" s="120"/>
      <c r="F78" s="121" t="s">
        <v>1150</v>
      </c>
      <c r="G78" s="121" t="s">
        <v>775</v>
      </c>
      <c r="H78" s="122">
        <v>9</v>
      </c>
      <c r="I78" s="70">
        <v>1045692.353784705</v>
      </c>
      <c r="J78" s="44">
        <v>0</v>
      </c>
      <c r="K78" s="227">
        <f t="shared" si="2"/>
        <v>1045692.353784705</v>
      </c>
      <c r="L78" s="44">
        <f t="shared" si="3"/>
        <v>438667.94241268374</v>
      </c>
      <c r="M78" s="44">
        <v>0</v>
      </c>
    </row>
    <row r="79" spans="1:13">
      <c r="A79" s="118" t="s">
        <v>1151</v>
      </c>
      <c r="B79" s="118" t="s">
        <v>187</v>
      </c>
      <c r="C79" s="119" t="s">
        <v>949</v>
      </c>
      <c r="D79" s="119"/>
      <c r="E79" s="120" t="s">
        <v>953</v>
      </c>
      <c r="F79" s="121" t="s">
        <v>186</v>
      </c>
      <c r="G79" s="121" t="s">
        <v>792</v>
      </c>
      <c r="H79" s="122">
        <v>7</v>
      </c>
      <c r="I79" s="70">
        <v>545360.99840886565</v>
      </c>
      <c r="J79" s="44">
        <v>278454.87</v>
      </c>
      <c r="K79" s="227">
        <f t="shared" si="2"/>
        <v>266906.12840886565</v>
      </c>
      <c r="L79" s="44">
        <f t="shared" si="3"/>
        <v>111967.12086751914</v>
      </c>
      <c r="M79" s="44">
        <v>111967.12086751914</v>
      </c>
    </row>
    <row r="80" spans="1:13">
      <c r="A80" s="118" t="s">
        <v>188</v>
      </c>
      <c r="B80" s="118" t="s">
        <v>189</v>
      </c>
      <c r="C80" s="119" t="s">
        <v>972</v>
      </c>
      <c r="D80" s="119" t="s">
        <v>977</v>
      </c>
      <c r="E80" s="120"/>
      <c r="F80" s="121" t="s">
        <v>1065</v>
      </c>
      <c r="G80" s="121" t="s">
        <v>824</v>
      </c>
      <c r="H80" s="122">
        <v>12</v>
      </c>
      <c r="I80" s="70">
        <v>1284887.2011889094</v>
      </c>
      <c r="J80" s="44">
        <v>128172.06</v>
      </c>
      <c r="K80" s="227">
        <f t="shared" si="2"/>
        <v>1156715.1411889093</v>
      </c>
      <c r="L80" s="44">
        <f t="shared" si="3"/>
        <v>485242.00172874745</v>
      </c>
      <c r="M80" s="44">
        <v>485242.00172874745</v>
      </c>
    </row>
    <row r="81" spans="1:13">
      <c r="A81" s="118" t="s">
        <v>1152</v>
      </c>
      <c r="B81" s="118" t="s">
        <v>190</v>
      </c>
      <c r="C81" s="119" t="s">
        <v>973</v>
      </c>
      <c r="D81" s="119"/>
      <c r="E81" s="120" t="s">
        <v>952</v>
      </c>
      <c r="F81" s="121" t="s">
        <v>1059</v>
      </c>
      <c r="G81" s="121" t="s">
        <v>825</v>
      </c>
      <c r="H81" s="122">
        <v>16</v>
      </c>
      <c r="I81" s="70">
        <v>369984</v>
      </c>
      <c r="J81" s="44">
        <v>0</v>
      </c>
      <c r="K81" s="227">
        <f t="shared" si="2"/>
        <v>369984</v>
      </c>
      <c r="L81" s="44">
        <f t="shared" si="3"/>
        <v>155208.288</v>
      </c>
      <c r="M81" s="44">
        <v>155208.288</v>
      </c>
    </row>
    <row r="82" spans="1:13">
      <c r="A82" s="118" t="s">
        <v>191</v>
      </c>
      <c r="B82" s="118" t="s">
        <v>192</v>
      </c>
      <c r="C82" s="119" t="s">
        <v>949</v>
      </c>
      <c r="D82" s="119" t="s">
        <v>977</v>
      </c>
      <c r="E82" s="120"/>
      <c r="F82" s="121" t="s">
        <v>1153</v>
      </c>
      <c r="G82" s="121" t="s">
        <v>826</v>
      </c>
      <c r="H82" s="122">
        <v>20</v>
      </c>
      <c r="I82" s="70">
        <v>1494150.967623686</v>
      </c>
      <c r="J82" s="44">
        <v>715929.87</v>
      </c>
      <c r="K82" s="227">
        <f t="shared" si="2"/>
        <v>778221.09762368596</v>
      </c>
      <c r="L82" s="44">
        <f t="shared" si="3"/>
        <v>326463.75045313622</v>
      </c>
      <c r="M82" s="44">
        <v>326463.75045313622</v>
      </c>
    </row>
    <row r="83" spans="1:13">
      <c r="A83" s="118" t="s">
        <v>193</v>
      </c>
      <c r="B83" s="118" t="s">
        <v>194</v>
      </c>
      <c r="C83" s="119" t="s">
        <v>949</v>
      </c>
      <c r="D83" s="119"/>
      <c r="E83" s="120"/>
      <c r="F83" s="121" t="s">
        <v>1154</v>
      </c>
      <c r="G83" s="121" t="s">
        <v>799</v>
      </c>
      <c r="H83" s="122">
        <v>1</v>
      </c>
      <c r="I83" s="70">
        <v>11456625.745710582</v>
      </c>
      <c r="J83" s="44">
        <v>2584576.9700000002</v>
      </c>
      <c r="K83" s="227">
        <f t="shared" si="2"/>
        <v>8872048.7757105809</v>
      </c>
      <c r="L83" s="44">
        <f t="shared" si="3"/>
        <v>3721824.4614105886</v>
      </c>
      <c r="M83" s="44">
        <v>3721824.4614105886</v>
      </c>
    </row>
    <row r="84" spans="1:13">
      <c r="A84" s="118" t="s">
        <v>195</v>
      </c>
      <c r="B84" s="118" t="s">
        <v>196</v>
      </c>
      <c r="C84" s="119" t="s">
        <v>972</v>
      </c>
      <c r="D84" s="119" t="s">
        <v>977</v>
      </c>
      <c r="E84" s="120"/>
      <c r="F84" s="121" t="s">
        <v>1155</v>
      </c>
      <c r="G84" s="121" t="s">
        <v>827</v>
      </c>
      <c r="H84" s="122">
        <v>19</v>
      </c>
      <c r="I84" s="70">
        <v>861749.14432060358</v>
      </c>
      <c r="J84" s="44">
        <v>160831.94</v>
      </c>
      <c r="K84" s="227">
        <f t="shared" si="2"/>
        <v>700917.20432060352</v>
      </c>
      <c r="L84" s="44">
        <f t="shared" si="3"/>
        <v>294034.76721249317</v>
      </c>
      <c r="M84" s="44">
        <v>294034.77</v>
      </c>
    </row>
    <row r="85" spans="1:13">
      <c r="A85" s="118" t="s">
        <v>198</v>
      </c>
      <c r="B85" s="118" t="s">
        <v>199</v>
      </c>
      <c r="C85" s="119" t="s">
        <v>949</v>
      </c>
      <c r="D85" s="119"/>
      <c r="E85" s="120"/>
      <c r="F85" s="121" t="s">
        <v>197</v>
      </c>
      <c r="G85" s="121" t="s">
        <v>825</v>
      </c>
      <c r="H85" s="122">
        <v>16</v>
      </c>
      <c r="I85" s="70">
        <v>32149377.23336209</v>
      </c>
      <c r="J85" s="44">
        <v>8414894.8499999996</v>
      </c>
      <c r="K85" s="227">
        <f t="shared" si="2"/>
        <v>23734482.383362092</v>
      </c>
      <c r="L85" s="44">
        <f t="shared" si="3"/>
        <v>9956615.3598203976</v>
      </c>
      <c r="M85" s="44">
        <v>9956615.3599999994</v>
      </c>
    </row>
    <row r="86" spans="1:13">
      <c r="A86" s="118" t="s">
        <v>200</v>
      </c>
      <c r="B86" s="118" t="s">
        <v>201</v>
      </c>
      <c r="C86" s="119" t="s">
        <v>949</v>
      </c>
      <c r="D86" s="119"/>
      <c r="E86" s="120"/>
      <c r="F86" s="121" t="s">
        <v>1156</v>
      </c>
      <c r="G86" s="121" t="s">
        <v>782</v>
      </c>
      <c r="H86" s="122">
        <v>9</v>
      </c>
      <c r="I86" s="70">
        <v>18340723.656091038</v>
      </c>
      <c r="J86" s="44">
        <v>4480479.1399999997</v>
      </c>
      <c r="K86" s="227">
        <f t="shared" si="2"/>
        <v>13860244.516091038</v>
      </c>
      <c r="L86" s="44">
        <f t="shared" si="3"/>
        <v>5814372.5745001901</v>
      </c>
      <c r="M86" s="44">
        <v>5814372.5700000003</v>
      </c>
    </row>
    <row r="87" spans="1:13">
      <c r="A87" s="118" t="s">
        <v>202</v>
      </c>
      <c r="B87" s="118" t="s">
        <v>203</v>
      </c>
      <c r="C87" s="119" t="s">
        <v>949</v>
      </c>
      <c r="D87" s="119"/>
      <c r="E87" s="120"/>
      <c r="F87" s="121" t="s">
        <v>1157</v>
      </c>
      <c r="G87" s="121" t="s">
        <v>829</v>
      </c>
      <c r="H87" s="122">
        <v>1</v>
      </c>
      <c r="I87" s="70">
        <v>7422877.6999246664</v>
      </c>
      <c r="J87" s="44">
        <v>901072.71</v>
      </c>
      <c r="K87" s="227">
        <f t="shared" si="2"/>
        <v>6521804.9899246665</v>
      </c>
      <c r="L87" s="44">
        <f t="shared" si="3"/>
        <v>2735897.1932733976</v>
      </c>
      <c r="M87" s="44">
        <v>967520.91999999993</v>
      </c>
    </row>
    <row r="88" spans="1:13">
      <c r="A88" s="118" t="s">
        <v>204</v>
      </c>
      <c r="B88" s="118" t="s">
        <v>205</v>
      </c>
      <c r="C88" s="119" t="s">
        <v>949</v>
      </c>
      <c r="D88" s="119"/>
      <c r="E88" s="120"/>
      <c r="F88" s="121" t="s">
        <v>1158</v>
      </c>
      <c r="G88" s="121" t="s">
        <v>786</v>
      </c>
      <c r="H88" s="122">
        <v>2</v>
      </c>
      <c r="I88" s="70">
        <v>8290602.8802357921</v>
      </c>
      <c r="J88" s="44">
        <v>2369550.11</v>
      </c>
      <c r="K88" s="227">
        <f t="shared" si="2"/>
        <v>5921052.7702357918</v>
      </c>
      <c r="L88" s="44">
        <f t="shared" si="3"/>
        <v>2483881.6371139144</v>
      </c>
      <c r="M88" s="44">
        <v>2483881.6371139144</v>
      </c>
    </row>
    <row r="89" spans="1:13">
      <c r="A89" s="118" t="s">
        <v>1159</v>
      </c>
      <c r="B89" s="118" t="s">
        <v>207</v>
      </c>
      <c r="C89" s="119" t="s">
        <v>973</v>
      </c>
      <c r="D89" s="119"/>
      <c r="E89" s="120"/>
      <c r="F89" s="121" t="s">
        <v>1160</v>
      </c>
      <c r="G89" s="121" t="s">
        <v>771</v>
      </c>
      <c r="H89" s="122">
        <v>3</v>
      </c>
      <c r="I89" s="70">
        <v>13364026.680923756</v>
      </c>
      <c r="J89" s="44">
        <v>3861627.64</v>
      </c>
      <c r="K89" s="227">
        <f t="shared" si="2"/>
        <v>9502399.0409237556</v>
      </c>
      <c r="L89" s="44">
        <f t="shared" si="3"/>
        <v>3986256.3976675156</v>
      </c>
      <c r="M89" s="44">
        <v>3415470.15</v>
      </c>
    </row>
    <row r="90" spans="1:13">
      <c r="A90" s="118" t="s">
        <v>209</v>
      </c>
      <c r="B90" s="118" t="s">
        <v>210</v>
      </c>
      <c r="C90" s="119" t="s">
        <v>972</v>
      </c>
      <c r="D90" s="119" t="s">
        <v>977</v>
      </c>
      <c r="E90" s="120"/>
      <c r="F90" s="121" t="s">
        <v>208</v>
      </c>
      <c r="G90" s="121" t="s">
        <v>830</v>
      </c>
      <c r="H90" s="122">
        <v>4</v>
      </c>
      <c r="I90" s="70">
        <v>1134193.9829003213</v>
      </c>
      <c r="J90" s="44">
        <v>234287.06</v>
      </c>
      <c r="K90" s="227">
        <f t="shared" si="2"/>
        <v>899906.92290032119</v>
      </c>
      <c r="L90" s="44">
        <f t="shared" si="3"/>
        <v>377510.95415668475</v>
      </c>
      <c r="M90" s="44">
        <v>377510.95415668475</v>
      </c>
    </row>
    <row r="91" spans="1:13">
      <c r="A91" s="118" t="s">
        <v>212</v>
      </c>
      <c r="B91" s="118" t="s">
        <v>213</v>
      </c>
      <c r="C91" s="119" t="s">
        <v>949</v>
      </c>
      <c r="D91" s="119"/>
      <c r="E91" s="120"/>
      <c r="F91" s="121" t="s">
        <v>211</v>
      </c>
      <c r="G91" s="121" t="s">
        <v>779</v>
      </c>
      <c r="H91" s="122">
        <v>10</v>
      </c>
      <c r="I91" s="70">
        <v>79419311.991328835</v>
      </c>
      <c r="J91" s="44">
        <v>21635510.800000001</v>
      </c>
      <c r="K91" s="227">
        <f t="shared" si="2"/>
        <v>57783801.191328838</v>
      </c>
      <c r="L91" s="44">
        <f t="shared" si="3"/>
        <v>24240304.599762447</v>
      </c>
      <c r="M91" s="44">
        <v>662175.56999999995</v>
      </c>
    </row>
    <row r="92" spans="1:13">
      <c r="A92" s="118" t="s">
        <v>215</v>
      </c>
      <c r="B92" s="118" t="s">
        <v>216</v>
      </c>
      <c r="C92" s="119" t="s">
        <v>949</v>
      </c>
      <c r="D92" s="119"/>
      <c r="E92" s="120"/>
      <c r="F92" s="121" t="s">
        <v>214</v>
      </c>
      <c r="G92" s="121" t="s">
        <v>802</v>
      </c>
      <c r="H92" s="122">
        <v>5</v>
      </c>
      <c r="I92" s="70">
        <v>16200505.642284509</v>
      </c>
      <c r="J92" s="44">
        <v>5934640.21</v>
      </c>
      <c r="K92" s="227">
        <f t="shared" si="2"/>
        <v>10265865.432284508</v>
      </c>
      <c r="L92" s="44">
        <f t="shared" si="3"/>
        <v>4306530.5488433512</v>
      </c>
      <c r="M92" s="44">
        <v>4306530.5488433512</v>
      </c>
    </row>
    <row r="93" spans="1:13">
      <c r="A93" s="118" t="s">
        <v>218</v>
      </c>
      <c r="B93" s="118" t="s">
        <v>219</v>
      </c>
      <c r="C93" s="119" t="s">
        <v>972</v>
      </c>
      <c r="D93" s="119" t="s">
        <v>977</v>
      </c>
      <c r="E93" s="120"/>
      <c r="F93" s="121" t="s">
        <v>217</v>
      </c>
      <c r="G93" s="121" t="s">
        <v>831</v>
      </c>
      <c r="H93" s="122">
        <v>14</v>
      </c>
      <c r="I93" s="70">
        <v>3411115.1188910799</v>
      </c>
      <c r="J93" s="44">
        <v>610157.5</v>
      </c>
      <c r="K93" s="227">
        <f t="shared" si="2"/>
        <v>2800957.6188910799</v>
      </c>
      <c r="L93" s="44">
        <f t="shared" si="3"/>
        <v>1175001.7211248081</v>
      </c>
      <c r="M93" s="44">
        <v>1175001.7211248081</v>
      </c>
    </row>
    <row r="94" spans="1:13">
      <c r="A94" s="118" t="s">
        <v>220</v>
      </c>
      <c r="B94" s="118" t="s">
        <v>221</v>
      </c>
      <c r="C94" s="119" t="s">
        <v>949</v>
      </c>
      <c r="D94" s="119" t="s">
        <v>977</v>
      </c>
      <c r="E94" s="120"/>
      <c r="F94" s="121" t="s">
        <v>1161</v>
      </c>
      <c r="G94" s="121" t="s">
        <v>832</v>
      </c>
      <c r="H94" s="122">
        <v>6</v>
      </c>
      <c r="I94" s="70">
        <v>2027669.4471904335</v>
      </c>
      <c r="J94" s="44">
        <v>426979.31</v>
      </c>
      <c r="K94" s="227">
        <f t="shared" si="2"/>
        <v>1600690.1371904335</v>
      </c>
      <c r="L94" s="44">
        <f t="shared" si="3"/>
        <v>671489.51255138684</v>
      </c>
      <c r="M94" s="44">
        <v>671489.51255138684</v>
      </c>
    </row>
    <row r="95" spans="1:13">
      <c r="A95" s="118" t="s">
        <v>223</v>
      </c>
      <c r="B95" s="118" t="s">
        <v>224</v>
      </c>
      <c r="C95" s="119" t="s">
        <v>972</v>
      </c>
      <c r="D95" s="119" t="s">
        <v>977</v>
      </c>
      <c r="E95" s="120"/>
      <c r="F95" s="121" t="s">
        <v>222</v>
      </c>
      <c r="G95" s="121" t="s">
        <v>1162</v>
      </c>
      <c r="H95" s="122">
        <v>11</v>
      </c>
      <c r="I95" s="70">
        <v>828932.02132073778</v>
      </c>
      <c r="J95" s="44">
        <v>427736.31</v>
      </c>
      <c r="K95" s="227">
        <f t="shared" si="2"/>
        <v>401195.71132073778</v>
      </c>
      <c r="L95" s="44">
        <f t="shared" si="3"/>
        <v>168301.60089904949</v>
      </c>
      <c r="M95" s="44">
        <v>168301.60089904949</v>
      </c>
    </row>
    <row r="96" spans="1:13">
      <c r="A96" s="118" t="s">
        <v>226</v>
      </c>
      <c r="B96" s="118" t="s">
        <v>227</v>
      </c>
      <c r="C96" s="119" t="s">
        <v>949</v>
      </c>
      <c r="D96" s="120"/>
      <c r="E96" s="120"/>
      <c r="F96" s="121" t="s">
        <v>225</v>
      </c>
      <c r="G96" s="121" t="s">
        <v>833</v>
      </c>
      <c r="H96" s="122">
        <v>13</v>
      </c>
      <c r="I96" s="70">
        <v>11176160.845397202</v>
      </c>
      <c r="J96" s="44">
        <v>2664945.29</v>
      </c>
      <c r="K96" s="227">
        <f t="shared" si="2"/>
        <v>8511215.5553972013</v>
      </c>
      <c r="L96" s="44">
        <f t="shared" si="3"/>
        <v>3570454.9254891258</v>
      </c>
      <c r="M96" s="44">
        <v>3570454.9254891258</v>
      </c>
    </row>
    <row r="97" spans="1:13">
      <c r="A97" s="118" t="s">
        <v>229</v>
      </c>
      <c r="B97" s="118" t="s">
        <v>230</v>
      </c>
      <c r="C97" s="119" t="s">
        <v>949</v>
      </c>
      <c r="D97" s="120" t="s">
        <v>977</v>
      </c>
      <c r="E97" s="120"/>
      <c r="F97" s="121" t="s">
        <v>228</v>
      </c>
      <c r="G97" s="121" t="s">
        <v>834</v>
      </c>
      <c r="H97" s="122">
        <v>2</v>
      </c>
      <c r="I97" s="70">
        <v>6344865.2434988562</v>
      </c>
      <c r="J97" s="44">
        <v>0</v>
      </c>
      <c r="K97" s="227">
        <f t="shared" si="2"/>
        <v>6344865.2434988562</v>
      </c>
      <c r="L97" s="44">
        <f t="shared" si="3"/>
        <v>2661670.9696477703</v>
      </c>
      <c r="M97" s="44">
        <v>1415000</v>
      </c>
    </row>
    <row r="98" spans="1:13">
      <c r="A98" s="118" t="s">
        <v>231</v>
      </c>
      <c r="B98" s="118" t="s">
        <v>232</v>
      </c>
      <c r="C98" s="119" t="s">
        <v>949</v>
      </c>
      <c r="D98" s="120"/>
      <c r="E98" s="120"/>
      <c r="F98" s="121" t="s">
        <v>1163</v>
      </c>
      <c r="G98" s="121" t="s">
        <v>785</v>
      </c>
      <c r="H98" s="122">
        <v>18</v>
      </c>
      <c r="I98" s="70">
        <v>13815641.952065118</v>
      </c>
      <c r="J98" s="44">
        <v>0</v>
      </c>
      <c r="K98" s="227">
        <f t="shared" si="2"/>
        <v>13815641.952065118</v>
      </c>
      <c r="L98" s="44">
        <f t="shared" si="3"/>
        <v>5795661.7988913171</v>
      </c>
      <c r="M98" s="44">
        <v>5795661.7988913171</v>
      </c>
    </row>
    <row r="99" spans="1:13">
      <c r="A99" s="118" t="s">
        <v>233</v>
      </c>
      <c r="B99" s="118" t="s">
        <v>234</v>
      </c>
      <c r="C99" s="119" t="s">
        <v>949</v>
      </c>
      <c r="D99" s="120" t="s">
        <v>977</v>
      </c>
      <c r="E99" s="120"/>
      <c r="F99" s="121" t="s">
        <v>1164</v>
      </c>
      <c r="G99" s="121" t="s">
        <v>835</v>
      </c>
      <c r="H99" s="122">
        <v>10</v>
      </c>
      <c r="I99" s="70">
        <v>5433692.9655778185</v>
      </c>
      <c r="J99" s="44">
        <v>1192593.56</v>
      </c>
      <c r="K99" s="227">
        <f t="shared" si="2"/>
        <v>4241099.4055778179</v>
      </c>
      <c r="L99" s="44">
        <f t="shared" si="3"/>
        <v>1779141.2006398945</v>
      </c>
      <c r="M99" s="44">
        <v>1779140</v>
      </c>
    </row>
    <row r="100" spans="1:13">
      <c r="A100" s="118" t="s">
        <v>235</v>
      </c>
      <c r="B100" s="118" t="s">
        <v>236</v>
      </c>
      <c r="C100" s="119" t="s">
        <v>972</v>
      </c>
      <c r="D100" s="119" t="s">
        <v>977</v>
      </c>
      <c r="E100" s="120"/>
      <c r="F100" s="121" t="s">
        <v>1165</v>
      </c>
      <c r="G100" s="121" t="s">
        <v>836</v>
      </c>
      <c r="H100" s="122">
        <v>11</v>
      </c>
      <c r="I100" s="70">
        <v>501978.07697886991</v>
      </c>
      <c r="J100" s="44">
        <v>122925.51</v>
      </c>
      <c r="K100" s="227">
        <f t="shared" si="2"/>
        <v>379052.5669788699</v>
      </c>
      <c r="L100" s="44">
        <f t="shared" si="3"/>
        <v>159012.55184763591</v>
      </c>
      <c r="M100" s="44">
        <v>159012.55184763591</v>
      </c>
    </row>
    <row r="101" spans="1:13">
      <c r="A101" s="118" t="s">
        <v>237</v>
      </c>
      <c r="B101" s="118" t="s">
        <v>238</v>
      </c>
      <c r="C101" s="119" t="s">
        <v>972</v>
      </c>
      <c r="D101" s="119" t="s">
        <v>977</v>
      </c>
      <c r="E101" s="120"/>
      <c r="F101" s="121" t="s">
        <v>1166</v>
      </c>
      <c r="G101" s="121" t="s">
        <v>837</v>
      </c>
      <c r="H101" s="122">
        <v>12</v>
      </c>
      <c r="I101" s="70">
        <v>67219</v>
      </c>
      <c r="J101" s="44">
        <v>65033.18</v>
      </c>
      <c r="K101" s="227">
        <f t="shared" si="2"/>
        <v>2185.8199999999997</v>
      </c>
      <c r="L101" s="44">
        <f t="shared" si="3"/>
        <v>916.95148999999981</v>
      </c>
      <c r="M101" s="44">
        <v>916.95148999999981</v>
      </c>
    </row>
    <row r="102" spans="1:13">
      <c r="A102" s="118" t="s">
        <v>240</v>
      </c>
      <c r="B102" s="118" t="s">
        <v>241</v>
      </c>
      <c r="C102" s="119" t="s">
        <v>949</v>
      </c>
      <c r="D102" s="119"/>
      <c r="E102" s="120"/>
      <c r="F102" s="130" t="s">
        <v>239</v>
      </c>
      <c r="G102" s="121" t="s">
        <v>838</v>
      </c>
      <c r="H102" s="122">
        <v>11</v>
      </c>
      <c r="I102" s="70">
        <v>9717128.6063604821</v>
      </c>
      <c r="J102" s="44">
        <v>1631040.45</v>
      </c>
      <c r="K102" s="227">
        <f t="shared" si="2"/>
        <v>8086088.1563604819</v>
      </c>
      <c r="L102" s="44">
        <f t="shared" si="3"/>
        <v>3392113.9815932219</v>
      </c>
      <c r="M102" s="44">
        <v>3392113.9815932219</v>
      </c>
    </row>
    <row r="103" spans="1:13">
      <c r="A103" s="118" t="s">
        <v>243</v>
      </c>
      <c r="B103" s="118" t="s">
        <v>244</v>
      </c>
      <c r="C103" s="119" t="s">
        <v>949</v>
      </c>
      <c r="D103" s="119" t="s">
        <v>977</v>
      </c>
      <c r="E103" s="120"/>
      <c r="F103" s="121" t="s">
        <v>242</v>
      </c>
      <c r="G103" s="121" t="s">
        <v>839</v>
      </c>
      <c r="H103" s="122" t="s">
        <v>945</v>
      </c>
      <c r="I103" s="70">
        <v>1604424.4924249621</v>
      </c>
      <c r="J103" s="44">
        <v>0</v>
      </c>
      <c r="K103" s="227">
        <f t="shared" si="2"/>
        <v>1604424.4924249621</v>
      </c>
      <c r="L103" s="44">
        <f t="shared" si="3"/>
        <v>673056.07457227155</v>
      </c>
      <c r="M103" s="44">
        <v>673056</v>
      </c>
    </row>
    <row r="104" spans="1:13">
      <c r="A104" s="118" t="s">
        <v>245</v>
      </c>
      <c r="B104" s="118" t="s">
        <v>246</v>
      </c>
      <c r="C104" s="119" t="s">
        <v>972</v>
      </c>
      <c r="D104" s="119" t="s">
        <v>977</v>
      </c>
      <c r="E104" s="120"/>
      <c r="F104" s="121" t="s">
        <v>1167</v>
      </c>
      <c r="G104" s="121" t="s">
        <v>793</v>
      </c>
      <c r="H104" s="122">
        <v>19</v>
      </c>
      <c r="I104" s="70">
        <v>1867063.3088288896</v>
      </c>
      <c r="J104" s="44">
        <v>588909.42000000004</v>
      </c>
      <c r="K104" s="227">
        <f t="shared" si="2"/>
        <v>1278153.8888288895</v>
      </c>
      <c r="L104" s="44">
        <f t="shared" si="3"/>
        <v>536185.55636371917</v>
      </c>
      <c r="M104" s="44">
        <v>536185.55636371917</v>
      </c>
    </row>
    <row r="105" spans="1:13">
      <c r="A105" s="118" t="s">
        <v>247</v>
      </c>
      <c r="B105" s="118" t="s">
        <v>248</v>
      </c>
      <c r="C105" s="119" t="s">
        <v>949</v>
      </c>
      <c r="D105" s="119"/>
      <c r="E105" s="120"/>
      <c r="F105" s="121" t="s">
        <v>1168</v>
      </c>
      <c r="G105" s="121" t="s">
        <v>840</v>
      </c>
      <c r="H105" s="122">
        <v>14</v>
      </c>
      <c r="I105" s="70">
        <v>12245556.591263374</v>
      </c>
      <c r="J105" s="44">
        <v>2087285.45</v>
      </c>
      <c r="K105" s="227">
        <f t="shared" si="2"/>
        <v>10158271.141263375</v>
      </c>
      <c r="L105" s="44">
        <f t="shared" si="3"/>
        <v>4261394.743759986</v>
      </c>
      <c r="M105" s="44">
        <v>4261394.74</v>
      </c>
    </row>
    <row r="106" spans="1:13">
      <c r="A106" s="118" t="s">
        <v>249</v>
      </c>
      <c r="B106" s="118" t="s">
        <v>250</v>
      </c>
      <c r="C106" s="119" t="s">
        <v>949</v>
      </c>
      <c r="D106" s="119"/>
      <c r="E106" s="120"/>
      <c r="F106" s="121" t="s">
        <v>1171</v>
      </c>
      <c r="G106" s="121" t="s">
        <v>802</v>
      </c>
      <c r="H106" s="122">
        <v>5</v>
      </c>
      <c r="I106" s="70">
        <v>13212348.021154912</v>
      </c>
      <c r="J106" s="44">
        <v>4382421.43</v>
      </c>
      <c r="K106" s="227">
        <f t="shared" si="2"/>
        <v>8829926.5911549125</v>
      </c>
      <c r="L106" s="44">
        <f t="shared" si="3"/>
        <v>3704154.2049894854</v>
      </c>
      <c r="M106" s="44">
        <v>3704154.2049894854</v>
      </c>
    </row>
    <row r="107" spans="1:13">
      <c r="A107" s="118" t="s">
        <v>252</v>
      </c>
      <c r="B107" s="118" t="s">
        <v>253</v>
      </c>
      <c r="C107" s="119" t="s">
        <v>949</v>
      </c>
      <c r="D107" s="119"/>
      <c r="E107" s="120"/>
      <c r="F107" s="121" t="s">
        <v>251</v>
      </c>
      <c r="G107" s="121" t="s">
        <v>792</v>
      </c>
      <c r="H107" s="122">
        <v>7</v>
      </c>
      <c r="I107" s="70">
        <v>25403364.363875359</v>
      </c>
      <c r="J107" s="44">
        <v>6491732.3499999996</v>
      </c>
      <c r="K107" s="227">
        <f t="shared" si="2"/>
        <v>18911632.013875358</v>
      </c>
      <c r="L107" s="44">
        <f t="shared" si="3"/>
        <v>7933429.6298207119</v>
      </c>
      <c r="M107" s="44">
        <v>7933429.6298207119</v>
      </c>
    </row>
    <row r="108" spans="1:13">
      <c r="A108" s="118" t="s">
        <v>255</v>
      </c>
      <c r="B108" s="118" t="s">
        <v>256</v>
      </c>
      <c r="C108" s="119" t="s">
        <v>949</v>
      </c>
      <c r="D108" s="119"/>
      <c r="E108" s="120"/>
      <c r="F108" s="121" t="s">
        <v>254</v>
      </c>
      <c r="G108" s="121" t="s">
        <v>771</v>
      </c>
      <c r="H108" s="122" t="s">
        <v>946</v>
      </c>
      <c r="I108" s="70">
        <v>16198070.95834443</v>
      </c>
      <c r="J108" s="44">
        <v>3575685.34</v>
      </c>
      <c r="K108" s="227">
        <f t="shared" si="2"/>
        <v>12622385.61834443</v>
      </c>
      <c r="L108" s="44">
        <f t="shared" si="3"/>
        <v>5295090.7668954879</v>
      </c>
      <c r="M108" s="44">
        <v>1450000</v>
      </c>
    </row>
    <row r="109" spans="1:13">
      <c r="A109" s="118" t="s">
        <v>257</v>
      </c>
      <c r="B109" s="118" t="s">
        <v>258</v>
      </c>
      <c r="C109" s="119" t="s">
        <v>949</v>
      </c>
      <c r="D109" s="119"/>
      <c r="E109" s="120"/>
      <c r="F109" s="121" t="s">
        <v>1172</v>
      </c>
      <c r="G109" s="121" t="s">
        <v>771</v>
      </c>
      <c r="H109" s="122">
        <v>17</v>
      </c>
      <c r="I109" s="70">
        <v>22063576.528604381</v>
      </c>
      <c r="J109" s="44">
        <v>5600225.5</v>
      </c>
      <c r="K109" s="227">
        <f t="shared" si="2"/>
        <v>16463351.028604381</v>
      </c>
      <c r="L109" s="44">
        <f t="shared" si="3"/>
        <v>6906375.7564995373</v>
      </c>
      <c r="M109" s="44">
        <v>6906375.7599999998</v>
      </c>
    </row>
    <row r="110" spans="1:13">
      <c r="A110" s="118" t="s">
        <v>259</v>
      </c>
      <c r="B110" s="118" t="s">
        <v>260</v>
      </c>
      <c r="C110" s="119" t="s">
        <v>972</v>
      </c>
      <c r="D110" s="119" t="s">
        <v>977</v>
      </c>
      <c r="E110" s="120"/>
      <c r="F110" s="121" t="s">
        <v>1173</v>
      </c>
      <c r="G110" s="121" t="s">
        <v>841</v>
      </c>
      <c r="H110" s="122">
        <v>17</v>
      </c>
      <c r="I110" s="70">
        <v>1436630.9870232597</v>
      </c>
      <c r="J110" s="44">
        <v>0</v>
      </c>
      <c r="K110" s="227">
        <f t="shared" si="2"/>
        <v>1436630.9870232597</v>
      </c>
      <c r="L110" s="44">
        <f t="shared" si="3"/>
        <v>602666.69905625749</v>
      </c>
      <c r="M110" s="44">
        <v>602666.69905625749</v>
      </c>
    </row>
    <row r="111" spans="1:13">
      <c r="A111" s="118" t="s">
        <v>261</v>
      </c>
      <c r="B111" s="118" t="s">
        <v>262</v>
      </c>
      <c r="C111" s="119" t="s">
        <v>949</v>
      </c>
      <c r="D111" s="119"/>
      <c r="E111" s="120"/>
      <c r="F111" s="121" t="s">
        <v>1174</v>
      </c>
      <c r="G111" s="121" t="s">
        <v>771</v>
      </c>
      <c r="H111" s="122">
        <v>5</v>
      </c>
      <c r="I111" s="70">
        <v>6734382.9704526756</v>
      </c>
      <c r="J111" s="44">
        <v>0</v>
      </c>
      <c r="K111" s="227">
        <f t="shared" si="2"/>
        <v>6734382.9704526756</v>
      </c>
      <c r="L111" s="44">
        <f t="shared" si="3"/>
        <v>2825073.6561048971</v>
      </c>
      <c r="M111" s="44">
        <v>0</v>
      </c>
    </row>
    <row r="112" spans="1:13">
      <c r="A112" s="118" t="s">
        <v>263</v>
      </c>
      <c r="B112" s="118" t="s">
        <v>264</v>
      </c>
      <c r="C112" s="119" t="s">
        <v>972</v>
      </c>
      <c r="D112" s="119" t="s">
        <v>977</v>
      </c>
      <c r="E112" s="120"/>
      <c r="F112" s="121" t="s">
        <v>1175</v>
      </c>
      <c r="G112" s="121" t="s">
        <v>842</v>
      </c>
      <c r="H112" s="122">
        <v>13</v>
      </c>
      <c r="I112" s="70">
        <v>317588.53340098995</v>
      </c>
      <c r="J112" s="44">
        <v>168763.62</v>
      </c>
      <c r="K112" s="227">
        <f t="shared" si="2"/>
        <v>148824.91340098996</v>
      </c>
      <c r="L112" s="44">
        <f t="shared" si="3"/>
        <v>62432.051171715284</v>
      </c>
      <c r="M112" s="44">
        <v>62432.051171715284</v>
      </c>
    </row>
    <row r="113" spans="1:13">
      <c r="A113" s="118" t="s">
        <v>266</v>
      </c>
      <c r="B113" s="118" t="s">
        <v>267</v>
      </c>
      <c r="C113" s="119" t="s">
        <v>949</v>
      </c>
      <c r="D113" s="119"/>
      <c r="E113" s="120" t="s">
        <v>953</v>
      </c>
      <c r="F113" s="121" t="s">
        <v>265</v>
      </c>
      <c r="G113" s="121" t="s">
        <v>773</v>
      </c>
      <c r="H113" s="122">
        <v>6</v>
      </c>
      <c r="I113" s="70">
        <v>229974.4007915426</v>
      </c>
      <c r="J113" s="44">
        <v>234989.51</v>
      </c>
      <c r="K113" s="227">
        <f t="shared" si="2"/>
        <v>-5015.1092084574047</v>
      </c>
      <c r="L113" s="44">
        <v>0</v>
      </c>
      <c r="M113" s="44">
        <v>0</v>
      </c>
    </row>
    <row r="114" spans="1:13">
      <c r="A114" s="118" t="s">
        <v>270</v>
      </c>
      <c r="B114" s="118" t="s">
        <v>271</v>
      </c>
      <c r="C114" s="119" t="s">
        <v>973</v>
      </c>
      <c r="D114" s="119"/>
      <c r="E114" s="120" t="s">
        <v>952</v>
      </c>
      <c r="F114" s="121" t="s">
        <v>1176</v>
      </c>
      <c r="G114" s="121" t="s">
        <v>801</v>
      </c>
      <c r="H114" s="122">
        <v>15</v>
      </c>
      <c r="I114" s="70">
        <v>95880</v>
      </c>
      <c r="J114" s="44">
        <v>277912.40999999997</v>
      </c>
      <c r="K114" s="227">
        <f t="shared" si="2"/>
        <v>-182032.40999999997</v>
      </c>
      <c r="L114" s="44">
        <v>0</v>
      </c>
      <c r="M114" s="44">
        <v>0</v>
      </c>
    </row>
    <row r="115" spans="1:13">
      <c r="A115" s="118" t="s">
        <v>272</v>
      </c>
      <c r="B115" s="118" t="s">
        <v>273</v>
      </c>
      <c r="C115" s="119" t="s">
        <v>972</v>
      </c>
      <c r="D115" s="119" t="s">
        <v>977</v>
      </c>
      <c r="E115" s="120"/>
      <c r="F115" s="121" t="s">
        <v>1074</v>
      </c>
      <c r="G115" s="121" t="s">
        <v>843</v>
      </c>
      <c r="H115" s="122">
        <v>19</v>
      </c>
      <c r="I115" s="70">
        <v>659913.00865374529</v>
      </c>
      <c r="J115" s="44">
        <v>414362.34</v>
      </c>
      <c r="K115" s="227">
        <f t="shared" si="2"/>
        <v>245550.66865374526</v>
      </c>
      <c r="L115" s="44">
        <f t="shared" si="3"/>
        <v>103008.50550024613</v>
      </c>
      <c r="M115" s="44">
        <v>103008.50550024613</v>
      </c>
    </row>
    <row r="116" spans="1:13">
      <c r="A116" s="118" t="s">
        <v>275</v>
      </c>
      <c r="B116" s="118" t="s">
        <v>276</v>
      </c>
      <c r="C116" s="119" t="s">
        <v>972</v>
      </c>
      <c r="D116" s="119" t="s">
        <v>977</v>
      </c>
      <c r="E116" s="120"/>
      <c r="F116" s="121" t="s">
        <v>1177</v>
      </c>
      <c r="G116" s="121" t="s">
        <v>845</v>
      </c>
      <c r="H116" s="122">
        <v>6</v>
      </c>
      <c r="I116" s="70">
        <v>7540074.2269137651</v>
      </c>
      <c r="J116" s="44">
        <v>1615982.67</v>
      </c>
      <c r="K116" s="227">
        <f t="shared" si="2"/>
        <v>5924091.5569137651</v>
      </c>
      <c r="L116" s="44">
        <f t="shared" si="3"/>
        <v>2485156.4081253242</v>
      </c>
      <c r="M116" s="44">
        <v>869174</v>
      </c>
    </row>
    <row r="117" spans="1:13">
      <c r="A117" s="118" t="s">
        <v>277</v>
      </c>
      <c r="B117" s="118" t="s">
        <v>278</v>
      </c>
      <c r="C117" s="119" t="s">
        <v>949</v>
      </c>
      <c r="D117" s="119"/>
      <c r="E117" s="120"/>
      <c r="F117" s="121" t="s">
        <v>1178</v>
      </c>
      <c r="G117" s="121" t="s">
        <v>779</v>
      </c>
      <c r="H117" s="122">
        <v>10</v>
      </c>
      <c r="I117" s="70">
        <v>20775976.435074441</v>
      </c>
      <c r="J117" s="44">
        <v>4320699.24</v>
      </c>
      <c r="K117" s="227">
        <f t="shared" si="2"/>
        <v>16455277.195074441</v>
      </c>
      <c r="L117" s="44">
        <f t="shared" si="3"/>
        <v>6902988.7833337281</v>
      </c>
      <c r="M117" s="44">
        <v>21305.45</v>
      </c>
    </row>
    <row r="118" spans="1:13">
      <c r="A118" s="118" t="s">
        <v>279</v>
      </c>
      <c r="B118" s="118" t="s">
        <v>280</v>
      </c>
      <c r="C118" s="119" t="s">
        <v>972</v>
      </c>
      <c r="D118" s="119" t="s">
        <v>977</v>
      </c>
      <c r="E118" s="120"/>
      <c r="F118" s="121" t="s">
        <v>1179</v>
      </c>
      <c r="G118" s="121" t="s">
        <v>846</v>
      </c>
      <c r="H118" s="122">
        <v>19</v>
      </c>
      <c r="I118" s="70">
        <v>383295.52086308657</v>
      </c>
      <c r="J118" s="44">
        <v>102143.86</v>
      </c>
      <c r="K118" s="227">
        <f t="shared" si="2"/>
        <v>281151.66086308658</v>
      </c>
      <c r="L118" s="44">
        <f t="shared" si="3"/>
        <v>117943.12173206481</v>
      </c>
      <c r="M118" s="44">
        <v>117943.12173206481</v>
      </c>
    </row>
    <row r="119" spans="1:13">
      <c r="A119" s="118" t="s">
        <v>281</v>
      </c>
      <c r="B119" s="118" t="s">
        <v>282</v>
      </c>
      <c r="C119" s="119" t="s">
        <v>972</v>
      </c>
      <c r="D119" s="119" t="s">
        <v>977</v>
      </c>
      <c r="E119" s="120"/>
      <c r="F119" s="121" t="s">
        <v>1180</v>
      </c>
      <c r="G119" s="121" t="s">
        <v>847</v>
      </c>
      <c r="H119" s="122">
        <v>11</v>
      </c>
      <c r="I119" s="70">
        <v>293755.81710938446</v>
      </c>
      <c r="J119" s="44">
        <v>89394.8</v>
      </c>
      <c r="K119" s="227">
        <f t="shared" si="2"/>
        <v>204361.01710938447</v>
      </c>
      <c r="L119" s="44">
        <f t="shared" si="3"/>
        <v>85729.446677386775</v>
      </c>
      <c r="M119" s="44">
        <v>85729.45</v>
      </c>
    </row>
    <row r="120" spans="1:13">
      <c r="A120" s="118" t="s">
        <v>284</v>
      </c>
      <c r="B120" s="118" t="s">
        <v>285</v>
      </c>
      <c r="C120" s="119" t="s">
        <v>972</v>
      </c>
      <c r="D120" s="119" t="s">
        <v>977</v>
      </c>
      <c r="E120" s="120"/>
      <c r="F120" s="121" t="s">
        <v>283</v>
      </c>
      <c r="G120" s="121" t="s">
        <v>848</v>
      </c>
      <c r="H120" s="122">
        <v>19</v>
      </c>
      <c r="I120" s="70">
        <v>373468.7374382625</v>
      </c>
      <c r="J120" s="44">
        <v>44631.97</v>
      </c>
      <c r="K120" s="227">
        <f t="shared" si="2"/>
        <v>328836.76743826247</v>
      </c>
      <c r="L120" s="44">
        <f t="shared" si="3"/>
        <v>137947.02394035109</v>
      </c>
      <c r="M120" s="44">
        <v>137947.02394035109</v>
      </c>
    </row>
    <row r="121" spans="1:13">
      <c r="A121" s="118" t="s">
        <v>286</v>
      </c>
      <c r="B121" s="118" t="s">
        <v>287</v>
      </c>
      <c r="C121" s="119" t="s">
        <v>949</v>
      </c>
      <c r="D121" s="119"/>
      <c r="E121" s="120"/>
      <c r="F121" s="121" t="s">
        <v>1181</v>
      </c>
      <c r="G121" s="121" t="s">
        <v>783</v>
      </c>
      <c r="H121" s="122">
        <v>4</v>
      </c>
      <c r="I121" s="70">
        <v>92538671.923085198</v>
      </c>
      <c r="J121" s="44">
        <v>25548745.030000001</v>
      </c>
      <c r="K121" s="227">
        <f t="shared" si="2"/>
        <v>66989926.893085197</v>
      </c>
      <c r="L121" s="44">
        <f t="shared" si="3"/>
        <v>28102274.33164924</v>
      </c>
      <c r="M121" s="44">
        <v>28102274.33164924</v>
      </c>
    </row>
    <row r="122" spans="1:13">
      <c r="A122" s="118" t="s">
        <v>289</v>
      </c>
      <c r="B122" s="118" t="s">
        <v>290</v>
      </c>
      <c r="C122" s="119" t="s">
        <v>949</v>
      </c>
      <c r="D122" s="119"/>
      <c r="E122" s="120"/>
      <c r="F122" s="121" t="s">
        <v>288</v>
      </c>
      <c r="G122" s="121" t="s">
        <v>775</v>
      </c>
      <c r="H122" s="122">
        <v>9</v>
      </c>
      <c r="I122" s="70">
        <v>40430052.165345855</v>
      </c>
      <c r="J122" s="44">
        <v>9834539.3800000008</v>
      </c>
      <c r="K122" s="227">
        <f t="shared" si="2"/>
        <v>30595512.785345852</v>
      </c>
      <c r="L122" s="44">
        <f t="shared" si="3"/>
        <v>12834817.613452585</v>
      </c>
      <c r="M122" s="44">
        <v>5846867.9400000004</v>
      </c>
    </row>
    <row r="123" spans="1:13">
      <c r="A123" s="118" t="s">
        <v>291</v>
      </c>
      <c r="B123" s="118" t="s">
        <v>292</v>
      </c>
      <c r="C123" s="119" t="s">
        <v>972</v>
      </c>
      <c r="D123" s="119" t="s">
        <v>977</v>
      </c>
      <c r="E123" s="120"/>
      <c r="F123" s="121" t="s">
        <v>1182</v>
      </c>
      <c r="G123" s="121" t="s">
        <v>846</v>
      </c>
      <c r="H123" s="122">
        <v>19</v>
      </c>
      <c r="I123" s="70">
        <v>3965418.9882760951</v>
      </c>
      <c r="J123" s="44">
        <v>1680450.13</v>
      </c>
      <c r="K123" s="227">
        <f t="shared" si="2"/>
        <v>2284968.8582760952</v>
      </c>
      <c r="L123" s="44">
        <f t="shared" si="3"/>
        <v>958544.43604682188</v>
      </c>
      <c r="M123" s="44">
        <v>958544.43604682188</v>
      </c>
    </row>
    <row r="124" spans="1:13">
      <c r="A124" s="118" t="s">
        <v>293</v>
      </c>
      <c r="B124" s="118" t="s">
        <v>294</v>
      </c>
      <c r="C124" s="119" t="s">
        <v>949</v>
      </c>
      <c r="D124" s="119" t="s">
        <v>977</v>
      </c>
      <c r="E124" s="120"/>
      <c r="F124" s="121" t="s">
        <v>1183</v>
      </c>
      <c r="G124" s="121" t="s">
        <v>849</v>
      </c>
      <c r="H124" s="122">
        <v>6</v>
      </c>
      <c r="I124" s="70">
        <v>7087087.1661004955</v>
      </c>
      <c r="J124" s="44">
        <v>495828.37</v>
      </c>
      <c r="K124" s="227">
        <f t="shared" si="2"/>
        <v>6591258.7961004954</v>
      </c>
      <c r="L124" s="44">
        <f t="shared" si="3"/>
        <v>2765033.0649641575</v>
      </c>
      <c r="M124" s="44">
        <v>1330822</v>
      </c>
    </row>
    <row r="125" spans="1:13">
      <c r="A125" s="118" t="s">
        <v>295</v>
      </c>
      <c r="B125" s="118" t="s">
        <v>296</v>
      </c>
      <c r="C125" s="119" t="s">
        <v>972</v>
      </c>
      <c r="D125" s="119" t="s">
        <v>977</v>
      </c>
      <c r="E125" s="120"/>
      <c r="F125" s="121" t="s">
        <v>1184</v>
      </c>
      <c r="G125" s="121" t="s">
        <v>850</v>
      </c>
      <c r="H125" s="122">
        <v>13</v>
      </c>
      <c r="I125" s="70">
        <v>705116.83431086945</v>
      </c>
      <c r="J125" s="44">
        <v>190088.72</v>
      </c>
      <c r="K125" s="227">
        <f t="shared" si="2"/>
        <v>515028.11431086948</v>
      </c>
      <c r="L125" s="44">
        <f t="shared" si="3"/>
        <v>216054.29395340974</v>
      </c>
      <c r="M125" s="44">
        <v>216054.29</v>
      </c>
    </row>
    <row r="126" spans="1:13">
      <c r="A126" s="118" t="s">
        <v>297</v>
      </c>
      <c r="B126" s="118" t="s">
        <v>298</v>
      </c>
      <c r="C126" s="119" t="s">
        <v>972</v>
      </c>
      <c r="D126" s="119" t="s">
        <v>977</v>
      </c>
      <c r="E126" s="120"/>
      <c r="F126" s="121" t="s">
        <v>1070</v>
      </c>
      <c r="G126" s="121" t="s">
        <v>851</v>
      </c>
      <c r="H126" s="122">
        <v>6</v>
      </c>
      <c r="I126" s="70">
        <v>7962136.8509055134</v>
      </c>
      <c r="J126" s="44">
        <v>2246051.7799999998</v>
      </c>
      <c r="K126" s="227">
        <f t="shared" si="2"/>
        <v>5716085.0709055141</v>
      </c>
      <c r="L126" s="44">
        <f t="shared" si="3"/>
        <v>2397897.6872448632</v>
      </c>
      <c r="M126" s="44">
        <v>2397897.6872448632</v>
      </c>
    </row>
    <row r="127" spans="1:13">
      <c r="A127" s="118" t="s">
        <v>300</v>
      </c>
      <c r="B127" s="118" t="s">
        <v>301</v>
      </c>
      <c r="C127" s="119" t="s">
        <v>972</v>
      </c>
      <c r="D127" s="119" t="s">
        <v>977</v>
      </c>
      <c r="E127" s="120"/>
      <c r="F127" s="121" t="s">
        <v>299</v>
      </c>
      <c r="G127" s="121" t="s">
        <v>852</v>
      </c>
      <c r="H127" s="122">
        <v>4</v>
      </c>
      <c r="I127" s="70">
        <v>1157515.4365938213</v>
      </c>
      <c r="J127" s="44">
        <v>316467.21999999997</v>
      </c>
      <c r="K127" s="227">
        <f t="shared" si="2"/>
        <v>841048.2165938213</v>
      </c>
      <c r="L127" s="44">
        <f t="shared" si="3"/>
        <v>352819.72686110804</v>
      </c>
      <c r="M127" s="44">
        <v>352819.72686110804</v>
      </c>
    </row>
    <row r="128" spans="1:13">
      <c r="A128" s="118" t="s">
        <v>1185</v>
      </c>
      <c r="B128" s="118" t="s">
        <v>302</v>
      </c>
      <c r="C128" s="119" t="s">
        <v>972</v>
      </c>
      <c r="D128" s="119" t="s">
        <v>977</v>
      </c>
      <c r="E128" s="120"/>
      <c r="F128" s="121" t="s">
        <v>1186</v>
      </c>
      <c r="G128" s="121" t="s">
        <v>853</v>
      </c>
      <c r="H128" s="122">
        <v>12</v>
      </c>
      <c r="I128" s="70">
        <v>322062.64369153976</v>
      </c>
      <c r="J128" s="44">
        <v>161683.26999999999</v>
      </c>
      <c r="K128" s="227">
        <f t="shared" si="2"/>
        <v>160379.37369153977</v>
      </c>
      <c r="L128" s="44">
        <f t="shared" si="3"/>
        <v>67279.147263600928</v>
      </c>
      <c r="M128" s="44">
        <v>67279.147263600928</v>
      </c>
    </row>
    <row r="129" spans="1:13">
      <c r="A129" s="118" t="s">
        <v>304</v>
      </c>
      <c r="B129" s="118" t="s">
        <v>305</v>
      </c>
      <c r="C129" s="119" t="s">
        <v>949</v>
      </c>
      <c r="D129" s="119"/>
      <c r="E129" s="120"/>
      <c r="F129" s="121" t="s">
        <v>303</v>
      </c>
      <c r="G129" s="121" t="s">
        <v>854</v>
      </c>
      <c r="H129" s="122">
        <v>7</v>
      </c>
      <c r="I129" s="70">
        <v>11803930.895542335</v>
      </c>
      <c r="J129" s="44">
        <v>3614949.73</v>
      </c>
      <c r="K129" s="227">
        <f t="shared" si="2"/>
        <v>8188981.1655423343</v>
      </c>
      <c r="L129" s="44">
        <f t="shared" si="3"/>
        <v>3435277.5989450091</v>
      </c>
      <c r="M129" s="44">
        <v>3435277.5989450091</v>
      </c>
    </row>
    <row r="130" spans="1:13">
      <c r="A130" s="118" t="s">
        <v>306</v>
      </c>
      <c r="B130" s="118" t="s">
        <v>307</v>
      </c>
      <c r="C130" s="119" t="s">
        <v>949</v>
      </c>
      <c r="D130" s="119"/>
      <c r="E130" s="120"/>
      <c r="F130" s="121" t="s">
        <v>1187</v>
      </c>
      <c r="G130" s="121" t="s">
        <v>775</v>
      </c>
      <c r="H130" s="122">
        <v>9</v>
      </c>
      <c r="I130" s="70">
        <v>32149750.540614691</v>
      </c>
      <c r="J130" s="44">
        <v>8871797.2799999993</v>
      </c>
      <c r="K130" s="227">
        <f t="shared" si="2"/>
        <v>23277953.260614693</v>
      </c>
      <c r="L130" s="44">
        <f t="shared" si="3"/>
        <v>9765101.3928278629</v>
      </c>
      <c r="M130" s="44">
        <v>4448466.67</v>
      </c>
    </row>
    <row r="131" spans="1:13">
      <c r="A131" s="118" t="s">
        <v>308</v>
      </c>
      <c r="B131" s="118" t="s">
        <v>309</v>
      </c>
      <c r="C131" s="119" t="s">
        <v>972</v>
      </c>
      <c r="D131" s="119" t="s">
        <v>977</v>
      </c>
      <c r="E131" s="120"/>
      <c r="F131" s="121" t="s">
        <v>1188</v>
      </c>
      <c r="G131" s="121" t="s">
        <v>855</v>
      </c>
      <c r="H131" s="122">
        <v>16</v>
      </c>
      <c r="I131" s="70">
        <v>2475139.0259107286</v>
      </c>
      <c r="J131" s="44">
        <v>538253.47</v>
      </c>
      <c r="K131" s="227">
        <f t="shared" ref="K131:K194" si="4">I131-J131</f>
        <v>1936885.5559107286</v>
      </c>
      <c r="L131" s="44">
        <f t="shared" ref="L131:L194" si="5">K131*0.4195</f>
        <v>812523.49070455064</v>
      </c>
      <c r="M131" s="44">
        <v>812523.49070455064</v>
      </c>
    </row>
    <row r="132" spans="1:13">
      <c r="A132" s="118" t="s">
        <v>311</v>
      </c>
      <c r="B132" s="118" t="s">
        <v>312</v>
      </c>
      <c r="C132" s="119" t="s">
        <v>972</v>
      </c>
      <c r="D132" s="119" t="s">
        <v>977</v>
      </c>
      <c r="E132" s="120"/>
      <c r="F132" s="121" t="s">
        <v>310</v>
      </c>
      <c r="G132" s="121" t="s">
        <v>815</v>
      </c>
      <c r="H132" s="122">
        <v>14</v>
      </c>
      <c r="I132" s="70">
        <v>891435.33895206987</v>
      </c>
      <c r="J132" s="44">
        <v>345016.23</v>
      </c>
      <c r="K132" s="227">
        <f t="shared" si="4"/>
        <v>546419.10895206989</v>
      </c>
      <c r="L132" s="44">
        <f t="shared" si="5"/>
        <v>229222.81620539332</v>
      </c>
      <c r="M132" s="44">
        <v>229222.81620539332</v>
      </c>
    </row>
    <row r="133" spans="1:13">
      <c r="A133" s="118" t="s">
        <v>315</v>
      </c>
      <c r="B133" s="118" t="s">
        <v>316</v>
      </c>
      <c r="C133" s="119" t="s">
        <v>972</v>
      </c>
      <c r="D133" s="119" t="s">
        <v>977</v>
      </c>
      <c r="E133" s="120"/>
      <c r="F133" s="121" t="s">
        <v>1189</v>
      </c>
      <c r="G133" s="121" t="s">
        <v>856</v>
      </c>
      <c r="H133" s="122">
        <v>13</v>
      </c>
      <c r="I133" s="70">
        <v>588596.91697788984</v>
      </c>
      <c r="J133" s="44">
        <v>197182.53</v>
      </c>
      <c r="K133" s="227">
        <f t="shared" si="4"/>
        <v>391414.38697788981</v>
      </c>
      <c r="L133" s="44">
        <f t="shared" si="5"/>
        <v>164198.33533722477</v>
      </c>
      <c r="M133" s="44">
        <v>164198.335337225</v>
      </c>
    </row>
    <row r="134" spans="1:13">
      <c r="A134" s="118" t="s">
        <v>318</v>
      </c>
      <c r="B134" s="118" t="s">
        <v>319</v>
      </c>
      <c r="C134" s="119" t="s">
        <v>949</v>
      </c>
      <c r="D134" s="119"/>
      <c r="E134" s="120"/>
      <c r="F134" s="121" t="s">
        <v>317</v>
      </c>
      <c r="G134" s="121" t="s">
        <v>771</v>
      </c>
      <c r="H134" s="122">
        <v>3</v>
      </c>
      <c r="I134" s="70">
        <v>27200807.862585284</v>
      </c>
      <c r="J134" s="44">
        <v>6575599.7600000007</v>
      </c>
      <c r="K134" s="227">
        <f t="shared" si="4"/>
        <v>20625208.102585282</v>
      </c>
      <c r="L134" s="44">
        <f t="shared" si="5"/>
        <v>8652274.7990345247</v>
      </c>
      <c r="M134" s="44">
        <v>8652274.8000000007</v>
      </c>
    </row>
    <row r="135" spans="1:13">
      <c r="A135" s="118" t="s">
        <v>1190</v>
      </c>
      <c r="B135" s="118" t="s">
        <v>320</v>
      </c>
      <c r="C135" s="119" t="s">
        <v>972</v>
      </c>
      <c r="D135" s="119" t="s">
        <v>977</v>
      </c>
      <c r="E135" s="120"/>
      <c r="F135" s="121" t="s">
        <v>1071</v>
      </c>
      <c r="G135" s="121" t="s">
        <v>857</v>
      </c>
      <c r="H135" s="122">
        <v>4</v>
      </c>
      <c r="I135" s="70">
        <v>1806488.7364588829</v>
      </c>
      <c r="J135" s="44">
        <v>564756.38</v>
      </c>
      <c r="K135" s="227">
        <f t="shared" si="4"/>
        <v>1241732.3564588828</v>
      </c>
      <c r="L135" s="44">
        <f t="shared" si="5"/>
        <v>520906.72353450133</v>
      </c>
      <c r="M135" s="44">
        <v>520906.72353450133</v>
      </c>
    </row>
    <row r="136" spans="1:13">
      <c r="A136" s="118" t="s">
        <v>322</v>
      </c>
      <c r="B136" s="118" t="s">
        <v>323</v>
      </c>
      <c r="C136" s="119" t="s">
        <v>949</v>
      </c>
      <c r="D136" s="119"/>
      <c r="E136" s="120"/>
      <c r="F136" s="121" t="s">
        <v>321</v>
      </c>
      <c r="G136" s="121" t="s">
        <v>771</v>
      </c>
      <c r="H136" s="122">
        <v>3</v>
      </c>
      <c r="I136" s="70">
        <v>11297015.557489699</v>
      </c>
      <c r="J136" s="44">
        <v>3295744.65</v>
      </c>
      <c r="K136" s="227">
        <f t="shared" si="4"/>
        <v>8001270.9074896984</v>
      </c>
      <c r="L136" s="44">
        <f t="shared" si="5"/>
        <v>3356533.1456919285</v>
      </c>
      <c r="M136" s="44">
        <v>3356533.1456919285</v>
      </c>
    </row>
    <row r="137" spans="1:13">
      <c r="A137" s="118" t="s">
        <v>325</v>
      </c>
      <c r="B137" s="118" t="s">
        <v>326</v>
      </c>
      <c r="C137" s="119" t="s">
        <v>949</v>
      </c>
      <c r="D137" s="119" t="s">
        <v>977</v>
      </c>
      <c r="E137" s="120"/>
      <c r="F137" s="121" t="s">
        <v>1192</v>
      </c>
      <c r="G137" s="121" t="s">
        <v>859</v>
      </c>
      <c r="H137" s="122">
        <v>1</v>
      </c>
      <c r="I137" s="70">
        <v>1936693.0605248422</v>
      </c>
      <c r="J137" s="44">
        <v>507823.31</v>
      </c>
      <c r="K137" s="227">
        <f t="shared" si="4"/>
        <v>1428869.7505248422</v>
      </c>
      <c r="L137" s="44">
        <f t="shared" si="5"/>
        <v>599410.8603451713</v>
      </c>
      <c r="M137" s="44">
        <v>599410.8603451713</v>
      </c>
    </row>
    <row r="138" spans="1:13">
      <c r="A138" s="118" t="s">
        <v>327</v>
      </c>
      <c r="B138" s="118" t="s">
        <v>328</v>
      </c>
      <c r="C138" s="119" t="s">
        <v>949</v>
      </c>
      <c r="D138" s="119"/>
      <c r="E138" s="120"/>
      <c r="F138" s="121" t="s">
        <v>1141</v>
      </c>
      <c r="G138" s="121" t="s">
        <v>773</v>
      </c>
      <c r="H138" s="122">
        <v>6</v>
      </c>
      <c r="I138" s="70">
        <v>833343.95880628179</v>
      </c>
      <c r="J138" s="44">
        <v>140181.72</v>
      </c>
      <c r="K138" s="227">
        <f t="shared" si="4"/>
        <v>693162.23880628182</v>
      </c>
      <c r="L138" s="44">
        <f t="shared" si="5"/>
        <v>290781.55917923519</v>
      </c>
      <c r="M138" s="44">
        <v>290781.55917923519</v>
      </c>
    </row>
    <row r="139" spans="1:13">
      <c r="A139" s="118" t="s">
        <v>329</v>
      </c>
      <c r="B139" s="118" t="s">
        <v>330</v>
      </c>
      <c r="C139" s="119" t="s">
        <v>949</v>
      </c>
      <c r="D139" s="119"/>
      <c r="E139" s="120"/>
      <c r="F139" s="121" t="s">
        <v>1193</v>
      </c>
      <c r="G139" s="121" t="s">
        <v>860</v>
      </c>
      <c r="H139" s="122">
        <v>10</v>
      </c>
      <c r="I139" s="70">
        <v>3864087.2471276741</v>
      </c>
      <c r="J139" s="44">
        <v>262761.09999999998</v>
      </c>
      <c r="K139" s="227">
        <f t="shared" si="4"/>
        <v>3601326.147127674</v>
      </c>
      <c r="L139" s="44">
        <f t="shared" si="5"/>
        <v>1510756.3187200592</v>
      </c>
      <c r="M139" s="44">
        <v>220457.64</v>
      </c>
    </row>
    <row r="140" spans="1:13">
      <c r="A140" s="118" t="s">
        <v>333</v>
      </c>
      <c r="B140" s="118" t="s">
        <v>334</v>
      </c>
      <c r="C140" s="119" t="s">
        <v>972</v>
      </c>
      <c r="D140" s="119" t="s">
        <v>977</v>
      </c>
      <c r="E140" s="120"/>
      <c r="F140" s="121" t="s">
        <v>1194</v>
      </c>
      <c r="G140" s="121" t="s">
        <v>861</v>
      </c>
      <c r="H140" s="122">
        <v>12</v>
      </c>
      <c r="I140" s="70">
        <v>670682.76048362639</v>
      </c>
      <c r="J140" s="44">
        <v>0</v>
      </c>
      <c r="K140" s="227">
        <f t="shared" si="4"/>
        <v>670682.76048362639</v>
      </c>
      <c r="L140" s="44">
        <f t="shared" si="5"/>
        <v>281351.41802288126</v>
      </c>
      <c r="M140" s="44">
        <v>281351.41802288126</v>
      </c>
    </row>
    <row r="141" spans="1:13">
      <c r="A141" s="118" t="s">
        <v>1195</v>
      </c>
      <c r="B141" s="118" t="s">
        <v>336</v>
      </c>
      <c r="C141" s="119" t="s">
        <v>950</v>
      </c>
      <c r="D141" s="119"/>
      <c r="E141" s="120"/>
      <c r="F141" s="121" t="s">
        <v>1057</v>
      </c>
      <c r="G141" s="121" t="s">
        <v>779</v>
      </c>
      <c r="H141" s="122">
        <v>10</v>
      </c>
      <c r="I141" s="70">
        <v>310040220.56594646</v>
      </c>
      <c r="J141" s="44">
        <v>76080254.159999996</v>
      </c>
      <c r="K141" s="227">
        <f t="shared" si="4"/>
        <v>233959966.40594646</v>
      </c>
      <c r="L141" s="44">
        <f t="shared" si="5"/>
        <v>98146205.907294542</v>
      </c>
      <c r="M141" s="44">
        <v>98146205.909999996</v>
      </c>
    </row>
    <row r="142" spans="1:13">
      <c r="A142" s="118" t="s">
        <v>338</v>
      </c>
      <c r="B142" s="118" t="s">
        <v>339</v>
      </c>
      <c r="C142" s="119" t="s">
        <v>949</v>
      </c>
      <c r="D142" s="119"/>
      <c r="E142" s="120"/>
      <c r="F142" s="121" t="s">
        <v>337</v>
      </c>
      <c r="G142" s="121" t="s">
        <v>775</v>
      </c>
      <c r="H142" s="122">
        <v>9</v>
      </c>
      <c r="I142" s="70">
        <v>33970655.110913023</v>
      </c>
      <c r="J142" s="44">
        <v>9866084.0299999993</v>
      </c>
      <c r="K142" s="227">
        <f t="shared" si="4"/>
        <v>24104571.080913022</v>
      </c>
      <c r="L142" s="44">
        <f t="shared" si="5"/>
        <v>10111867.568443011</v>
      </c>
      <c r="M142" s="44">
        <v>4606435.0999999996</v>
      </c>
    </row>
    <row r="143" spans="1:13">
      <c r="A143" s="118" t="s">
        <v>340</v>
      </c>
      <c r="B143" s="118" t="s">
        <v>341</v>
      </c>
      <c r="C143" s="119" t="s">
        <v>949</v>
      </c>
      <c r="D143" s="119" t="s">
        <v>977</v>
      </c>
      <c r="E143" s="120"/>
      <c r="F143" s="121" t="s">
        <v>1196</v>
      </c>
      <c r="G143" s="121" t="s">
        <v>862</v>
      </c>
      <c r="H143" s="122">
        <v>12</v>
      </c>
      <c r="I143" s="70">
        <v>545492.34437749977</v>
      </c>
      <c r="J143" s="44">
        <v>332691.82</v>
      </c>
      <c r="K143" s="227">
        <f t="shared" si="4"/>
        <v>212800.52437749977</v>
      </c>
      <c r="L143" s="44">
        <f t="shared" si="5"/>
        <v>89269.819976361148</v>
      </c>
      <c r="M143" s="44">
        <v>89269.819976361148</v>
      </c>
    </row>
    <row r="144" spans="1:13">
      <c r="A144" s="118" t="s">
        <v>342</v>
      </c>
      <c r="B144" s="118" t="s">
        <v>343</v>
      </c>
      <c r="C144" s="119" t="s">
        <v>949</v>
      </c>
      <c r="D144" s="119" t="s">
        <v>977</v>
      </c>
      <c r="E144" s="120"/>
      <c r="F144" s="121" t="s">
        <v>1197</v>
      </c>
      <c r="G144" s="121" t="s">
        <v>800</v>
      </c>
      <c r="H144" s="122">
        <v>11</v>
      </c>
      <c r="I144" s="70">
        <v>1887167.6716013099</v>
      </c>
      <c r="J144" s="44">
        <v>353042.55</v>
      </c>
      <c r="K144" s="227">
        <f t="shared" si="4"/>
        <v>1534125.1216013099</v>
      </c>
      <c r="L144" s="44">
        <f t="shared" si="5"/>
        <v>643565.48851174943</v>
      </c>
      <c r="M144" s="44">
        <v>643565.49</v>
      </c>
    </row>
    <row r="145" spans="1:13">
      <c r="A145" s="118" t="s">
        <v>344</v>
      </c>
      <c r="B145" s="118" t="s">
        <v>345</v>
      </c>
      <c r="C145" s="119" t="s">
        <v>949</v>
      </c>
      <c r="D145" s="119"/>
      <c r="E145" s="120"/>
      <c r="F145" s="130" t="s">
        <v>1198</v>
      </c>
      <c r="G145" s="121" t="s">
        <v>779</v>
      </c>
      <c r="H145" s="122">
        <v>10</v>
      </c>
      <c r="I145" s="70">
        <v>13482084.54892364</v>
      </c>
      <c r="J145" s="44">
        <v>3772947.94</v>
      </c>
      <c r="K145" s="227">
        <f t="shared" si="4"/>
        <v>9709136.6089236401</v>
      </c>
      <c r="L145" s="44">
        <f t="shared" si="5"/>
        <v>4072982.807443467</v>
      </c>
      <c r="M145" s="44">
        <v>567292.60258713667</v>
      </c>
    </row>
    <row r="146" spans="1:13">
      <c r="A146" s="118" t="s">
        <v>346</v>
      </c>
      <c r="B146" s="118" t="s">
        <v>347</v>
      </c>
      <c r="C146" s="119" t="s">
        <v>949</v>
      </c>
      <c r="D146" s="119" t="s">
        <v>977</v>
      </c>
      <c r="E146" s="120"/>
      <c r="F146" s="121" t="s">
        <v>1199</v>
      </c>
      <c r="G146" s="121" t="s">
        <v>863</v>
      </c>
      <c r="H146" s="122">
        <v>12</v>
      </c>
      <c r="I146" s="70">
        <v>3013123.671970767</v>
      </c>
      <c r="J146" s="44">
        <v>822696.06</v>
      </c>
      <c r="K146" s="227">
        <f t="shared" si="4"/>
        <v>2190427.6119707669</v>
      </c>
      <c r="L146" s="44">
        <f t="shared" si="5"/>
        <v>918884.38322173664</v>
      </c>
      <c r="M146" s="44">
        <v>918884.38</v>
      </c>
    </row>
    <row r="147" spans="1:13">
      <c r="A147" s="118" t="s">
        <v>348</v>
      </c>
      <c r="B147" s="118" t="s">
        <v>349</v>
      </c>
      <c r="C147" s="119" t="s">
        <v>949</v>
      </c>
      <c r="D147" s="119"/>
      <c r="E147" s="120"/>
      <c r="F147" s="121" t="s">
        <v>1200</v>
      </c>
      <c r="G147" s="121" t="s">
        <v>774</v>
      </c>
      <c r="H147" s="122">
        <v>17</v>
      </c>
      <c r="I147" s="70">
        <v>34864395.674192943</v>
      </c>
      <c r="J147" s="44">
        <v>7706937.4299999997</v>
      </c>
      <c r="K147" s="227">
        <f t="shared" si="4"/>
        <v>27157458.244192943</v>
      </c>
      <c r="L147" s="44">
        <f t="shared" si="5"/>
        <v>11392553.733438939</v>
      </c>
      <c r="M147" s="44">
        <v>11392553.733438939</v>
      </c>
    </row>
    <row r="148" spans="1:13">
      <c r="A148" s="118" t="s">
        <v>351</v>
      </c>
      <c r="B148" s="118" t="s">
        <v>352</v>
      </c>
      <c r="C148" s="119" t="s">
        <v>973</v>
      </c>
      <c r="D148" s="119"/>
      <c r="E148" s="120"/>
      <c r="F148" s="121" t="s">
        <v>1201</v>
      </c>
      <c r="G148" s="121" t="s">
        <v>770</v>
      </c>
      <c r="H148" s="122">
        <v>1</v>
      </c>
      <c r="I148" s="70">
        <v>2664361.0900854282</v>
      </c>
      <c r="J148" s="44">
        <v>287179.42</v>
      </c>
      <c r="K148" s="227">
        <f t="shared" si="4"/>
        <v>2377181.6700854283</v>
      </c>
      <c r="L148" s="44">
        <f t="shared" si="5"/>
        <v>997227.71060083713</v>
      </c>
      <c r="M148" s="44">
        <v>0</v>
      </c>
    </row>
    <row r="149" spans="1:13">
      <c r="A149" s="118" t="s">
        <v>353</v>
      </c>
      <c r="B149" s="118" t="s">
        <v>354</v>
      </c>
      <c r="C149" s="119" t="s">
        <v>949</v>
      </c>
      <c r="D149" s="119" t="s">
        <v>977</v>
      </c>
      <c r="E149" s="120"/>
      <c r="F149" s="121" t="s">
        <v>1202</v>
      </c>
      <c r="G149" s="121" t="s">
        <v>864</v>
      </c>
      <c r="H149" s="122">
        <v>6</v>
      </c>
      <c r="I149" s="70">
        <v>9317966.5845593344</v>
      </c>
      <c r="J149" s="44">
        <v>1497494.66</v>
      </c>
      <c r="K149" s="227">
        <f t="shared" si="4"/>
        <v>7820471.9245593343</v>
      </c>
      <c r="L149" s="44">
        <f t="shared" si="5"/>
        <v>3280687.9723526407</v>
      </c>
      <c r="M149" s="44">
        <v>3280687.97</v>
      </c>
    </row>
    <row r="150" spans="1:13">
      <c r="A150" s="118" t="s">
        <v>356</v>
      </c>
      <c r="B150" s="118" t="s">
        <v>357</v>
      </c>
      <c r="C150" s="119" t="s">
        <v>950</v>
      </c>
      <c r="D150" s="119"/>
      <c r="E150" s="120"/>
      <c r="F150" s="130" t="s">
        <v>1203</v>
      </c>
      <c r="G150" s="121" t="s">
        <v>775</v>
      </c>
      <c r="H150" s="122">
        <v>9</v>
      </c>
      <c r="I150" s="70">
        <v>549362149.04610419</v>
      </c>
      <c r="J150" s="44">
        <v>144115608</v>
      </c>
      <c r="K150" s="227">
        <f t="shared" si="4"/>
        <v>405246541.04610419</v>
      </c>
      <c r="L150" s="44">
        <f t="shared" si="5"/>
        <v>170000923.96884069</v>
      </c>
      <c r="M150" s="44">
        <v>170000923.96884069</v>
      </c>
    </row>
    <row r="151" spans="1:13">
      <c r="A151" s="118" t="s">
        <v>358</v>
      </c>
      <c r="B151" s="118" t="s">
        <v>359</v>
      </c>
      <c r="C151" s="119" t="s">
        <v>972</v>
      </c>
      <c r="D151" s="119" t="s">
        <v>977</v>
      </c>
      <c r="E151" s="120"/>
      <c r="F151" s="121" t="s">
        <v>1204</v>
      </c>
      <c r="G151" s="121" t="s">
        <v>865</v>
      </c>
      <c r="H151" s="122">
        <v>14</v>
      </c>
      <c r="I151" s="70">
        <v>1885364.508676098</v>
      </c>
      <c r="J151" s="44">
        <v>0</v>
      </c>
      <c r="K151" s="227">
        <f t="shared" si="4"/>
        <v>1885364.508676098</v>
      </c>
      <c r="L151" s="44">
        <f t="shared" si="5"/>
        <v>790910.41138962307</v>
      </c>
      <c r="M151" s="44">
        <v>790910</v>
      </c>
    </row>
    <row r="152" spans="1:13">
      <c r="A152" s="118" t="s">
        <v>1205</v>
      </c>
      <c r="B152" s="118" t="s">
        <v>361</v>
      </c>
      <c r="C152" s="119" t="s">
        <v>949</v>
      </c>
      <c r="D152" s="119"/>
      <c r="E152" s="120"/>
      <c r="F152" s="121" t="s">
        <v>360</v>
      </c>
      <c r="G152" s="121" t="s">
        <v>771</v>
      </c>
      <c r="H152" s="122">
        <v>3</v>
      </c>
      <c r="I152" s="70">
        <v>60583574.743404165</v>
      </c>
      <c r="J152" s="44">
        <v>13691868.250000002</v>
      </c>
      <c r="K152" s="227">
        <f t="shared" si="4"/>
        <v>46891706.493404165</v>
      </c>
      <c r="L152" s="44">
        <f t="shared" si="5"/>
        <v>19671070.873983048</v>
      </c>
      <c r="M152" s="44">
        <v>11750000</v>
      </c>
    </row>
    <row r="153" spans="1:13">
      <c r="A153" s="118" t="s">
        <v>362</v>
      </c>
      <c r="B153" s="118" t="s">
        <v>363</v>
      </c>
      <c r="C153" s="119" t="s">
        <v>949</v>
      </c>
      <c r="D153" s="119" t="s">
        <v>977</v>
      </c>
      <c r="E153" s="120"/>
      <c r="F153" s="121" t="s">
        <v>1206</v>
      </c>
      <c r="G153" s="121" t="s">
        <v>768</v>
      </c>
      <c r="H153" s="122">
        <v>1</v>
      </c>
      <c r="I153" s="70">
        <v>3864684.0293970462</v>
      </c>
      <c r="J153" s="44">
        <v>329986.82</v>
      </c>
      <c r="K153" s="227">
        <f t="shared" si="4"/>
        <v>3534697.2093970464</v>
      </c>
      <c r="L153" s="44">
        <f t="shared" si="5"/>
        <v>1482805.4793420609</v>
      </c>
      <c r="M153" s="44">
        <v>1200000</v>
      </c>
    </row>
    <row r="154" spans="1:13">
      <c r="A154" s="118" t="s">
        <v>364</v>
      </c>
      <c r="B154" s="118" t="s">
        <v>365</v>
      </c>
      <c r="C154" s="119" t="s">
        <v>972</v>
      </c>
      <c r="D154" s="119"/>
      <c r="E154" s="120"/>
      <c r="F154" s="121" t="s">
        <v>1207</v>
      </c>
      <c r="G154" s="121" t="s">
        <v>821</v>
      </c>
      <c r="H154" s="122">
        <v>3</v>
      </c>
      <c r="I154" s="70">
        <v>15490292.744963592</v>
      </c>
      <c r="J154" s="44">
        <v>5628992.7300000004</v>
      </c>
      <c r="K154" s="227">
        <f t="shared" si="4"/>
        <v>9861300.0149635915</v>
      </c>
      <c r="L154" s="44">
        <f t="shared" si="5"/>
        <v>4136815.3562772265</v>
      </c>
      <c r="M154" s="44">
        <v>4136815.3562772265</v>
      </c>
    </row>
    <row r="155" spans="1:13">
      <c r="A155" s="118" t="s">
        <v>367</v>
      </c>
      <c r="B155" s="118" t="s">
        <v>368</v>
      </c>
      <c r="C155" s="119" t="s">
        <v>949</v>
      </c>
      <c r="D155" s="119"/>
      <c r="E155" s="120"/>
      <c r="F155" s="121" t="s">
        <v>366</v>
      </c>
      <c r="G155" s="121" t="s">
        <v>779</v>
      </c>
      <c r="H155" s="122">
        <v>10</v>
      </c>
      <c r="I155" s="70">
        <v>7128352.2124656299</v>
      </c>
      <c r="J155" s="44">
        <v>1657419.05</v>
      </c>
      <c r="K155" s="227">
        <f t="shared" si="4"/>
        <v>5470933.1624656301</v>
      </c>
      <c r="L155" s="44">
        <f t="shared" si="5"/>
        <v>2295056.4616543315</v>
      </c>
      <c r="M155" s="44">
        <v>179763.03061131376</v>
      </c>
    </row>
    <row r="156" spans="1:13">
      <c r="A156" s="118" t="s">
        <v>369</v>
      </c>
      <c r="B156" s="118" t="s">
        <v>370</v>
      </c>
      <c r="C156" s="119" t="s">
        <v>972</v>
      </c>
      <c r="D156" s="119" t="s">
        <v>977</v>
      </c>
      <c r="E156" s="120"/>
      <c r="F156" s="121" t="s">
        <v>1208</v>
      </c>
      <c r="G156" s="121" t="s">
        <v>784</v>
      </c>
      <c r="H156" s="217">
        <v>19</v>
      </c>
      <c r="I156" s="70">
        <v>1141875.4282844954</v>
      </c>
      <c r="J156" s="44">
        <v>186006.46</v>
      </c>
      <c r="K156" s="227">
        <f t="shared" si="4"/>
        <v>955868.96828449541</v>
      </c>
      <c r="L156" s="44">
        <f t="shared" si="5"/>
        <v>400987.03219534579</v>
      </c>
      <c r="M156" s="44">
        <v>400987.03</v>
      </c>
    </row>
    <row r="157" spans="1:13">
      <c r="A157" s="118" t="s">
        <v>371</v>
      </c>
      <c r="B157" s="118" t="s">
        <v>372</v>
      </c>
      <c r="C157" s="119" t="s">
        <v>972</v>
      </c>
      <c r="D157" s="119" t="s">
        <v>977</v>
      </c>
      <c r="E157" s="120"/>
      <c r="F157" s="121" t="s">
        <v>1209</v>
      </c>
      <c r="G157" s="121" t="s">
        <v>866</v>
      </c>
      <c r="H157" s="122">
        <v>19</v>
      </c>
      <c r="I157" s="70">
        <v>631815.15029298794</v>
      </c>
      <c r="J157" s="44">
        <v>158930.75</v>
      </c>
      <c r="K157" s="227">
        <f t="shared" si="4"/>
        <v>472884.40029298794</v>
      </c>
      <c r="L157" s="44">
        <f t="shared" si="5"/>
        <v>198375.00592290843</v>
      </c>
      <c r="M157" s="44">
        <v>198375.00592290843</v>
      </c>
    </row>
    <row r="158" spans="1:13">
      <c r="A158" s="118" t="s">
        <v>373</v>
      </c>
      <c r="B158" s="118" t="s">
        <v>374</v>
      </c>
      <c r="C158" s="119" t="s">
        <v>949</v>
      </c>
      <c r="D158" s="119"/>
      <c r="E158" s="120"/>
      <c r="F158" s="121" t="s">
        <v>1210</v>
      </c>
      <c r="G158" s="121" t="s">
        <v>785</v>
      </c>
      <c r="H158" s="122">
        <v>9</v>
      </c>
      <c r="I158" s="70">
        <v>31755978.493177924</v>
      </c>
      <c r="J158" s="44">
        <v>0</v>
      </c>
      <c r="K158" s="227">
        <f t="shared" si="4"/>
        <v>31755978.493177924</v>
      </c>
      <c r="L158" s="44">
        <f t="shared" si="5"/>
        <v>13321632.977888139</v>
      </c>
      <c r="M158" s="44">
        <v>13321632.977888139</v>
      </c>
    </row>
    <row r="159" spans="1:13">
      <c r="A159" s="118" t="s">
        <v>375</v>
      </c>
      <c r="B159" s="118" t="s">
        <v>376</v>
      </c>
      <c r="C159" s="119" t="s">
        <v>972</v>
      </c>
      <c r="D159" s="119" t="s">
        <v>977</v>
      </c>
      <c r="E159" s="120"/>
      <c r="F159" s="121" t="s">
        <v>1211</v>
      </c>
      <c r="G159" s="121" t="s">
        <v>867</v>
      </c>
      <c r="H159" s="122">
        <v>12</v>
      </c>
      <c r="I159" s="70">
        <v>1500293.1804693819</v>
      </c>
      <c r="J159" s="44">
        <v>340701.57</v>
      </c>
      <c r="K159" s="227">
        <f t="shared" si="4"/>
        <v>1159591.6104693818</v>
      </c>
      <c r="L159" s="44">
        <f t="shared" si="5"/>
        <v>486448.68059190566</v>
      </c>
      <c r="M159" s="44">
        <v>486448.68059190566</v>
      </c>
    </row>
    <row r="160" spans="1:13">
      <c r="A160" s="118" t="s">
        <v>1212</v>
      </c>
      <c r="B160" s="118" t="s">
        <v>377</v>
      </c>
      <c r="C160" s="119" t="s">
        <v>949</v>
      </c>
      <c r="D160" s="119"/>
      <c r="E160" s="120"/>
      <c r="F160" s="121" t="s">
        <v>1213</v>
      </c>
      <c r="G160" s="121" t="s">
        <v>868</v>
      </c>
      <c r="H160" s="122">
        <v>12</v>
      </c>
      <c r="I160" s="70">
        <v>3932775</v>
      </c>
      <c r="J160" s="44">
        <v>0</v>
      </c>
      <c r="K160" s="227">
        <f t="shared" si="4"/>
        <v>3932775</v>
      </c>
      <c r="L160" s="44">
        <f t="shared" si="5"/>
        <v>1649799.1125</v>
      </c>
      <c r="M160" s="44">
        <v>1649799.11</v>
      </c>
    </row>
    <row r="161" spans="1:13">
      <c r="A161" s="118" t="s">
        <v>378</v>
      </c>
      <c r="B161" s="118" t="s">
        <v>379</v>
      </c>
      <c r="C161" s="119" t="s">
        <v>972</v>
      </c>
      <c r="D161" s="119" t="s">
        <v>977</v>
      </c>
      <c r="E161" s="120"/>
      <c r="F161" s="121" t="s">
        <v>1216</v>
      </c>
      <c r="G161" s="121" t="s">
        <v>787</v>
      </c>
      <c r="H161" s="122">
        <v>13</v>
      </c>
      <c r="I161" s="70">
        <v>1174862.32756231</v>
      </c>
      <c r="J161" s="44">
        <v>252797.81</v>
      </c>
      <c r="K161" s="227">
        <f t="shared" si="4"/>
        <v>922064.51756230998</v>
      </c>
      <c r="L161" s="44">
        <f t="shared" si="5"/>
        <v>386806.06511738902</v>
      </c>
      <c r="M161" s="44">
        <v>386806.06511738902</v>
      </c>
    </row>
    <row r="162" spans="1:13">
      <c r="A162" s="118" t="s">
        <v>380</v>
      </c>
      <c r="B162" s="118" t="s">
        <v>381</v>
      </c>
      <c r="C162" s="119" t="s">
        <v>949</v>
      </c>
      <c r="D162" s="119"/>
      <c r="E162" s="120"/>
      <c r="F162" s="121" t="s">
        <v>1217</v>
      </c>
      <c r="G162" s="121" t="s">
        <v>801</v>
      </c>
      <c r="H162" s="122" t="s">
        <v>947</v>
      </c>
      <c r="I162" s="70">
        <v>14845019.642446466</v>
      </c>
      <c r="J162" s="44">
        <v>4007028.77</v>
      </c>
      <c r="K162" s="227">
        <f t="shared" si="4"/>
        <v>10837990.872446466</v>
      </c>
      <c r="L162" s="44">
        <f t="shared" si="5"/>
        <v>4546537.1709912922</v>
      </c>
      <c r="M162" s="44">
        <v>4546537.1709912922</v>
      </c>
    </row>
    <row r="163" spans="1:13">
      <c r="A163" s="118" t="s">
        <v>1218</v>
      </c>
      <c r="B163" s="118" t="s">
        <v>382</v>
      </c>
      <c r="C163" s="119" t="s">
        <v>949</v>
      </c>
      <c r="D163" s="119" t="s">
        <v>977</v>
      </c>
      <c r="E163" s="120"/>
      <c r="F163" s="121" t="s">
        <v>1219</v>
      </c>
      <c r="G163" s="121" t="s">
        <v>835</v>
      </c>
      <c r="H163" s="122">
        <v>2</v>
      </c>
      <c r="I163" s="70">
        <v>3526624.0952776102</v>
      </c>
      <c r="J163" s="44">
        <v>0</v>
      </c>
      <c r="K163" s="227">
        <f t="shared" si="4"/>
        <v>3526624.0952776102</v>
      </c>
      <c r="L163" s="44">
        <f t="shared" si="5"/>
        <v>1479418.8079689573</v>
      </c>
      <c r="M163" s="44">
        <v>1479418.8079689573</v>
      </c>
    </row>
    <row r="164" spans="1:13">
      <c r="A164" s="118" t="s">
        <v>383</v>
      </c>
      <c r="B164" s="118" t="s">
        <v>384</v>
      </c>
      <c r="C164" s="119" t="s">
        <v>972</v>
      </c>
      <c r="D164" s="119" t="s">
        <v>977</v>
      </c>
      <c r="E164" s="120"/>
      <c r="F164" s="121" t="s">
        <v>1220</v>
      </c>
      <c r="G164" s="121" t="s">
        <v>869</v>
      </c>
      <c r="H164" s="122">
        <v>10</v>
      </c>
      <c r="I164" s="70">
        <v>15376359.207909612</v>
      </c>
      <c r="J164" s="44">
        <v>3696199</v>
      </c>
      <c r="K164" s="227">
        <f t="shared" si="4"/>
        <v>11680160.207909612</v>
      </c>
      <c r="L164" s="44">
        <f t="shared" si="5"/>
        <v>4899827.2072180817</v>
      </c>
      <c r="M164" s="44">
        <v>4899827.2072180817</v>
      </c>
    </row>
    <row r="165" spans="1:13">
      <c r="A165" s="118" t="s">
        <v>385</v>
      </c>
      <c r="B165" s="118" t="s">
        <v>386</v>
      </c>
      <c r="C165" s="119" t="s">
        <v>949</v>
      </c>
      <c r="D165" s="119" t="s">
        <v>977</v>
      </c>
      <c r="E165" s="120"/>
      <c r="F165" s="121" t="s">
        <v>1221</v>
      </c>
      <c r="G165" s="121" t="s">
        <v>870</v>
      </c>
      <c r="H165" s="122">
        <v>1</v>
      </c>
      <c r="I165" s="70">
        <v>3586500.8217936996</v>
      </c>
      <c r="J165" s="44">
        <v>1620473.54</v>
      </c>
      <c r="K165" s="227">
        <f t="shared" si="4"/>
        <v>1966027.2817936996</v>
      </c>
      <c r="L165" s="44">
        <f t="shared" si="5"/>
        <v>824748.4447124569</v>
      </c>
      <c r="M165" s="44">
        <v>824748.44</v>
      </c>
    </row>
    <row r="166" spans="1:13">
      <c r="A166" s="118" t="s">
        <v>387</v>
      </c>
      <c r="B166" s="118" t="s">
        <v>388</v>
      </c>
      <c r="C166" s="119" t="s">
        <v>972</v>
      </c>
      <c r="D166" s="119" t="s">
        <v>977</v>
      </c>
      <c r="E166" s="120"/>
      <c r="F166" s="121" t="s">
        <v>1222</v>
      </c>
      <c r="G166" s="121" t="s">
        <v>827</v>
      </c>
      <c r="H166" s="122">
        <v>19</v>
      </c>
      <c r="I166" s="70">
        <v>1048945.0283569605</v>
      </c>
      <c r="J166" s="44">
        <v>294617.43</v>
      </c>
      <c r="K166" s="227">
        <f t="shared" si="4"/>
        <v>754327.59835696057</v>
      </c>
      <c r="L166" s="44">
        <f t="shared" si="5"/>
        <v>316440.42751074495</v>
      </c>
      <c r="M166" s="44">
        <v>316440.42751074495</v>
      </c>
    </row>
    <row r="167" spans="1:13">
      <c r="A167" s="118" t="s">
        <v>390</v>
      </c>
      <c r="B167" s="118" t="s">
        <v>391</v>
      </c>
      <c r="C167" s="119" t="s">
        <v>949</v>
      </c>
      <c r="D167" s="119"/>
      <c r="E167" s="120"/>
      <c r="F167" s="121" t="s">
        <v>389</v>
      </c>
      <c r="G167" s="121" t="s">
        <v>779</v>
      </c>
      <c r="H167" s="122">
        <v>10</v>
      </c>
      <c r="I167" s="70">
        <v>30494350.057754744</v>
      </c>
      <c r="J167" s="44">
        <v>7715183.2699999996</v>
      </c>
      <c r="K167" s="227">
        <f t="shared" si="4"/>
        <v>22779166.787754744</v>
      </c>
      <c r="L167" s="44">
        <f t="shared" si="5"/>
        <v>9555860.4674631152</v>
      </c>
      <c r="M167" s="44">
        <v>38043.71854837751</v>
      </c>
    </row>
    <row r="168" spans="1:13">
      <c r="A168" s="118" t="s">
        <v>393</v>
      </c>
      <c r="B168" s="118" t="s">
        <v>394</v>
      </c>
      <c r="C168" s="119" t="s">
        <v>972</v>
      </c>
      <c r="D168" s="119" t="s">
        <v>977</v>
      </c>
      <c r="E168" s="120"/>
      <c r="F168" s="130" t="s">
        <v>392</v>
      </c>
      <c r="G168" s="121" t="s">
        <v>842</v>
      </c>
      <c r="H168" s="122">
        <v>13</v>
      </c>
      <c r="I168" s="70">
        <v>1620868.26849622</v>
      </c>
      <c r="J168" s="44">
        <v>286577.03999999998</v>
      </c>
      <c r="K168" s="227">
        <f t="shared" si="4"/>
        <v>1334291.22849622</v>
      </c>
      <c r="L168" s="44">
        <f t="shared" si="5"/>
        <v>559735.17035416421</v>
      </c>
      <c r="M168" s="44">
        <v>559735.17035416421</v>
      </c>
    </row>
    <row r="169" spans="1:13">
      <c r="A169" s="118" t="s">
        <v>395</v>
      </c>
      <c r="B169" s="118" t="s">
        <v>396</v>
      </c>
      <c r="C169" s="119" t="s">
        <v>972</v>
      </c>
      <c r="D169" s="119" t="s">
        <v>977</v>
      </c>
      <c r="E169" s="120"/>
      <c r="F169" s="121" t="s">
        <v>1223</v>
      </c>
      <c r="G169" s="121" t="s">
        <v>871</v>
      </c>
      <c r="H169" s="122">
        <v>12</v>
      </c>
      <c r="I169" s="70">
        <v>1381336.3731679707</v>
      </c>
      <c r="J169" s="44">
        <v>427261.05</v>
      </c>
      <c r="K169" s="227">
        <f t="shared" si="4"/>
        <v>954075.32316797064</v>
      </c>
      <c r="L169" s="44">
        <f t="shared" si="5"/>
        <v>400234.59806896368</v>
      </c>
      <c r="M169" s="44">
        <v>400234.59806896368</v>
      </c>
    </row>
    <row r="170" spans="1:13">
      <c r="A170" s="118" t="s">
        <v>399</v>
      </c>
      <c r="B170" s="118" t="s">
        <v>400</v>
      </c>
      <c r="C170" s="119" t="s">
        <v>949</v>
      </c>
      <c r="D170" s="119" t="s">
        <v>977</v>
      </c>
      <c r="E170" s="120"/>
      <c r="F170" s="121" t="s">
        <v>398</v>
      </c>
      <c r="G170" s="121" t="s">
        <v>873</v>
      </c>
      <c r="H170" s="122">
        <v>2</v>
      </c>
      <c r="I170" s="70">
        <v>1068973.8192790295</v>
      </c>
      <c r="J170" s="44">
        <v>19401.759999999998</v>
      </c>
      <c r="K170" s="227">
        <f t="shared" si="4"/>
        <v>1049572.0592790295</v>
      </c>
      <c r="L170" s="44">
        <f t="shared" si="5"/>
        <v>440295.47886755288</v>
      </c>
      <c r="M170" s="44">
        <v>78098</v>
      </c>
    </row>
    <row r="171" spans="1:13">
      <c r="A171" s="118" t="s">
        <v>401</v>
      </c>
      <c r="B171" s="118" t="s">
        <v>402</v>
      </c>
      <c r="C171" s="119" t="s">
        <v>972</v>
      </c>
      <c r="D171" s="119" t="s">
        <v>977</v>
      </c>
      <c r="E171" s="120"/>
      <c r="F171" s="121" t="s">
        <v>1224</v>
      </c>
      <c r="G171" s="121" t="s">
        <v>874</v>
      </c>
      <c r="H171" s="122">
        <v>12</v>
      </c>
      <c r="I171" s="70">
        <v>465293.4067973796</v>
      </c>
      <c r="J171" s="44">
        <v>166940.5</v>
      </c>
      <c r="K171" s="227">
        <f t="shared" si="4"/>
        <v>298352.9067973796</v>
      </c>
      <c r="L171" s="44">
        <f t="shared" si="5"/>
        <v>125159.04440150074</v>
      </c>
      <c r="M171" s="44">
        <v>125159.04440150074</v>
      </c>
    </row>
    <row r="172" spans="1:13">
      <c r="A172" s="118" t="s">
        <v>404</v>
      </c>
      <c r="B172" s="118" t="s">
        <v>1484</v>
      </c>
      <c r="C172" s="119" t="s">
        <v>972</v>
      </c>
      <c r="D172" s="119" t="s">
        <v>977</v>
      </c>
      <c r="E172" s="120"/>
      <c r="F172" s="121" t="s">
        <v>1225</v>
      </c>
      <c r="G172" s="121" t="s">
        <v>875</v>
      </c>
      <c r="H172" s="122">
        <v>12</v>
      </c>
      <c r="I172" s="70">
        <v>1172312.7042080141</v>
      </c>
      <c r="J172" s="44">
        <v>344950.11</v>
      </c>
      <c r="K172" s="227">
        <f t="shared" si="4"/>
        <v>827362.59420801408</v>
      </c>
      <c r="L172" s="44">
        <f t="shared" si="5"/>
        <v>347078.6082702619</v>
      </c>
      <c r="M172" s="44">
        <v>347078.6082702619</v>
      </c>
    </row>
    <row r="173" spans="1:13">
      <c r="A173" s="118" t="s">
        <v>405</v>
      </c>
      <c r="B173" s="118" t="s">
        <v>406</v>
      </c>
      <c r="C173" s="119" t="s">
        <v>972</v>
      </c>
      <c r="D173" s="119" t="s">
        <v>977</v>
      </c>
      <c r="E173" s="120"/>
      <c r="F173" s="121" t="s">
        <v>1067</v>
      </c>
      <c r="G173" s="121" t="s">
        <v>876</v>
      </c>
      <c r="H173" s="122">
        <v>3</v>
      </c>
      <c r="I173" s="70">
        <v>3837872.4751402009</v>
      </c>
      <c r="J173" s="44">
        <v>719704.58</v>
      </c>
      <c r="K173" s="227">
        <f t="shared" si="4"/>
        <v>3118167.8951402009</v>
      </c>
      <c r="L173" s="44">
        <f t="shared" si="5"/>
        <v>1308071.4320113142</v>
      </c>
      <c r="M173" s="44">
        <v>1308071.4320113142</v>
      </c>
    </row>
    <row r="174" spans="1:13">
      <c r="A174" s="118" t="s">
        <v>408</v>
      </c>
      <c r="B174" s="118" t="s">
        <v>409</v>
      </c>
      <c r="C174" s="119" t="s">
        <v>972</v>
      </c>
      <c r="D174" s="119" t="s">
        <v>977</v>
      </c>
      <c r="E174" s="120"/>
      <c r="F174" s="121" t="s">
        <v>407</v>
      </c>
      <c r="G174" s="121" t="s">
        <v>835</v>
      </c>
      <c r="H174" s="122">
        <v>2</v>
      </c>
      <c r="I174" s="70">
        <v>6987552.9380891202</v>
      </c>
      <c r="J174" s="44">
        <v>1621526.08</v>
      </c>
      <c r="K174" s="227">
        <f t="shared" si="4"/>
        <v>5366026.8580891201</v>
      </c>
      <c r="L174" s="44">
        <f t="shared" si="5"/>
        <v>2251048.2669683858</v>
      </c>
      <c r="M174" s="44">
        <v>2251048.2669683858</v>
      </c>
    </row>
    <row r="175" spans="1:13">
      <c r="A175" s="118" t="s">
        <v>410</v>
      </c>
      <c r="B175" s="118" t="s">
        <v>411</v>
      </c>
      <c r="C175" s="119" t="s">
        <v>949</v>
      </c>
      <c r="D175" s="119"/>
      <c r="E175" s="120"/>
      <c r="F175" s="121" t="s">
        <v>1226</v>
      </c>
      <c r="G175" s="121" t="s">
        <v>877</v>
      </c>
      <c r="H175" s="122">
        <v>10</v>
      </c>
      <c r="I175" s="70">
        <v>12311497.792498065</v>
      </c>
      <c r="J175" s="44">
        <v>476758.05</v>
      </c>
      <c r="K175" s="227">
        <f t="shared" si="4"/>
        <v>11834739.742498064</v>
      </c>
      <c r="L175" s="44">
        <f t="shared" si="5"/>
        <v>4964673.3219779376</v>
      </c>
      <c r="M175" s="44">
        <v>281400.51</v>
      </c>
    </row>
    <row r="176" spans="1:13">
      <c r="A176" s="118" t="s">
        <v>412</v>
      </c>
      <c r="B176" s="118" t="s">
        <v>413</v>
      </c>
      <c r="C176" s="119" t="s">
        <v>972</v>
      </c>
      <c r="D176" s="119" t="s">
        <v>977</v>
      </c>
      <c r="E176" s="120"/>
      <c r="F176" s="121" t="s">
        <v>1060</v>
      </c>
      <c r="G176" s="121" t="s">
        <v>878</v>
      </c>
      <c r="H176" s="122">
        <v>1</v>
      </c>
      <c r="I176" s="70">
        <v>4090153.0714170579</v>
      </c>
      <c r="J176" s="44">
        <v>1182098.8600000001</v>
      </c>
      <c r="K176" s="227">
        <f t="shared" si="4"/>
        <v>2908054.2114170576</v>
      </c>
      <c r="L176" s="44">
        <f t="shared" si="5"/>
        <v>1219928.7416894557</v>
      </c>
      <c r="M176" s="44">
        <v>1219928.7416894557</v>
      </c>
    </row>
    <row r="177" spans="1:13">
      <c r="A177" s="118" t="s">
        <v>414</v>
      </c>
      <c r="B177" s="118" t="s">
        <v>415</v>
      </c>
      <c r="C177" s="119" t="s">
        <v>972</v>
      </c>
      <c r="D177" s="119"/>
      <c r="E177" s="120"/>
      <c r="F177" s="121" t="s">
        <v>1061</v>
      </c>
      <c r="G177" s="121" t="s">
        <v>776</v>
      </c>
      <c r="H177" s="122">
        <v>1</v>
      </c>
      <c r="I177" s="70">
        <v>8512577.1692050993</v>
      </c>
      <c r="J177" s="44">
        <v>2501629.0099999998</v>
      </c>
      <c r="K177" s="227">
        <f t="shared" si="4"/>
        <v>6010948.1592050996</v>
      </c>
      <c r="L177" s="44">
        <f t="shared" si="5"/>
        <v>2521592.752786539</v>
      </c>
      <c r="M177" s="44">
        <v>2521592.752786539</v>
      </c>
    </row>
    <row r="178" spans="1:13">
      <c r="A178" s="118" t="s">
        <v>416</v>
      </c>
      <c r="B178" s="118" t="s">
        <v>417</v>
      </c>
      <c r="C178" s="119" t="s">
        <v>949</v>
      </c>
      <c r="D178" s="119" t="s">
        <v>977</v>
      </c>
      <c r="E178" s="120"/>
      <c r="F178" s="121" t="s">
        <v>1227</v>
      </c>
      <c r="G178" s="121" t="s">
        <v>879</v>
      </c>
      <c r="H178" s="122">
        <v>14</v>
      </c>
      <c r="I178" s="70">
        <v>3391247.0014689183</v>
      </c>
      <c r="J178" s="44">
        <v>1372573.97</v>
      </c>
      <c r="K178" s="227">
        <f t="shared" si="4"/>
        <v>2018673.0314689183</v>
      </c>
      <c r="L178" s="44">
        <f t="shared" si="5"/>
        <v>846833.33670121117</v>
      </c>
      <c r="M178" s="44">
        <v>846833.33670121117</v>
      </c>
    </row>
    <row r="179" spans="1:13">
      <c r="A179" s="118" t="s">
        <v>1475</v>
      </c>
      <c r="B179" s="118" t="s">
        <v>419</v>
      </c>
      <c r="C179" s="119" t="s">
        <v>949</v>
      </c>
      <c r="D179" s="119"/>
      <c r="E179" s="120"/>
      <c r="F179" s="121" t="s">
        <v>418</v>
      </c>
      <c r="G179" s="121" t="s">
        <v>783</v>
      </c>
      <c r="H179" s="122">
        <v>4</v>
      </c>
      <c r="I179" s="70">
        <v>-3472102.9161929814</v>
      </c>
      <c r="J179" s="44">
        <v>2891480.14</v>
      </c>
      <c r="K179" s="227">
        <f t="shared" si="4"/>
        <v>-6363583.0561929811</v>
      </c>
      <c r="L179" s="44">
        <v>0</v>
      </c>
      <c r="M179" s="44">
        <v>0</v>
      </c>
    </row>
    <row r="180" spans="1:13">
      <c r="A180" s="118" t="s">
        <v>421</v>
      </c>
      <c r="B180" s="118" t="s">
        <v>422</v>
      </c>
      <c r="C180" s="119" t="s">
        <v>972</v>
      </c>
      <c r="D180" s="119" t="s">
        <v>977</v>
      </c>
      <c r="E180" s="120"/>
      <c r="F180" s="121" t="s">
        <v>420</v>
      </c>
      <c r="G180" s="121" t="s">
        <v>880</v>
      </c>
      <c r="H180" s="122">
        <v>11</v>
      </c>
      <c r="I180" s="70">
        <v>2394077.3428015225</v>
      </c>
      <c r="J180" s="44">
        <v>885133.52</v>
      </c>
      <c r="K180" s="227">
        <f t="shared" si="4"/>
        <v>1508943.8228015224</v>
      </c>
      <c r="L180" s="44">
        <f t="shared" si="5"/>
        <v>633001.93366523867</v>
      </c>
      <c r="M180" s="44">
        <v>633001.93366523867</v>
      </c>
    </row>
    <row r="181" spans="1:13">
      <c r="A181" s="118" t="s">
        <v>44</v>
      </c>
      <c r="B181" s="118" t="s">
        <v>424</v>
      </c>
      <c r="C181" s="119" t="s">
        <v>949</v>
      </c>
      <c r="D181" s="119"/>
      <c r="E181" s="120"/>
      <c r="F181" s="121" t="s">
        <v>423</v>
      </c>
      <c r="G181" s="121" t="s">
        <v>801</v>
      </c>
      <c r="H181" s="122">
        <v>15</v>
      </c>
      <c r="I181" s="70">
        <v>16903807.965489812</v>
      </c>
      <c r="J181" s="44">
        <v>4431182.6500000004</v>
      </c>
      <c r="K181" s="227">
        <f t="shared" si="4"/>
        <v>12472625.315489812</v>
      </c>
      <c r="L181" s="44">
        <f t="shared" si="5"/>
        <v>5232266.3198479759</v>
      </c>
      <c r="M181" s="44">
        <v>5232266.3198479759</v>
      </c>
    </row>
    <row r="182" spans="1:13">
      <c r="A182" s="118" t="s">
        <v>425</v>
      </c>
      <c r="B182" s="118" t="s">
        <v>426</v>
      </c>
      <c r="C182" s="119" t="s">
        <v>972</v>
      </c>
      <c r="D182" s="119" t="s">
        <v>977</v>
      </c>
      <c r="E182" s="120"/>
      <c r="F182" s="121" t="s">
        <v>1228</v>
      </c>
      <c r="G182" s="121" t="s">
        <v>881</v>
      </c>
      <c r="H182" s="122">
        <v>12</v>
      </c>
      <c r="I182" s="70">
        <v>1214749.7451643273</v>
      </c>
      <c r="J182" s="44">
        <v>399963.91</v>
      </c>
      <c r="K182" s="227">
        <f t="shared" si="4"/>
        <v>814785.83516432741</v>
      </c>
      <c r="L182" s="44">
        <f t="shared" si="5"/>
        <v>341802.65785143536</v>
      </c>
      <c r="M182" s="44">
        <v>341802.65785143536</v>
      </c>
    </row>
    <row r="183" spans="1:13">
      <c r="A183" s="118" t="s">
        <v>427</v>
      </c>
      <c r="B183" s="118" t="s">
        <v>428</v>
      </c>
      <c r="C183" s="119" t="s">
        <v>949</v>
      </c>
      <c r="D183" s="119" t="s">
        <v>977</v>
      </c>
      <c r="E183" s="120"/>
      <c r="F183" s="121" t="s">
        <v>1229</v>
      </c>
      <c r="G183" s="121" t="s">
        <v>882</v>
      </c>
      <c r="H183" s="122">
        <v>16</v>
      </c>
      <c r="I183" s="70">
        <v>4496990.2268573754</v>
      </c>
      <c r="J183" s="44">
        <v>846193.09000000008</v>
      </c>
      <c r="K183" s="227">
        <f t="shared" si="4"/>
        <v>3650797.1368573755</v>
      </c>
      <c r="L183" s="44">
        <f t="shared" si="5"/>
        <v>1531509.3989116689</v>
      </c>
      <c r="M183" s="44">
        <v>1531508</v>
      </c>
    </row>
    <row r="184" spans="1:13">
      <c r="A184" s="118" t="s">
        <v>429</v>
      </c>
      <c r="B184" s="118" t="s">
        <v>430</v>
      </c>
      <c r="C184" s="119" t="s">
        <v>973</v>
      </c>
      <c r="D184" s="119"/>
      <c r="E184" s="120"/>
      <c r="F184" s="121" t="s">
        <v>1230</v>
      </c>
      <c r="G184" s="121" t="s">
        <v>773</v>
      </c>
      <c r="H184" s="122">
        <v>6</v>
      </c>
      <c r="I184" s="70">
        <v>3048257.9295981582</v>
      </c>
      <c r="J184" s="44">
        <v>535097.59999999998</v>
      </c>
      <c r="K184" s="227">
        <f t="shared" si="4"/>
        <v>2513160.3295981581</v>
      </c>
      <c r="L184" s="44">
        <f t="shared" si="5"/>
        <v>1054270.7582664273</v>
      </c>
      <c r="M184" s="44">
        <v>0</v>
      </c>
    </row>
    <row r="185" spans="1:13">
      <c r="A185" s="118" t="s">
        <v>431</v>
      </c>
      <c r="B185" s="118" t="s">
        <v>432</v>
      </c>
      <c r="C185" s="119" t="s">
        <v>949</v>
      </c>
      <c r="D185" s="120" t="s">
        <v>977</v>
      </c>
      <c r="E185" s="120"/>
      <c r="F185" s="121" t="s">
        <v>1231</v>
      </c>
      <c r="G185" s="121" t="s">
        <v>883</v>
      </c>
      <c r="H185" s="122">
        <v>12</v>
      </c>
      <c r="I185" s="70">
        <v>2014936.4974228677</v>
      </c>
      <c r="J185" s="44">
        <v>384628.56</v>
      </c>
      <c r="K185" s="227">
        <f t="shared" si="4"/>
        <v>1630307.9374228676</v>
      </c>
      <c r="L185" s="44">
        <f t="shared" si="5"/>
        <v>683914.1797488929</v>
      </c>
      <c r="M185" s="44">
        <v>683914.17999999993</v>
      </c>
    </row>
    <row r="186" spans="1:13">
      <c r="A186" s="118">
        <v>454009</v>
      </c>
      <c r="B186" s="118" t="s">
        <v>433</v>
      </c>
      <c r="C186" s="119" t="s">
        <v>973</v>
      </c>
      <c r="D186" s="119"/>
      <c r="E186" s="120" t="s">
        <v>952</v>
      </c>
      <c r="F186" s="121" t="s">
        <v>1232</v>
      </c>
      <c r="G186" s="121" t="s">
        <v>870</v>
      </c>
      <c r="H186" s="122">
        <v>1</v>
      </c>
      <c r="I186" s="70">
        <v>162288</v>
      </c>
      <c r="J186" s="44">
        <v>1362509.93</v>
      </c>
      <c r="K186" s="227">
        <f t="shared" si="4"/>
        <v>-1200221.93</v>
      </c>
      <c r="L186" s="44">
        <v>0</v>
      </c>
      <c r="M186" s="44">
        <v>0</v>
      </c>
    </row>
    <row r="187" spans="1:13">
      <c r="A187" s="118" t="s">
        <v>435</v>
      </c>
      <c r="B187" s="118" t="s">
        <v>436</v>
      </c>
      <c r="C187" s="119" t="s">
        <v>950</v>
      </c>
      <c r="D187" s="119"/>
      <c r="E187" s="120"/>
      <c r="F187" s="121" t="s">
        <v>1055</v>
      </c>
      <c r="G187" s="121" t="s">
        <v>771</v>
      </c>
      <c r="H187" s="122">
        <v>3</v>
      </c>
      <c r="I187" s="70">
        <v>631551804.62933326</v>
      </c>
      <c r="J187" s="44">
        <v>138016893.33000001</v>
      </c>
      <c r="K187" s="227">
        <f t="shared" si="4"/>
        <v>493534911.29933321</v>
      </c>
      <c r="L187" s="44">
        <f t="shared" si="5"/>
        <v>207037895.29007027</v>
      </c>
      <c r="M187" s="44">
        <v>207037895.29007027</v>
      </c>
    </row>
    <row r="188" spans="1:13">
      <c r="A188" s="118" t="s">
        <v>437</v>
      </c>
      <c r="B188" s="118" t="s">
        <v>438</v>
      </c>
      <c r="C188" s="119" t="s">
        <v>949</v>
      </c>
      <c r="D188" s="119" t="s">
        <v>977</v>
      </c>
      <c r="E188" s="120"/>
      <c r="F188" s="121" t="s">
        <v>1233</v>
      </c>
      <c r="G188" s="121" t="s">
        <v>884</v>
      </c>
      <c r="H188" s="122">
        <v>16</v>
      </c>
      <c r="I188" s="70">
        <v>2362288.5710005229</v>
      </c>
      <c r="J188" s="44">
        <v>0</v>
      </c>
      <c r="K188" s="227">
        <f t="shared" si="4"/>
        <v>2362288.5710005229</v>
      </c>
      <c r="L188" s="44">
        <f t="shared" si="5"/>
        <v>990980.05553471937</v>
      </c>
      <c r="M188" s="44">
        <v>364421</v>
      </c>
    </row>
    <row r="189" spans="1:13">
      <c r="A189" s="118" t="s">
        <v>439</v>
      </c>
      <c r="B189" s="118" t="s">
        <v>440</v>
      </c>
      <c r="C189" s="119" t="s">
        <v>972</v>
      </c>
      <c r="D189" s="120" t="s">
        <v>977</v>
      </c>
      <c r="E189" s="120"/>
      <c r="F189" s="121" t="s">
        <v>1073</v>
      </c>
      <c r="G189" s="121" t="s">
        <v>885</v>
      </c>
      <c r="H189" s="122">
        <v>12</v>
      </c>
      <c r="I189" s="70">
        <v>1525486.9261828403</v>
      </c>
      <c r="J189" s="44">
        <v>528280.88</v>
      </c>
      <c r="K189" s="227">
        <f t="shared" si="4"/>
        <v>997206.04618284025</v>
      </c>
      <c r="L189" s="44">
        <f t="shared" si="5"/>
        <v>418327.93637370149</v>
      </c>
      <c r="M189" s="44">
        <v>418327.93637370149</v>
      </c>
    </row>
    <row r="190" spans="1:13">
      <c r="A190" s="118" t="s">
        <v>441</v>
      </c>
      <c r="B190" s="118" t="s">
        <v>442</v>
      </c>
      <c r="C190" s="119" t="s">
        <v>972</v>
      </c>
      <c r="D190" s="119" t="s">
        <v>977</v>
      </c>
      <c r="E190" s="120"/>
      <c r="F190" s="121" t="s">
        <v>1234</v>
      </c>
      <c r="G190" s="121" t="s">
        <v>886</v>
      </c>
      <c r="H190" s="122">
        <v>16</v>
      </c>
      <c r="I190" s="70">
        <v>1914525.0065209114</v>
      </c>
      <c r="J190" s="44">
        <v>347999.45</v>
      </c>
      <c r="K190" s="227">
        <f t="shared" si="4"/>
        <v>1566525.5565209114</v>
      </c>
      <c r="L190" s="44">
        <f t="shared" si="5"/>
        <v>657157.4709605223</v>
      </c>
      <c r="M190" s="44">
        <v>657157.4709605223</v>
      </c>
    </row>
    <row r="191" spans="1:13">
      <c r="A191" s="118" t="s">
        <v>444</v>
      </c>
      <c r="B191" s="118" t="s">
        <v>445</v>
      </c>
      <c r="C191" s="119" t="s">
        <v>949</v>
      </c>
      <c r="D191" s="119"/>
      <c r="E191" s="120"/>
      <c r="F191" s="121" t="s">
        <v>443</v>
      </c>
      <c r="G191" s="121" t="s">
        <v>775</v>
      </c>
      <c r="H191" s="122">
        <v>9</v>
      </c>
      <c r="I191" s="70">
        <v>52284752.968194224</v>
      </c>
      <c r="J191" s="44">
        <v>14778439.24</v>
      </c>
      <c r="K191" s="227">
        <f t="shared" si="4"/>
        <v>37506313.728194222</v>
      </c>
      <c r="L191" s="44">
        <f t="shared" si="5"/>
        <v>15733898.608977476</v>
      </c>
      <c r="M191" s="44">
        <v>7167536.79</v>
      </c>
    </row>
    <row r="192" spans="1:13">
      <c r="A192" s="118" t="s">
        <v>447</v>
      </c>
      <c r="B192" s="118" t="s">
        <v>448</v>
      </c>
      <c r="C192" s="119" t="s">
        <v>949</v>
      </c>
      <c r="D192" s="119" t="s">
        <v>977</v>
      </c>
      <c r="E192" s="120"/>
      <c r="F192" s="121" t="s">
        <v>446</v>
      </c>
      <c r="G192" s="121" t="s">
        <v>887</v>
      </c>
      <c r="H192" s="122">
        <v>3</v>
      </c>
      <c r="I192" s="70">
        <v>881573.15583624947</v>
      </c>
      <c r="J192" s="44">
        <v>171627.99</v>
      </c>
      <c r="K192" s="227">
        <f t="shared" si="4"/>
        <v>709945.16583624948</v>
      </c>
      <c r="L192" s="44">
        <f t="shared" si="5"/>
        <v>297821.99706830666</v>
      </c>
      <c r="M192" s="44">
        <v>297821.99706830666</v>
      </c>
    </row>
    <row r="193" spans="1:13">
      <c r="A193" s="118" t="s">
        <v>449</v>
      </c>
      <c r="B193" s="118" t="s">
        <v>450</v>
      </c>
      <c r="C193" s="119" t="s">
        <v>972</v>
      </c>
      <c r="D193" s="119" t="s">
        <v>977</v>
      </c>
      <c r="E193" s="120"/>
      <c r="F193" s="121" t="s">
        <v>1235</v>
      </c>
      <c r="G193" s="121" t="s">
        <v>888</v>
      </c>
      <c r="H193" s="122">
        <v>19</v>
      </c>
      <c r="I193" s="70">
        <v>2614125.2280705478</v>
      </c>
      <c r="J193" s="44">
        <v>407318.69</v>
      </c>
      <c r="K193" s="227">
        <f t="shared" si="4"/>
        <v>2206806.5380705479</v>
      </c>
      <c r="L193" s="44">
        <f t="shared" si="5"/>
        <v>925755.34272059484</v>
      </c>
      <c r="M193" s="44">
        <v>925755.34272059484</v>
      </c>
    </row>
    <row r="194" spans="1:13">
      <c r="A194" s="118" t="s">
        <v>452</v>
      </c>
      <c r="B194" s="118" t="s">
        <v>453</v>
      </c>
      <c r="C194" s="119" t="s">
        <v>949</v>
      </c>
      <c r="D194" s="119"/>
      <c r="E194" s="120"/>
      <c r="F194" s="121" t="s">
        <v>451</v>
      </c>
      <c r="G194" s="121" t="s">
        <v>802</v>
      </c>
      <c r="H194" s="122">
        <v>5</v>
      </c>
      <c r="I194" s="70">
        <v>12474602.325368561</v>
      </c>
      <c r="J194" s="44">
        <v>6955994.4699999997</v>
      </c>
      <c r="K194" s="227">
        <f t="shared" si="4"/>
        <v>5518607.8553685611</v>
      </c>
      <c r="L194" s="44">
        <f t="shared" si="5"/>
        <v>2315055.9953271113</v>
      </c>
      <c r="M194" s="44">
        <v>2315055.9953271113</v>
      </c>
    </row>
    <row r="195" spans="1:13">
      <c r="A195" s="118" t="s">
        <v>455</v>
      </c>
      <c r="B195" s="118" t="s">
        <v>456</v>
      </c>
      <c r="C195" s="119" t="s">
        <v>949</v>
      </c>
      <c r="D195" s="119"/>
      <c r="E195" s="120"/>
      <c r="F195" s="121" t="s">
        <v>454</v>
      </c>
      <c r="G195" s="121" t="s">
        <v>779</v>
      </c>
      <c r="H195" s="122">
        <v>10</v>
      </c>
      <c r="I195" s="70">
        <v>45787009.607131489</v>
      </c>
      <c r="J195" s="44">
        <v>8924074.0600000005</v>
      </c>
      <c r="K195" s="227">
        <f t="shared" ref="K195:K258" si="6">I195-J195</f>
        <v>36862935.547131486</v>
      </c>
      <c r="L195" s="44">
        <f t="shared" ref="L195:L258" si="7">K195*0.4195</f>
        <v>15464001.462021658</v>
      </c>
      <c r="M195" s="44">
        <v>44004.782474595122</v>
      </c>
    </row>
    <row r="196" spans="1:13">
      <c r="A196" s="118" t="s">
        <v>457</v>
      </c>
      <c r="B196" s="118" t="s">
        <v>458</v>
      </c>
      <c r="C196" s="119" t="s">
        <v>972</v>
      </c>
      <c r="D196" s="119" t="s">
        <v>977</v>
      </c>
      <c r="E196" s="120"/>
      <c r="F196" s="121" t="s">
        <v>1236</v>
      </c>
      <c r="G196" s="121" t="s">
        <v>889</v>
      </c>
      <c r="H196" s="122">
        <v>6</v>
      </c>
      <c r="I196" s="70">
        <v>2015855.476280872</v>
      </c>
      <c r="J196" s="44">
        <v>507102.03</v>
      </c>
      <c r="K196" s="227">
        <f t="shared" si="6"/>
        <v>1508753.446280872</v>
      </c>
      <c r="L196" s="44">
        <f t="shared" si="7"/>
        <v>632922.07071482576</v>
      </c>
      <c r="M196" s="44">
        <v>632922.07071482576</v>
      </c>
    </row>
    <row r="197" spans="1:13">
      <c r="A197" s="118" t="s">
        <v>460</v>
      </c>
      <c r="B197" s="118" t="s">
        <v>461</v>
      </c>
      <c r="C197" s="119" t="s">
        <v>949</v>
      </c>
      <c r="D197" s="119"/>
      <c r="E197" s="120"/>
      <c r="F197" s="121" t="s">
        <v>459</v>
      </c>
      <c r="G197" s="121" t="s">
        <v>860</v>
      </c>
      <c r="H197" s="122">
        <v>1</v>
      </c>
      <c r="I197" s="70">
        <v>9840495.5579454135</v>
      </c>
      <c r="J197" s="44">
        <v>0</v>
      </c>
      <c r="K197" s="227">
        <f t="shared" si="6"/>
        <v>9840495.5579454135</v>
      </c>
      <c r="L197" s="44">
        <f t="shared" si="7"/>
        <v>4128087.8865581006</v>
      </c>
      <c r="M197" s="44">
        <v>0</v>
      </c>
    </row>
    <row r="198" spans="1:13">
      <c r="A198" s="118" t="s">
        <v>463</v>
      </c>
      <c r="B198" s="118" t="s">
        <v>464</v>
      </c>
      <c r="C198" s="119" t="s">
        <v>949</v>
      </c>
      <c r="D198" s="119"/>
      <c r="E198" s="120"/>
      <c r="F198" s="121" t="s">
        <v>462</v>
      </c>
      <c r="G198" s="121" t="s">
        <v>792</v>
      </c>
      <c r="H198" s="122">
        <v>7</v>
      </c>
      <c r="I198" s="70">
        <v>31568536.243025139</v>
      </c>
      <c r="J198" s="44">
        <v>9091111.0099999998</v>
      </c>
      <c r="K198" s="227">
        <f t="shared" si="6"/>
        <v>22477425.233025141</v>
      </c>
      <c r="L198" s="44">
        <f t="shared" si="7"/>
        <v>9429279.8852540459</v>
      </c>
      <c r="M198" s="44">
        <v>9429279.8852540459</v>
      </c>
    </row>
    <row r="199" spans="1:13">
      <c r="A199" s="118" t="s">
        <v>466</v>
      </c>
      <c r="B199" s="118" t="s">
        <v>467</v>
      </c>
      <c r="C199" s="119" t="s">
        <v>949</v>
      </c>
      <c r="D199" s="119" t="s">
        <v>977</v>
      </c>
      <c r="E199" s="120"/>
      <c r="F199" s="121" t="s">
        <v>465</v>
      </c>
      <c r="G199" s="121" t="s">
        <v>890</v>
      </c>
      <c r="H199" s="122" t="s">
        <v>948</v>
      </c>
      <c r="I199" s="70">
        <v>5746313.4533067942</v>
      </c>
      <c r="J199" s="44">
        <v>0</v>
      </c>
      <c r="K199" s="227">
        <f t="shared" si="6"/>
        <v>5746313.4533067942</v>
      </c>
      <c r="L199" s="44">
        <f t="shared" si="7"/>
        <v>2410578.4936621999</v>
      </c>
      <c r="M199" s="44">
        <v>0</v>
      </c>
    </row>
    <row r="200" spans="1:13">
      <c r="A200" s="118" t="s">
        <v>468</v>
      </c>
      <c r="B200" s="118" t="s">
        <v>469</v>
      </c>
      <c r="C200" s="119" t="s">
        <v>972</v>
      </c>
      <c r="D200" s="119" t="s">
        <v>977</v>
      </c>
      <c r="E200" s="120"/>
      <c r="F200" s="121" t="s">
        <v>1237</v>
      </c>
      <c r="G200" s="121" t="s">
        <v>830</v>
      </c>
      <c r="H200" s="122">
        <v>4</v>
      </c>
      <c r="I200" s="70">
        <v>1139007.6739024329</v>
      </c>
      <c r="J200" s="44">
        <v>356279.07</v>
      </c>
      <c r="K200" s="227">
        <f t="shared" si="6"/>
        <v>782728.60390243283</v>
      </c>
      <c r="L200" s="44">
        <f t="shared" si="7"/>
        <v>328354.64933707059</v>
      </c>
      <c r="M200" s="44">
        <v>328354.64933707059</v>
      </c>
    </row>
    <row r="201" spans="1:13">
      <c r="A201" s="118" t="s">
        <v>470</v>
      </c>
      <c r="B201" s="118" t="s">
        <v>471</v>
      </c>
      <c r="C201" s="119" t="s">
        <v>972</v>
      </c>
      <c r="D201" s="119"/>
      <c r="E201" s="120"/>
      <c r="F201" s="121" t="s">
        <v>1064</v>
      </c>
      <c r="G201" s="121" t="s">
        <v>840</v>
      </c>
      <c r="H201" s="122">
        <v>14</v>
      </c>
      <c r="I201" s="70">
        <v>20927071.20251241</v>
      </c>
      <c r="J201" s="44">
        <v>5350601.07</v>
      </c>
      <c r="K201" s="227">
        <f t="shared" si="6"/>
        <v>15576470.132512409</v>
      </c>
      <c r="L201" s="44">
        <f t="shared" si="7"/>
        <v>6534329.2205889551</v>
      </c>
      <c r="M201" s="44">
        <v>6534329.2205889551</v>
      </c>
    </row>
    <row r="202" spans="1:13">
      <c r="A202" s="118" t="s">
        <v>472</v>
      </c>
      <c r="B202" s="118" t="s">
        <v>473</v>
      </c>
      <c r="C202" s="119" t="s">
        <v>949</v>
      </c>
      <c r="D202" s="119" t="s">
        <v>977</v>
      </c>
      <c r="E202" s="120"/>
      <c r="F202" s="121" t="s">
        <v>1238</v>
      </c>
      <c r="G202" s="121" t="s">
        <v>888</v>
      </c>
      <c r="H202" s="122">
        <v>19</v>
      </c>
      <c r="I202" s="70">
        <v>38386588.015757158</v>
      </c>
      <c r="J202" s="44">
        <v>5566150.1700000009</v>
      </c>
      <c r="K202" s="227">
        <f t="shared" si="6"/>
        <v>32820437.845757157</v>
      </c>
      <c r="L202" s="44">
        <f t="shared" si="7"/>
        <v>13768173.676295126</v>
      </c>
      <c r="M202" s="44">
        <v>5410000</v>
      </c>
    </row>
    <row r="203" spans="1:13">
      <c r="A203" s="118" t="s">
        <v>475</v>
      </c>
      <c r="B203" s="118" t="s">
        <v>476</v>
      </c>
      <c r="C203" s="119" t="s">
        <v>950</v>
      </c>
      <c r="D203" s="119"/>
      <c r="E203" s="120"/>
      <c r="F203" s="121" t="s">
        <v>1239</v>
      </c>
      <c r="G203" s="121" t="s">
        <v>773</v>
      </c>
      <c r="H203" s="122">
        <v>6</v>
      </c>
      <c r="I203" s="70">
        <v>199611066.64166096</v>
      </c>
      <c r="J203" s="44">
        <v>63653877.399999999</v>
      </c>
      <c r="K203" s="227">
        <f t="shared" si="6"/>
        <v>135957189.24166095</v>
      </c>
      <c r="L203" s="44">
        <f t="shared" si="7"/>
        <v>57034040.886876769</v>
      </c>
      <c r="M203" s="44">
        <v>57034040.886876769</v>
      </c>
    </row>
    <row r="204" spans="1:13">
      <c r="A204" s="118" t="s">
        <v>477</v>
      </c>
      <c r="B204" s="118" t="s">
        <v>478</v>
      </c>
      <c r="C204" s="119" t="s">
        <v>972</v>
      </c>
      <c r="D204" s="119" t="s">
        <v>977</v>
      </c>
      <c r="E204" s="120"/>
      <c r="F204" s="121" t="s">
        <v>1240</v>
      </c>
      <c r="G204" s="121" t="s">
        <v>891</v>
      </c>
      <c r="H204" s="122">
        <v>12</v>
      </c>
      <c r="I204" s="70">
        <v>856426.06539201038</v>
      </c>
      <c r="J204" s="44">
        <v>523284.7</v>
      </c>
      <c r="K204" s="227">
        <f t="shared" si="6"/>
        <v>333141.36539201037</v>
      </c>
      <c r="L204" s="44">
        <f t="shared" si="7"/>
        <v>139752.80278194835</v>
      </c>
      <c r="M204" s="44">
        <v>139752.80278194835</v>
      </c>
    </row>
    <row r="205" spans="1:13">
      <c r="A205" s="118" t="s">
        <v>480</v>
      </c>
      <c r="B205" s="118" t="s">
        <v>481</v>
      </c>
      <c r="C205" s="119" t="s">
        <v>972</v>
      </c>
      <c r="D205" s="119"/>
      <c r="E205" s="120"/>
      <c r="F205" s="121" t="s">
        <v>479</v>
      </c>
      <c r="G205" s="121" t="s">
        <v>892</v>
      </c>
      <c r="H205" s="122">
        <v>14</v>
      </c>
      <c r="I205" s="70">
        <v>20171128.011377424</v>
      </c>
      <c r="J205" s="44">
        <v>4744000.07</v>
      </c>
      <c r="K205" s="227">
        <f t="shared" si="6"/>
        <v>15427127.941377424</v>
      </c>
      <c r="L205" s="44">
        <f t="shared" si="7"/>
        <v>6471680.171407829</v>
      </c>
      <c r="M205" s="44">
        <v>6471680.171407829</v>
      </c>
    </row>
    <row r="206" spans="1:13">
      <c r="A206" s="118" t="s">
        <v>483</v>
      </c>
      <c r="B206" s="118" t="s">
        <v>484</v>
      </c>
      <c r="C206" s="119" t="s">
        <v>972</v>
      </c>
      <c r="D206" s="119" t="s">
        <v>977</v>
      </c>
      <c r="E206" s="120"/>
      <c r="F206" s="121" t="s">
        <v>482</v>
      </c>
      <c r="G206" s="121" t="s">
        <v>893</v>
      </c>
      <c r="H206" s="122">
        <v>14</v>
      </c>
      <c r="I206" s="70">
        <v>2245661.6455744691</v>
      </c>
      <c r="J206" s="44">
        <v>326042.90999999997</v>
      </c>
      <c r="K206" s="227">
        <f t="shared" si="6"/>
        <v>1919618.7355744692</v>
      </c>
      <c r="L206" s="44">
        <f t="shared" si="7"/>
        <v>805280.05957348982</v>
      </c>
      <c r="M206" s="44">
        <v>805280.05957348982</v>
      </c>
    </row>
    <row r="207" spans="1:13">
      <c r="A207" s="118" t="s">
        <v>486</v>
      </c>
      <c r="B207" s="118" t="s">
        <v>487</v>
      </c>
      <c r="C207" s="119" t="s">
        <v>972</v>
      </c>
      <c r="D207" s="120" t="s">
        <v>977</v>
      </c>
      <c r="E207" s="120"/>
      <c r="F207" s="121" t="s">
        <v>1075</v>
      </c>
      <c r="G207" s="121" t="s">
        <v>894</v>
      </c>
      <c r="H207" s="122">
        <v>11</v>
      </c>
      <c r="I207" s="70">
        <v>1597838.3966638998</v>
      </c>
      <c r="J207" s="44">
        <v>410737.43</v>
      </c>
      <c r="K207" s="227">
        <f t="shared" si="6"/>
        <v>1187100.9666638998</v>
      </c>
      <c r="L207" s="44">
        <f t="shared" si="7"/>
        <v>497988.85551550594</v>
      </c>
      <c r="M207" s="44">
        <v>497988.85551550594</v>
      </c>
    </row>
    <row r="208" spans="1:13">
      <c r="A208" s="118" t="s">
        <v>489</v>
      </c>
      <c r="B208" s="118" t="s">
        <v>490</v>
      </c>
      <c r="C208" s="119" t="s">
        <v>949</v>
      </c>
      <c r="D208" s="119"/>
      <c r="E208" s="120"/>
      <c r="F208" s="121" t="s">
        <v>488</v>
      </c>
      <c r="G208" s="121" t="s">
        <v>779</v>
      </c>
      <c r="H208" s="122">
        <v>10</v>
      </c>
      <c r="I208" s="70">
        <v>36057224.142609984</v>
      </c>
      <c r="J208" s="44">
        <v>6566274.04</v>
      </c>
      <c r="K208" s="227">
        <f t="shared" si="6"/>
        <v>29490950.102609985</v>
      </c>
      <c r="L208" s="44">
        <f t="shared" si="7"/>
        <v>12371453.568044888</v>
      </c>
      <c r="M208" s="44">
        <v>32378.424761122558</v>
      </c>
    </row>
    <row r="209" spans="1:13">
      <c r="A209" s="118" t="s">
        <v>491</v>
      </c>
      <c r="B209" s="118" t="s">
        <v>492</v>
      </c>
      <c r="C209" s="119" t="s">
        <v>972</v>
      </c>
      <c r="D209" s="119" t="s">
        <v>977</v>
      </c>
      <c r="E209" s="120"/>
      <c r="F209" s="121" t="s">
        <v>1244</v>
      </c>
      <c r="G209" s="121" t="s">
        <v>895</v>
      </c>
      <c r="H209" s="122">
        <v>12</v>
      </c>
      <c r="I209" s="70">
        <v>2918303.5307859993</v>
      </c>
      <c r="J209" s="44">
        <v>394020.83</v>
      </c>
      <c r="K209" s="227">
        <f t="shared" si="6"/>
        <v>2524282.7007859992</v>
      </c>
      <c r="L209" s="44">
        <f t="shared" si="7"/>
        <v>1058936.5929797266</v>
      </c>
      <c r="M209" s="44">
        <v>1058936.5929797266</v>
      </c>
    </row>
    <row r="210" spans="1:13">
      <c r="A210" s="118" t="s">
        <v>494</v>
      </c>
      <c r="B210" s="118" t="s">
        <v>495</v>
      </c>
      <c r="C210" s="119" t="s">
        <v>972</v>
      </c>
      <c r="D210" s="119" t="s">
        <v>977</v>
      </c>
      <c r="E210" s="120"/>
      <c r="F210" s="121" t="s">
        <v>1076</v>
      </c>
      <c r="G210" s="121" t="s">
        <v>896</v>
      </c>
      <c r="H210" s="122">
        <v>14</v>
      </c>
      <c r="I210" s="70">
        <v>2180462.8733946392</v>
      </c>
      <c r="J210" s="44">
        <v>405732.37</v>
      </c>
      <c r="K210" s="227">
        <f t="shared" si="6"/>
        <v>1774730.5033946391</v>
      </c>
      <c r="L210" s="44">
        <f t="shared" si="7"/>
        <v>744499.44617405103</v>
      </c>
      <c r="M210" s="44">
        <v>744499.44617405103</v>
      </c>
    </row>
    <row r="211" spans="1:13">
      <c r="A211" s="118" t="s">
        <v>497</v>
      </c>
      <c r="B211" s="118" t="s">
        <v>498</v>
      </c>
      <c r="C211" s="119" t="s">
        <v>972</v>
      </c>
      <c r="D211" s="119" t="s">
        <v>977</v>
      </c>
      <c r="E211" s="120"/>
      <c r="F211" s="130" t="s">
        <v>496</v>
      </c>
      <c r="G211" s="121" t="s">
        <v>897</v>
      </c>
      <c r="H211" s="122">
        <v>5</v>
      </c>
      <c r="I211" s="70">
        <v>3828624.5067661433</v>
      </c>
      <c r="J211" s="44">
        <v>1052104.3400000001</v>
      </c>
      <c r="K211" s="227">
        <f t="shared" si="6"/>
        <v>2776520.1667661434</v>
      </c>
      <c r="L211" s="44">
        <f t="shared" si="7"/>
        <v>1164750.2099583971</v>
      </c>
      <c r="M211" s="44">
        <v>1164750.21</v>
      </c>
    </row>
    <row r="212" spans="1:13">
      <c r="A212" s="118" t="s">
        <v>500</v>
      </c>
      <c r="B212" s="118" t="s">
        <v>501</v>
      </c>
      <c r="C212" s="119" t="s">
        <v>972</v>
      </c>
      <c r="D212" s="119" t="s">
        <v>977</v>
      </c>
      <c r="E212" s="120"/>
      <c r="F212" s="130" t="s">
        <v>499</v>
      </c>
      <c r="G212" s="121" t="s">
        <v>898</v>
      </c>
      <c r="H212" s="122">
        <v>2</v>
      </c>
      <c r="I212" s="70">
        <v>2248516.8688461152</v>
      </c>
      <c r="J212" s="44">
        <v>517332.99</v>
      </c>
      <c r="K212" s="227">
        <f t="shared" si="6"/>
        <v>1731183.8788461152</v>
      </c>
      <c r="L212" s="44">
        <f t="shared" si="7"/>
        <v>726231.63717594533</v>
      </c>
      <c r="M212" s="44">
        <v>726231.63717594533</v>
      </c>
    </row>
    <row r="213" spans="1:13">
      <c r="A213" s="118" t="s">
        <v>502</v>
      </c>
      <c r="B213" s="118" t="s">
        <v>503</v>
      </c>
      <c r="C213" s="119" t="s">
        <v>972</v>
      </c>
      <c r="D213" s="119" t="s">
        <v>977</v>
      </c>
      <c r="E213" s="120"/>
      <c r="F213" s="121" t="s">
        <v>1069</v>
      </c>
      <c r="G213" s="121" t="s">
        <v>899</v>
      </c>
      <c r="H213" s="122">
        <v>4</v>
      </c>
      <c r="I213" s="70">
        <v>2169839.1908559743</v>
      </c>
      <c r="J213" s="44">
        <v>666556.88</v>
      </c>
      <c r="K213" s="227">
        <f t="shared" si="6"/>
        <v>1503282.3108559744</v>
      </c>
      <c r="L213" s="44">
        <f t="shared" si="7"/>
        <v>630626.92940408131</v>
      </c>
      <c r="M213" s="44">
        <v>630626.92940408131</v>
      </c>
    </row>
    <row r="214" spans="1:13">
      <c r="A214" s="118" t="s">
        <v>505</v>
      </c>
      <c r="B214" s="118" t="s">
        <v>506</v>
      </c>
      <c r="C214" s="119" t="s">
        <v>949</v>
      </c>
      <c r="D214" s="119" t="s">
        <v>977</v>
      </c>
      <c r="E214" s="120"/>
      <c r="F214" s="121" t="s">
        <v>504</v>
      </c>
      <c r="G214" s="121" t="s">
        <v>900</v>
      </c>
      <c r="H214" s="122">
        <v>6</v>
      </c>
      <c r="I214" s="70">
        <v>3934112.5245859604</v>
      </c>
      <c r="J214" s="44">
        <v>1179946.77</v>
      </c>
      <c r="K214" s="227">
        <f t="shared" si="6"/>
        <v>2754165.7545859604</v>
      </c>
      <c r="L214" s="44">
        <f t="shared" si="7"/>
        <v>1155372.5340488104</v>
      </c>
      <c r="M214" s="44">
        <v>1155372.5340488104</v>
      </c>
    </row>
    <row r="215" spans="1:13">
      <c r="A215" s="118" t="s">
        <v>508</v>
      </c>
      <c r="B215" s="118" t="s">
        <v>509</v>
      </c>
      <c r="C215" s="119" t="s">
        <v>949</v>
      </c>
      <c r="D215" s="120" t="s">
        <v>977</v>
      </c>
      <c r="E215" s="120"/>
      <c r="F215" s="121" t="s">
        <v>507</v>
      </c>
      <c r="G215" s="121" t="s">
        <v>901</v>
      </c>
      <c r="H215" s="122">
        <v>4</v>
      </c>
      <c r="I215" s="70">
        <v>4780178.2713583978</v>
      </c>
      <c r="J215" s="44">
        <v>1117556.54</v>
      </c>
      <c r="K215" s="227">
        <f t="shared" si="6"/>
        <v>3662621.7313583978</v>
      </c>
      <c r="L215" s="44">
        <f t="shared" si="7"/>
        <v>1536469.8163048478</v>
      </c>
      <c r="M215" s="44">
        <v>1536469.8163048478</v>
      </c>
    </row>
    <row r="216" spans="1:13">
      <c r="A216" s="118" t="s">
        <v>511</v>
      </c>
      <c r="B216" s="118" t="s">
        <v>512</v>
      </c>
      <c r="C216" s="119" t="s">
        <v>949</v>
      </c>
      <c r="D216" s="119"/>
      <c r="E216" s="120"/>
      <c r="F216" s="121" t="s">
        <v>510</v>
      </c>
      <c r="G216" s="121" t="s">
        <v>902</v>
      </c>
      <c r="H216" s="122">
        <v>2</v>
      </c>
      <c r="I216" s="70">
        <v>5612099.951563471</v>
      </c>
      <c r="J216" s="44">
        <v>0</v>
      </c>
      <c r="K216" s="227">
        <f t="shared" si="6"/>
        <v>5612099.951563471</v>
      </c>
      <c r="L216" s="44">
        <f t="shared" si="7"/>
        <v>2354275.929680876</v>
      </c>
      <c r="M216" s="44">
        <v>54700.37</v>
      </c>
    </row>
    <row r="217" spans="1:13">
      <c r="A217" s="118" t="s">
        <v>1245</v>
      </c>
      <c r="B217" s="118" t="s">
        <v>513</v>
      </c>
      <c r="C217" s="119" t="s">
        <v>949</v>
      </c>
      <c r="D217" s="119"/>
      <c r="E217" s="120"/>
      <c r="F217" s="121" t="s">
        <v>1246</v>
      </c>
      <c r="G217" s="121" t="s">
        <v>773</v>
      </c>
      <c r="H217" s="122">
        <v>6</v>
      </c>
      <c r="I217" s="70">
        <v>10394707.673581719</v>
      </c>
      <c r="J217" s="44">
        <v>2373763.15</v>
      </c>
      <c r="K217" s="227">
        <f t="shared" si="6"/>
        <v>8020944.523581719</v>
      </c>
      <c r="L217" s="44">
        <f t="shared" si="7"/>
        <v>3364786.227642531</v>
      </c>
      <c r="M217" s="44">
        <v>3364786.23</v>
      </c>
    </row>
    <row r="218" spans="1:13">
      <c r="A218" s="118" t="s">
        <v>1247</v>
      </c>
      <c r="B218" s="118" t="s">
        <v>514</v>
      </c>
      <c r="C218" s="119" t="s">
        <v>949</v>
      </c>
      <c r="D218" s="119"/>
      <c r="E218" s="120" t="s">
        <v>953</v>
      </c>
      <c r="F218" s="121" t="s">
        <v>1248</v>
      </c>
      <c r="G218" s="121" t="s">
        <v>868</v>
      </c>
      <c r="H218" s="122">
        <v>12</v>
      </c>
      <c r="I218" s="70">
        <v>2574077.6265539997</v>
      </c>
      <c r="J218" s="44">
        <v>0</v>
      </c>
      <c r="K218" s="227">
        <f t="shared" si="6"/>
        <v>2574077.6265539997</v>
      </c>
      <c r="L218" s="44">
        <f t="shared" si="7"/>
        <v>1079825.5643394028</v>
      </c>
      <c r="M218" s="44">
        <v>0</v>
      </c>
    </row>
    <row r="219" spans="1:13">
      <c r="A219" s="118" t="s">
        <v>515</v>
      </c>
      <c r="B219" s="118" t="s">
        <v>516</v>
      </c>
      <c r="C219" s="119" t="s">
        <v>972</v>
      </c>
      <c r="D219" s="119" t="s">
        <v>977</v>
      </c>
      <c r="E219" s="120"/>
      <c r="F219" s="121" t="s">
        <v>1077</v>
      </c>
      <c r="G219" s="121" t="s">
        <v>903</v>
      </c>
      <c r="H219" s="122">
        <v>11</v>
      </c>
      <c r="I219" s="70">
        <v>1946683.1957730432</v>
      </c>
      <c r="J219" s="44">
        <v>586596.47</v>
      </c>
      <c r="K219" s="227">
        <f t="shared" si="6"/>
        <v>1360086.7257730432</v>
      </c>
      <c r="L219" s="44">
        <f t="shared" si="7"/>
        <v>570556.38146179158</v>
      </c>
      <c r="M219" s="44">
        <v>570556.38146179158</v>
      </c>
    </row>
    <row r="220" spans="1:13">
      <c r="A220" s="118" t="s">
        <v>517</v>
      </c>
      <c r="B220" s="118" t="s">
        <v>518</v>
      </c>
      <c r="C220" s="119" t="s">
        <v>972</v>
      </c>
      <c r="D220" s="119" t="s">
        <v>977</v>
      </c>
      <c r="E220" s="120"/>
      <c r="F220" s="121" t="s">
        <v>1066</v>
      </c>
      <c r="G220" s="121" t="s">
        <v>904</v>
      </c>
      <c r="H220" s="122">
        <v>16</v>
      </c>
      <c r="I220" s="70">
        <v>219708.07836168288</v>
      </c>
      <c r="J220" s="44">
        <v>272727.27</v>
      </c>
      <c r="K220" s="227">
        <f t="shared" si="6"/>
        <v>-53019.191638317134</v>
      </c>
      <c r="L220" s="44">
        <v>0</v>
      </c>
      <c r="M220" s="44">
        <v>0</v>
      </c>
    </row>
    <row r="221" spans="1:13">
      <c r="A221" s="118" t="s">
        <v>520</v>
      </c>
      <c r="B221" s="118" t="s">
        <v>521</v>
      </c>
      <c r="C221" s="119" t="s">
        <v>949</v>
      </c>
      <c r="D221" s="119"/>
      <c r="E221" s="120"/>
      <c r="F221" s="130" t="s">
        <v>519</v>
      </c>
      <c r="G221" s="121" t="s">
        <v>833</v>
      </c>
      <c r="H221" s="122">
        <v>13</v>
      </c>
      <c r="I221" s="70">
        <v>27308471.475098934</v>
      </c>
      <c r="J221" s="44">
        <v>5932257.9100000001</v>
      </c>
      <c r="K221" s="227">
        <f t="shared" si="6"/>
        <v>21376213.565098934</v>
      </c>
      <c r="L221" s="44">
        <f t="shared" si="7"/>
        <v>8967321.590559002</v>
      </c>
      <c r="M221" s="44">
        <v>8967321.5899999999</v>
      </c>
    </row>
    <row r="222" spans="1:13">
      <c r="A222" s="118" t="s">
        <v>523</v>
      </c>
      <c r="B222" s="118" t="s">
        <v>524</v>
      </c>
      <c r="C222" s="119" t="s">
        <v>972</v>
      </c>
      <c r="D222" s="119" t="s">
        <v>977</v>
      </c>
      <c r="E222" s="120"/>
      <c r="F222" s="121" t="s">
        <v>522</v>
      </c>
      <c r="G222" s="121" t="s">
        <v>905</v>
      </c>
      <c r="H222" s="122">
        <v>12</v>
      </c>
      <c r="I222" s="70">
        <v>1331727.6975996033</v>
      </c>
      <c r="J222" s="44">
        <v>310199.19</v>
      </c>
      <c r="K222" s="227">
        <f t="shared" si="6"/>
        <v>1021528.5075996034</v>
      </c>
      <c r="L222" s="44">
        <f t="shared" si="7"/>
        <v>428531.20893803361</v>
      </c>
      <c r="M222" s="44">
        <v>428531.20893803361</v>
      </c>
    </row>
    <row r="223" spans="1:13">
      <c r="A223" s="118" t="s">
        <v>525</v>
      </c>
      <c r="B223" s="118" t="s">
        <v>526</v>
      </c>
      <c r="C223" s="119" t="s">
        <v>949</v>
      </c>
      <c r="D223" s="119"/>
      <c r="E223" s="120"/>
      <c r="F223" s="121" t="s">
        <v>1249</v>
      </c>
      <c r="G223" s="121" t="s">
        <v>906</v>
      </c>
      <c r="H223" s="122">
        <v>12</v>
      </c>
      <c r="I223" s="70">
        <v>65127464.032477014</v>
      </c>
      <c r="J223" s="44">
        <v>16100930.84</v>
      </c>
      <c r="K223" s="227">
        <f t="shared" si="6"/>
        <v>49026533.192477018</v>
      </c>
      <c r="L223" s="44">
        <f t="shared" si="7"/>
        <v>20566630.67424411</v>
      </c>
      <c r="M223" s="44">
        <v>20566630.67424411</v>
      </c>
    </row>
    <row r="224" spans="1:13">
      <c r="A224" s="118" t="s">
        <v>528</v>
      </c>
      <c r="B224" s="118" t="s">
        <v>529</v>
      </c>
      <c r="C224" s="119" t="s">
        <v>949</v>
      </c>
      <c r="D224" s="119"/>
      <c r="E224" s="120"/>
      <c r="F224" s="121" t="s">
        <v>527</v>
      </c>
      <c r="G224" s="121" t="s">
        <v>795</v>
      </c>
      <c r="H224" s="122">
        <v>8</v>
      </c>
      <c r="I224" s="70">
        <v>117259626.10854626</v>
      </c>
      <c r="J224" s="44">
        <v>32173525.859999999</v>
      </c>
      <c r="K224" s="227">
        <f t="shared" si="6"/>
        <v>85086100.248546258</v>
      </c>
      <c r="L224" s="44">
        <f t="shared" si="7"/>
        <v>35693619.054265156</v>
      </c>
      <c r="M224" s="44">
        <v>35693619.054265156</v>
      </c>
    </row>
    <row r="225" spans="1:13">
      <c r="A225" s="118" t="s">
        <v>531</v>
      </c>
      <c r="B225" s="118" t="s">
        <v>532</v>
      </c>
      <c r="C225" s="119" t="s">
        <v>950</v>
      </c>
      <c r="D225" s="119"/>
      <c r="E225" s="120"/>
      <c r="F225" s="121" t="s">
        <v>530</v>
      </c>
      <c r="G225" s="121" t="s">
        <v>792</v>
      </c>
      <c r="H225" s="122">
        <v>7</v>
      </c>
      <c r="I225" s="70">
        <v>98806376.93771708</v>
      </c>
      <c r="J225" s="44">
        <v>22427361.07</v>
      </c>
      <c r="K225" s="227">
        <f t="shared" si="6"/>
        <v>76379015.867717087</v>
      </c>
      <c r="L225" s="44">
        <f t="shared" si="7"/>
        <v>32040997.156507317</v>
      </c>
      <c r="M225" s="44">
        <v>32040997.156507317</v>
      </c>
    </row>
    <row r="226" spans="1:13">
      <c r="A226" s="118" t="s">
        <v>533</v>
      </c>
      <c r="B226" s="118" t="s">
        <v>534</v>
      </c>
      <c r="C226" s="119" t="s">
        <v>949</v>
      </c>
      <c r="D226" s="119" t="s">
        <v>977</v>
      </c>
      <c r="E226" s="120"/>
      <c r="F226" s="121" t="s">
        <v>1250</v>
      </c>
      <c r="G226" s="121" t="s">
        <v>907</v>
      </c>
      <c r="H226" s="122">
        <v>12</v>
      </c>
      <c r="I226" s="70">
        <v>1115935.7473975399</v>
      </c>
      <c r="J226" s="44">
        <v>175445.51</v>
      </c>
      <c r="K226" s="227">
        <f t="shared" si="6"/>
        <v>940490.2373975399</v>
      </c>
      <c r="L226" s="44">
        <f t="shared" si="7"/>
        <v>394535.65458826796</v>
      </c>
      <c r="M226" s="44">
        <v>394535.65458826796</v>
      </c>
    </row>
    <row r="227" spans="1:13">
      <c r="A227" s="118" t="s">
        <v>535</v>
      </c>
      <c r="B227" s="118" t="s">
        <v>536</v>
      </c>
      <c r="C227" s="119" t="s">
        <v>949</v>
      </c>
      <c r="D227" s="119"/>
      <c r="E227" s="120"/>
      <c r="F227" s="121" t="s">
        <v>1251</v>
      </c>
      <c r="G227" s="121" t="s">
        <v>771</v>
      </c>
      <c r="H227" s="122">
        <v>3</v>
      </c>
      <c r="I227" s="70">
        <v>146809642.47122133</v>
      </c>
      <c r="J227" s="44">
        <v>43538020.43</v>
      </c>
      <c r="K227" s="227">
        <f t="shared" si="6"/>
        <v>103271622.04122132</v>
      </c>
      <c r="L227" s="44">
        <f t="shared" si="7"/>
        <v>43322445.446292341</v>
      </c>
      <c r="M227" s="44">
        <v>43322445.450000003</v>
      </c>
    </row>
    <row r="228" spans="1:13">
      <c r="A228" s="118" t="s">
        <v>538</v>
      </c>
      <c r="B228" s="118" t="s">
        <v>539</v>
      </c>
      <c r="C228" s="119" t="s">
        <v>972</v>
      </c>
      <c r="D228" s="119"/>
      <c r="E228" s="120"/>
      <c r="F228" s="121" t="s">
        <v>537</v>
      </c>
      <c r="G228" s="121" t="s">
        <v>804</v>
      </c>
      <c r="H228" s="122">
        <v>4</v>
      </c>
      <c r="I228" s="70">
        <v>17613917.602033582</v>
      </c>
      <c r="J228" s="44">
        <v>4598864.12</v>
      </c>
      <c r="K228" s="227">
        <f t="shared" si="6"/>
        <v>13015053.482033581</v>
      </c>
      <c r="L228" s="44">
        <f t="shared" si="7"/>
        <v>5459814.9357130872</v>
      </c>
      <c r="M228" s="44">
        <v>5459814.9357130872</v>
      </c>
    </row>
    <row r="229" spans="1:13">
      <c r="A229" s="118" t="s">
        <v>541</v>
      </c>
      <c r="B229" s="118" t="s">
        <v>542</v>
      </c>
      <c r="C229" s="119" t="s">
        <v>972</v>
      </c>
      <c r="D229" s="119" t="s">
        <v>977</v>
      </c>
      <c r="E229" s="120"/>
      <c r="F229" s="121" t="s">
        <v>540</v>
      </c>
      <c r="G229" s="121" t="s">
        <v>908</v>
      </c>
      <c r="H229" s="122">
        <v>3</v>
      </c>
      <c r="I229" s="70">
        <v>1812164.0472248876</v>
      </c>
      <c r="J229" s="44">
        <v>310925.36</v>
      </c>
      <c r="K229" s="227">
        <f t="shared" si="6"/>
        <v>1501238.6872248878</v>
      </c>
      <c r="L229" s="44">
        <f t="shared" si="7"/>
        <v>629769.62929084036</v>
      </c>
      <c r="M229" s="44">
        <v>629769.62929084036</v>
      </c>
    </row>
    <row r="230" spans="1:13">
      <c r="A230" s="118">
        <v>454000</v>
      </c>
      <c r="B230" s="118" t="s">
        <v>543</v>
      </c>
      <c r="C230" s="119" t="s">
        <v>973</v>
      </c>
      <c r="D230" s="119"/>
      <c r="E230" s="120" t="s">
        <v>952</v>
      </c>
      <c r="F230" s="121" t="s">
        <v>1059</v>
      </c>
      <c r="G230" s="121" t="s">
        <v>879</v>
      </c>
      <c r="H230" s="122">
        <v>14</v>
      </c>
      <c r="I230" s="70">
        <v>175799</v>
      </c>
      <c r="J230" s="44">
        <v>103739.05</v>
      </c>
      <c r="K230" s="227">
        <f t="shared" si="6"/>
        <v>72059.95</v>
      </c>
      <c r="L230" s="44">
        <f t="shared" si="7"/>
        <v>30229.149024999999</v>
      </c>
      <c r="M230" s="44">
        <v>30229.149024999999</v>
      </c>
    </row>
    <row r="231" spans="1:13">
      <c r="A231" s="118">
        <v>454006</v>
      </c>
      <c r="B231" s="118" t="s">
        <v>544</v>
      </c>
      <c r="C231" s="119" t="s">
        <v>973</v>
      </c>
      <c r="D231" s="119"/>
      <c r="E231" s="120" t="s">
        <v>952</v>
      </c>
      <c r="F231" s="121" t="s">
        <v>1252</v>
      </c>
      <c r="G231" s="121" t="s">
        <v>808</v>
      </c>
      <c r="H231" s="122">
        <v>9</v>
      </c>
      <c r="I231" s="70">
        <v>0</v>
      </c>
      <c r="J231" s="44">
        <v>668971.93999999994</v>
      </c>
      <c r="K231" s="227">
        <f t="shared" si="6"/>
        <v>-668971.93999999994</v>
      </c>
      <c r="L231" s="44">
        <v>0</v>
      </c>
      <c r="M231" s="44">
        <v>0</v>
      </c>
    </row>
    <row r="232" spans="1:13">
      <c r="A232" s="118" t="s">
        <v>546</v>
      </c>
      <c r="B232" s="118" t="s">
        <v>547</v>
      </c>
      <c r="C232" s="119" t="s">
        <v>949</v>
      </c>
      <c r="D232" s="119"/>
      <c r="E232" s="120"/>
      <c r="F232" s="121" t="s">
        <v>545</v>
      </c>
      <c r="G232" s="121" t="s">
        <v>771</v>
      </c>
      <c r="H232" s="122">
        <v>3</v>
      </c>
      <c r="I232" s="70">
        <v>57942629.901543662</v>
      </c>
      <c r="J232" s="44">
        <v>16460374.469999999</v>
      </c>
      <c r="K232" s="227">
        <f t="shared" si="6"/>
        <v>41482255.431543663</v>
      </c>
      <c r="L232" s="44">
        <f t="shared" si="7"/>
        <v>17401806.153532565</v>
      </c>
      <c r="M232" s="44">
        <v>17401806.153532565</v>
      </c>
    </row>
    <row r="233" spans="1:13">
      <c r="A233" s="118" t="s">
        <v>549</v>
      </c>
      <c r="B233" s="118" t="s">
        <v>550</v>
      </c>
      <c r="C233" s="119" t="s">
        <v>949</v>
      </c>
      <c r="D233" s="119" t="s">
        <v>977</v>
      </c>
      <c r="E233" s="120"/>
      <c r="F233" s="121" t="s">
        <v>548</v>
      </c>
      <c r="G233" s="121" t="s">
        <v>909</v>
      </c>
      <c r="H233" s="122">
        <v>3</v>
      </c>
      <c r="I233" s="70">
        <v>31723594.326340728</v>
      </c>
      <c r="J233" s="44">
        <v>7974095.7599999998</v>
      </c>
      <c r="K233" s="227">
        <f t="shared" si="6"/>
        <v>23749498.56634073</v>
      </c>
      <c r="L233" s="44">
        <f t="shared" si="7"/>
        <v>9962914.6485799365</v>
      </c>
      <c r="M233" s="44">
        <v>9962914.6485799365</v>
      </c>
    </row>
    <row r="234" spans="1:13">
      <c r="A234" s="118" t="s">
        <v>551</v>
      </c>
      <c r="B234" s="118" t="s">
        <v>552</v>
      </c>
      <c r="C234" s="119" t="s">
        <v>972</v>
      </c>
      <c r="D234" s="119"/>
      <c r="E234" s="120"/>
      <c r="F234" s="121" t="s">
        <v>1078</v>
      </c>
      <c r="G234" s="121" t="s">
        <v>868</v>
      </c>
      <c r="H234" s="122">
        <v>12</v>
      </c>
      <c r="I234" s="70">
        <v>52152135.368249506</v>
      </c>
      <c r="J234" s="44">
        <v>14669444.84</v>
      </c>
      <c r="K234" s="227">
        <f t="shared" si="6"/>
        <v>37482690.528249502</v>
      </c>
      <c r="L234" s="44">
        <f t="shared" si="7"/>
        <v>15723988.676600665</v>
      </c>
      <c r="M234" s="44">
        <v>15723988.676600665</v>
      </c>
    </row>
    <row r="235" spans="1:13">
      <c r="A235" s="118" t="s">
        <v>553</v>
      </c>
      <c r="B235" s="118" t="s">
        <v>554</v>
      </c>
      <c r="C235" s="119" t="s">
        <v>949</v>
      </c>
      <c r="D235" s="119"/>
      <c r="E235" s="120"/>
      <c r="F235" s="121" t="s">
        <v>1253</v>
      </c>
      <c r="G235" s="121" t="s">
        <v>810</v>
      </c>
      <c r="H235" s="122">
        <v>2</v>
      </c>
      <c r="I235" s="70">
        <v>39781370.306875803</v>
      </c>
      <c r="J235" s="44">
        <v>12659186.929999998</v>
      </c>
      <c r="K235" s="227">
        <f t="shared" si="6"/>
        <v>27122183.376875803</v>
      </c>
      <c r="L235" s="44">
        <f t="shared" si="7"/>
        <v>11377755.926599398</v>
      </c>
      <c r="M235" s="44">
        <v>11377755.926599398</v>
      </c>
    </row>
    <row r="236" spans="1:13">
      <c r="A236" s="118" t="s">
        <v>555</v>
      </c>
      <c r="B236" s="118" t="s">
        <v>556</v>
      </c>
      <c r="C236" s="119" t="s">
        <v>972</v>
      </c>
      <c r="D236" s="119" t="s">
        <v>977</v>
      </c>
      <c r="E236" s="120"/>
      <c r="F236" s="121" t="s">
        <v>1254</v>
      </c>
      <c r="G236" s="121" t="s">
        <v>910</v>
      </c>
      <c r="H236" s="122">
        <v>19</v>
      </c>
      <c r="I236" s="70">
        <v>166732.73650313992</v>
      </c>
      <c r="J236" s="44">
        <v>114094.97</v>
      </c>
      <c r="K236" s="227">
        <f t="shared" si="6"/>
        <v>52637.766503139923</v>
      </c>
      <c r="L236" s="44">
        <f t="shared" si="7"/>
        <v>22081.543048067197</v>
      </c>
      <c r="M236" s="44">
        <v>22081.5430480672</v>
      </c>
    </row>
    <row r="237" spans="1:13">
      <c r="A237" s="118" t="s">
        <v>557</v>
      </c>
      <c r="B237" s="118" t="s">
        <v>558</v>
      </c>
      <c r="C237" s="119" t="s">
        <v>949</v>
      </c>
      <c r="D237" s="119" t="s">
        <v>977</v>
      </c>
      <c r="E237" s="120"/>
      <c r="F237" s="121" t="s">
        <v>1255</v>
      </c>
      <c r="G237" s="121" t="s">
        <v>911</v>
      </c>
      <c r="H237" s="122">
        <v>1</v>
      </c>
      <c r="I237" s="70">
        <v>4518728.3403127529</v>
      </c>
      <c r="J237" s="44">
        <v>1116503.31</v>
      </c>
      <c r="K237" s="227">
        <f t="shared" si="6"/>
        <v>3402225.0303127528</v>
      </c>
      <c r="L237" s="44">
        <f t="shared" si="7"/>
        <v>1427233.4002161997</v>
      </c>
      <c r="M237" s="44">
        <v>1427233.4002161997</v>
      </c>
    </row>
    <row r="238" spans="1:13">
      <c r="A238" s="118" t="s">
        <v>559</v>
      </c>
      <c r="B238" s="118" t="s">
        <v>560</v>
      </c>
      <c r="C238" s="119" t="s">
        <v>972</v>
      </c>
      <c r="D238" s="119"/>
      <c r="E238" s="120"/>
      <c r="F238" s="121" t="s">
        <v>1256</v>
      </c>
      <c r="G238" s="121" t="s">
        <v>912</v>
      </c>
      <c r="H238" s="122">
        <v>6</v>
      </c>
      <c r="I238" s="70">
        <v>13356341.501171183</v>
      </c>
      <c r="J238" s="44">
        <v>3814341.6</v>
      </c>
      <c r="K238" s="227">
        <f t="shared" si="6"/>
        <v>9541999.9011711832</v>
      </c>
      <c r="L238" s="44">
        <f t="shared" si="7"/>
        <v>4002868.9585413113</v>
      </c>
      <c r="M238" s="44">
        <v>4002868.96</v>
      </c>
    </row>
    <row r="239" spans="1:13">
      <c r="A239" s="118" t="s">
        <v>562</v>
      </c>
      <c r="B239" s="118" t="s">
        <v>563</v>
      </c>
      <c r="C239" s="119" t="s">
        <v>949</v>
      </c>
      <c r="D239" s="119"/>
      <c r="E239" s="120"/>
      <c r="F239" s="121" t="s">
        <v>561</v>
      </c>
      <c r="G239" s="121" t="s">
        <v>838</v>
      </c>
      <c r="H239" s="122">
        <v>11</v>
      </c>
      <c r="I239" s="70">
        <v>31161213.902256642</v>
      </c>
      <c r="J239" s="44">
        <v>7813766.459999999</v>
      </c>
      <c r="K239" s="227">
        <f t="shared" si="6"/>
        <v>23347447.442256644</v>
      </c>
      <c r="L239" s="44">
        <f t="shared" si="7"/>
        <v>9794254.2020266615</v>
      </c>
      <c r="M239" s="44">
        <v>9794254.1999999993</v>
      </c>
    </row>
    <row r="240" spans="1:13">
      <c r="A240" s="118">
        <v>454011</v>
      </c>
      <c r="B240" s="118" t="s">
        <v>564</v>
      </c>
      <c r="C240" s="119" t="s">
        <v>973</v>
      </c>
      <c r="D240" s="119"/>
      <c r="E240" s="120" t="s">
        <v>952</v>
      </c>
      <c r="F240" s="121" t="s">
        <v>1257</v>
      </c>
      <c r="G240" s="121" t="s">
        <v>773</v>
      </c>
      <c r="H240" s="122">
        <v>6</v>
      </c>
      <c r="I240" s="70">
        <v>538851</v>
      </c>
      <c r="J240" s="44">
        <v>1526994.98</v>
      </c>
      <c r="K240" s="227">
        <f t="shared" si="6"/>
        <v>-988143.98</v>
      </c>
      <c r="L240" s="44">
        <v>0</v>
      </c>
      <c r="M240" s="44">
        <v>0</v>
      </c>
    </row>
    <row r="241" spans="1:13">
      <c r="A241" s="118" t="s">
        <v>565</v>
      </c>
      <c r="B241" s="118" t="s">
        <v>566</v>
      </c>
      <c r="C241" s="119" t="s">
        <v>949</v>
      </c>
      <c r="D241" s="119"/>
      <c r="E241" s="120"/>
      <c r="F241" s="121" t="s">
        <v>1258</v>
      </c>
      <c r="G241" s="121" t="s">
        <v>775</v>
      </c>
      <c r="H241" s="122">
        <v>9</v>
      </c>
      <c r="I241" s="70">
        <v>67871066.071405694</v>
      </c>
      <c r="J241" s="44">
        <v>20714890.34</v>
      </c>
      <c r="K241" s="227">
        <f t="shared" si="6"/>
        <v>47156175.73140569</v>
      </c>
      <c r="L241" s="44">
        <f t="shared" si="7"/>
        <v>19782015.719324686</v>
      </c>
      <c r="M241" s="44">
        <v>19782015.719999999</v>
      </c>
    </row>
    <row r="242" spans="1:13">
      <c r="A242" s="118" t="s">
        <v>568</v>
      </c>
      <c r="B242" s="118" t="s">
        <v>569</v>
      </c>
      <c r="C242" s="119" t="s">
        <v>972</v>
      </c>
      <c r="D242" s="119" t="s">
        <v>977</v>
      </c>
      <c r="E242" s="120"/>
      <c r="F242" s="121" t="s">
        <v>567</v>
      </c>
      <c r="G242" s="121" t="s">
        <v>913</v>
      </c>
      <c r="H242" s="122">
        <v>4</v>
      </c>
      <c r="I242" s="70">
        <v>1610751.4535176149</v>
      </c>
      <c r="J242" s="44">
        <v>331607.46000000002</v>
      </c>
      <c r="K242" s="227">
        <f t="shared" si="6"/>
        <v>1279143.9935176149</v>
      </c>
      <c r="L242" s="44">
        <f t="shared" si="7"/>
        <v>536600.90528063942</v>
      </c>
      <c r="M242" s="44">
        <v>536600.90528063942</v>
      </c>
    </row>
    <row r="243" spans="1:13">
      <c r="A243" s="118" t="s">
        <v>570</v>
      </c>
      <c r="B243" s="118" t="s">
        <v>571</v>
      </c>
      <c r="C243" s="119" t="s">
        <v>972</v>
      </c>
      <c r="D243" s="119" t="s">
        <v>977</v>
      </c>
      <c r="E243" s="120"/>
      <c r="F243" s="121" t="s">
        <v>1259</v>
      </c>
      <c r="G243" s="121" t="s">
        <v>914</v>
      </c>
      <c r="H243" s="122">
        <v>1</v>
      </c>
      <c r="I243" s="70">
        <v>1338245.2482604668</v>
      </c>
      <c r="J243" s="44">
        <v>542104.93000000005</v>
      </c>
      <c r="K243" s="227">
        <f t="shared" si="6"/>
        <v>796140.3182604668</v>
      </c>
      <c r="L243" s="44">
        <f t="shared" si="7"/>
        <v>333980.86351026583</v>
      </c>
      <c r="M243" s="44">
        <v>333980.86351026583</v>
      </c>
    </row>
    <row r="244" spans="1:13">
      <c r="A244" s="118" t="s">
        <v>572</v>
      </c>
      <c r="B244" s="118" t="s">
        <v>573</v>
      </c>
      <c r="C244" s="119" t="s">
        <v>972</v>
      </c>
      <c r="D244" s="119" t="s">
        <v>977</v>
      </c>
      <c r="E244" s="120"/>
      <c r="F244" s="121" t="s">
        <v>1260</v>
      </c>
      <c r="G244" s="121" t="s">
        <v>915</v>
      </c>
      <c r="H244" s="122">
        <v>11</v>
      </c>
      <c r="I244" s="70">
        <v>1738786.8572216332</v>
      </c>
      <c r="J244" s="44">
        <v>548555.18000000005</v>
      </c>
      <c r="K244" s="227">
        <f t="shared" si="6"/>
        <v>1190231.677221633</v>
      </c>
      <c r="L244" s="44">
        <f t="shared" si="7"/>
        <v>499302.18859447504</v>
      </c>
      <c r="M244" s="44">
        <v>499302.18859447504</v>
      </c>
    </row>
    <row r="245" spans="1:13">
      <c r="A245" s="118" t="s">
        <v>575</v>
      </c>
      <c r="B245" s="118" t="s">
        <v>576</v>
      </c>
      <c r="C245" s="119" t="s">
        <v>950</v>
      </c>
      <c r="D245" s="119"/>
      <c r="E245" s="120"/>
      <c r="F245" s="121" t="s">
        <v>1261</v>
      </c>
      <c r="G245" s="121" t="s">
        <v>801</v>
      </c>
      <c r="H245" s="122">
        <v>15</v>
      </c>
      <c r="I245" s="70">
        <v>76484003.662532568</v>
      </c>
      <c r="J245" s="44">
        <v>23874637.710000001</v>
      </c>
      <c r="K245" s="227">
        <f t="shared" si="6"/>
        <v>52609365.952532567</v>
      </c>
      <c r="L245" s="44">
        <f t="shared" si="7"/>
        <v>22069629.017087411</v>
      </c>
      <c r="M245" s="44">
        <v>22069629.017087411</v>
      </c>
    </row>
    <row r="246" spans="1:13">
      <c r="A246" s="118" t="s">
        <v>578</v>
      </c>
      <c r="B246" s="118" t="s">
        <v>579</v>
      </c>
      <c r="C246" s="119" t="s">
        <v>949</v>
      </c>
      <c r="D246" s="119"/>
      <c r="E246" s="120"/>
      <c r="F246" s="121" t="s">
        <v>577</v>
      </c>
      <c r="G246" s="121" t="s">
        <v>825</v>
      </c>
      <c r="H246" s="122">
        <v>16</v>
      </c>
      <c r="I246" s="70">
        <v>25196800.061417148</v>
      </c>
      <c r="J246" s="44">
        <v>1435889.29</v>
      </c>
      <c r="K246" s="227">
        <f t="shared" si="6"/>
        <v>23760910.771417148</v>
      </c>
      <c r="L246" s="44">
        <f t="shared" si="7"/>
        <v>9967702.0686094929</v>
      </c>
      <c r="M246" s="44">
        <v>8626679.2700000014</v>
      </c>
    </row>
    <row r="247" spans="1:13">
      <c r="A247" s="118" t="s">
        <v>581</v>
      </c>
      <c r="B247" s="118" t="s">
        <v>582</v>
      </c>
      <c r="C247" s="119" t="s">
        <v>949</v>
      </c>
      <c r="D247" s="119"/>
      <c r="E247" s="120"/>
      <c r="F247" s="121" t="s">
        <v>580</v>
      </c>
      <c r="G247" s="121" t="s">
        <v>771</v>
      </c>
      <c r="H247" s="122">
        <v>3</v>
      </c>
      <c r="I247" s="70">
        <v>15259702.65207921</v>
      </c>
      <c r="J247" s="44">
        <v>14277663.84</v>
      </c>
      <c r="K247" s="227">
        <f t="shared" si="6"/>
        <v>982038.81207920983</v>
      </c>
      <c r="L247" s="44">
        <f t="shared" si="7"/>
        <v>411965.2816672285</v>
      </c>
      <c r="M247" s="44">
        <v>411965.2816672285</v>
      </c>
    </row>
    <row r="248" spans="1:13">
      <c r="A248" s="118" t="s">
        <v>583</v>
      </c>
      <c r="B248" s="118" t="s">
        <v>584</v>
      </c>
      <c r="C248" s="119" t="s">
        <v>949</v>
      </c>
      <c r="D248" s="119" t="s">
        <v>977</v>
      </c>
      <c r="E248" s="120"/>
      <c r="F248" s="121" t="s">
        <v>1262</v>
      </c>
      <c r="G248" s="121" t="s">
        <v>814</v>
      </c>
      <c r="H248" s="122">
        <v>1</v>
      </c>
      <c r="I248" s="70">
        <v>14069333.658070652</v>
      </c>
      <c r="J248" s="44">
        <v>4936519.38</v>
      </c>
      <c r="K248" s="227">
        <f t="shared" si="6"/>
        <v>9132814.278070651</v>
      </c>
      <c r="L248" s="44">
        <f t="shared" si="7"/>
        <v>3831215.5896506379</v>
      </c>
      <c r="M248" s="44">
        <v>2460000</v>
      </c>
    </row>
    <row r="249" spans="1:13">
      <c r="A249" s="118" t="s">
        <v>585</v>
      </c>
      <c r="B249" s="118" t="s">
        <v>586</v>
      </c>
      <c r="C249" s="119" t="s">
        <v>949</v>
      </c>
      <c r="D249" s="119"/>
      <c r="E249" s="120"/>
      <c r="F249" s="121" t="s">
        <v>1263</v>
      </c>
      <c r="G249" s="121" t="s">
        <v>916</v>
      </c>
      <c r="H249" s="122">
        <v>1</v>
      </c>
      <c r="I249" s="70">
        <v>12088567.458322708</v>
      </c>
      <c r="J249" s="44">
        <v>3697269.8</v>
      </c>
      <c r="K249" s="227">
        <f t="shared" si="6"/>
        <v>8391297.6583227068</v>
      </c>
      <c r="L249" s="44">
        <f t="shared" si="7"/>
        <v>3520149.3676663754</v>
      </c>
      <c r="M249" s="44">
        <v>3520149.3676663754</v>
      </c>
    </row>
    <row r="250" spans="1:13">
      <c r="A250" s="118" t="s">
        <v>587</v>
      </c>
      <c r="B250" s="118" t="s">
        <v>588</v>
      </c>
      <c r="C250" s="119" t="s">
        <v>949</v>
      </c>
      <c r="D250" s="119"/>
      <c r="E250" s="120"/>
      <c r="F250" s="121" t="s">
        <v>1264</v>
      </c>
      <c r="G250" s="121" t="s">
        <v>868</v>
      </c>
      <c r="H250" s="122">
        <v>12</v>
      </c>
      <c r="I250" s="70">
        <v>46122634.266174614</v>
      </c>
      <c r="J250" s="44">
        <v>16709883.199999999</v>
      </c>
      <c r="K250" s="227">
        <f t="shared" si="6"/>
        <v>29412751.066174615</v>
      </c>
      <c r="L250" s="44">
        <f t="shared" si="7"/>
        <v>12338649.072260251</v>
      </c>
      <c r="M250" s="44">
        <v>12338649.07</v>
      </c>
    </row>
    <row r="251" spans="1:13">
      <c r="A251" s="118">
        <v>450021</v>
      </c>
      <c r="B251" s="118" t="s">
        <v>589</v>
      </c>
      <c r="C251" s="119" t="s">
        <v>949</v>
      </c>
      <c r="D251" s="119"/>
      <c r="E251" s="120"/>
      <c r="F251" s="121" t="s">
        <v>1265</v>
      </c>
      <c r="G251" s="121" t="s">
        <v>775</v>
      </c>
      <c r="H251" s="122">
        <v>9</v>
      </c>
      <c r="I251" s="70">
        <v>118603395.75313352</v>
      </c>
      <c r="J251" s="44">
        <v>28749420.739999998</v>
      </c>
      <c r="K251" s="227">
        <f t="shared" si="6"/>
        <v>89853975.013133526</v>
      </c>
      <c r="L251" s="44">
        <f t="shared" si="7"/>
        <v>37693742.518009514</v>
      </c>
      <c r="M251" s="44">
        <v>17171286.850000001</v>
      </c>
    </row>
    <row r="252" spans="1:13">
      <c r="A252" s="118" t="s">
        <v>591</v>
      </c>
      <c r="B252" s="118" t="s">
        <v>592</v>
      </c>
      <c r="C252" s="119" t="s">
        <v>949</v>
      </c>
      <c r="D252" s="119"/>
      <c r="E252" s="120"/>
      <c r="F252" s="121" t="s">
        <v>590</v>
      </c>
      <c r="G252" s="121" t="s">
        <v>771</v>
      </c>
      <c r="H252" s="122">
        <v>3</v>
      </c>
      <c r="I252" s="70">
        <v>28678032.276064731</v>
      </c>
      <c r="J252" s="44">
        <v>8204816.6600000001</v>
      </c>
      <c r="K252" s="227">
        <f t="shared" si="6"/>
        <v>20473215.616064731</v>
      </c>
      <c r="L252" s="44">
        <f t="shared" si="7"/>
        <v>8588513.9509391543</v>
      </c>
      <c r="M252" s="44">
        <v>8588513.9509391543</v>
      </c>
    </row>
    <row r="253" spans="1:13">
      <c r="A253" s="118" t="s">
        <v>593</v>
      </c>
      <c r="B253" s="118" t="s">
        <v>594</v>
      </c>
      <c r="C253" s="119" t="s">
        <v>972</v>
      </c>
      <c r="D253" s="119" t="s">
        <v>977</v>
      </c>
      <c r="E253" s="120"/>
      <c r="F253" s="121" t="s">
        <v>1080</v>
      </c>
      <c r="G253" s="121" t="s">
        <v>828</v>
      </c>
      <c r="H253" s="122">
        <v>16</v>
      </c>
      <c r="I253" s="70">
        <v>2107594.7815263835</v>
      </c>
      <c r="J253" s="44">
        <v>517747.72</v>
      </c>
      <c r="K253" s="227">
        <f t="shared" si="6"/>
        <v>1589847.0615263835</v>
      </c>
      <c r="L253" s="44">
        <f t="shared" si="7"/>
        <v>666940.84231031791</v>
      </c>
      <c r="M253" s="44">
        <v>666940.84231031791</v>
      </c>
    </row>
    <row r="254" spans="1:13">
      <c r="A254" s="118" t="s">
        <v>595</v>
      </c>
      <c r="B254" s="118" t="s">
        <v>596</v>
      </c>
      <c r="C254" s="119" t="s">
        <v>949</v>
      </c>
      <c r="D254" s="119" t="s">
        <v>977</v>
      </c>
      <c r="E254" s="120"/>
      <c r="F254" s="121" t="s">
        <v>1266</v>
      </c>
      <c r="G254" s="121" t="s">
        <v>870</v>
      </c>
      <c r="H254" s="122">
        <v>1</v>
      </c>
      <c r="I254" s="70">
        <v>6941600.5766109936</v>
      </c>
      <c r="J254" s="44">
        <v>1326838.76</v>
      </c>
      <c r="K254" s="227">
        <f t="shared" si="6"/>
        <v>5614761.8166109938</v>
      </c>
      <c r="L254" s="44">
        <f t="shared" si="7"/>
        <v>2355392.582068312</v>
      </c>
      <c r="M254" s="44">
        <v>1100000</v>
      </c>
    </row>
    <row r="255" spans="1:13">
      <c r="A255" s="118" t="s">
        <v>597</v>
      </c>
      <c r="B255" s="118" t="s">
        <v>598</v>
      </c>
      <c r="C255" s="119" t="s">
        <v>949</v>
      </c>
      <c r="D255" s="119"/>
      <c r="E255" s="120"/>
      <c r="F255" s="121" t="s">
        <v>1267</v>
      </c>
      <c r="G255" s="121" t="s">
        <v>821</v>
      </c>
      <c r="H255" s="122">
        <v>3</v>
      </c>
      <c r="I255" s="70">
        <v>10811991.906492386</v>
      </c>
      <c r="J255" s="44">
        <v>5133625.0600000005</v>
      </c>
      <c r="K255" s="227">
        <f t="shared" si="6"/>
        <v>5678366.8464923855</v>
      </c>
      <c r="L255" s="44">
        <f t="shared" si="7"/>
        <v>2382074.8921035556</v>
      </c>
      <c r="M255" s="44">
        <v>2382074.89</v>
      </c>
    </row>
    <row r="256" spans="1:13">
      <c r="A256" s="118" t="s">
        <v>599</v>
      </c>
      <c r="B256" s="118" t="s">
        <v>600</v>
      </c>
      <c r="C256" s="119" t="s">
        <v>949</v>
      </c>
      <c r="D256" s="119"/>
      <c r="E256" s="120"/>
      <c r="F256" s="121" t="s">
        <v>1268</v>
      </c>
      <c r="G256" s="121" t="s">
        <v>771</v>
      </c>
      <c r="H256" s="122">
        <v>3</v>
      </c>
      <c r="I256" s="70">
        <v>13225947.618149666</v>
      </c>
      <c r="J256" s="44">
        <v>5693544.96</v>
      </c>
      <c r="K256" s="227">
        <f t="shared" si="6"/>
        <v>7532402.6581496662</v>
      </c>
      <c r="L256" s="44">
        <f t="shared" si="7"/>
        <v>3159842.9150937847</v>
      </c>
      <c r="M256" s="44">
        <v>3159842.92</v>
      </c>
    </row>
    <row r="257" spans="1:13">
      <c r="A257" s="118" t="s">
        <v>1269</v>
      </c>
      <c r="B257" s="118" t="s">
        <v>601</v>
      </c>
      <c r="C257" s="119" t="s">
        <v>949</v>
      </c>
      <c r="D257" s="119" t="s">
        <v>977</v>
      </c>
      <c r="E257" s="120"/>
      <c r="F257" s="121" t="s">
        <v>1270</v>
      </c>
      <c r="G257" s="121" t="s">
        <v>917</v>
      </c>
      <c r="H257" s="122">
        <v>17</v>
      </c>
      <c r="I257" s="70">
        <v>2545154.1973188906</v>
      </c>
      <c r="J257" s="44">
        <v>0</v>
      </c>
      <c r="K257" s="227">
        <f t="shared" si="6"/>
        <v>2545154.1973188906</v>
      </c>
      <c r="L257" s="44">
        <f t="shared" si="7"/>
        <v>1067692.1857752746</v>
      </c>
      <c r="M257" s="44">
        <v>650000</v>
      </c>
    </row>
    <row r="258" spans="1:13">
      <c r="A258" s="118" t="s">
        <v>602</v>
      </c>
      <c r="B258" s="118" t="s">
        <v>603</v>
      </c>
      <c r="C258" s="119" t="s">
        <v>949</v>
      </c>
      <c r="D258" s="119" t="s">
        <v>977</v>
      </c>
      <c r="E258" s="120"/>
      <c r="F258" s="121" t="s">
        <v>1271</v>
      </c>
      <c r="G258" s="121" t="s">
        <v>791</v>
      </c>
      <c r="H258" s="122">
        <v>3</v>
      </c>
      <c r="I258" s="70">
        <v>713727.85070529801</v>
      </c>
      <c r="J258" s="44">
        <v>116488.92</v>
      </c>
      <c r="K258" s="227">
        <f t="shared" si="6"/>
        <v>597238.93070529797</v>
      </c>
      <c r="L258" s="44">
        <f t="shared" si="7"/>
        <v>250541.73143087249</v>
      </c>
      <c r="M258" s="44">
        <v>250541.73143087249</v>
      </c>
    </row>
    <row r="259" spans="1:13">
      <c r="A259" s="118" t="s">
        <v>1272</v>
      </c>
      <c r="B259" s="118" t="s">
        <v>604</v>
      </c>
      <c r="C259" s="119" t="s">
        <v>949</v>
      </c>
      <c r="D259" s="119" t="s">
        <v>977</v>
      </c>
      <c r="E259" s="120"/>
      <c r="F259" s="121" t="s">
        <v>1273</v>
      </c>
      <c r="G259" s="121" t="s">
        <v>918</v>
      </c>
      <c r="H259" s="122">
        <v>8</v>
      </c>
      <c r="I259" s="70">
        <v>1957520.9566828813</v>
      </c>
      <c r="J259" s="44">
        <v>0</v>
      </c>
      <c r="K259" s="227">
        <f t="shared" ref="K259:K322" si="8">I259-J259</f>
        <v>1957520.9566828813</v>
      </c>
      <c r="L259" s="44">
        <f t="shared" ref="L259:L322" si="9">K259*0.4195</f>
        <v>821180.04132846871</v>
      </c>
      <c r="M259" s="44">
        <v>82973</v>
      </c>
    </row>
    <row r="260" spans="1:13">
      <c r="A260" s="118" t="s">
        <v>605</v>
      </c>
      <c r="B260" s="118" t="s">
        <v>606</v>
      </c>
      <c r="C260" s="119" t="s">
        <v>949</v>
      </c>
      <c r="D260" s="119"/>
      <c r="E260" s="120"/>
      <c r="F260" s="121" t="s">
        <v>1274</v>
      </c>
      <c r="G260" s="121" t="s">
        <v>775</v>
      </c>
      <c r="H260" s="122">
        <v>9</v>
      </c>
      <c r="I260" s="70">
        <v>3357244.8442340419</v>
      </c>
      <c r="J260" s="44">
        <v>947615.71</v>
      </c>
      <c r="K260" s="227">
        <f t="shared" si="8"/>
        <v>2409629.1342340419</v>
      </c>
      <c r="L260" s="44">
        <f t="shared" si="9"/>
        <v>1010839.4218111805</v>
      </c>
      <c r="M260" s="44">
        <v>460485.28</v>
      </c>
    </row>
    <row r="261" spans="1:13">
      <c r="A261" s="118" t="s">
        <v>607</v>
      </c>
      <c r="B261" s="118" t="s">
        <v>608</v>
      </c>
      <c r="C261" s="119" t="s">
        <v>949</v>
      </c>
      <c r="D261" s="119" t="s">
        <v>977</v>
      </c>
      <c r="E261" s="120"/>
      <c r="F261" s="121" t="s">
        <v>1275</v>
      </c>
      <c r="G261" s="121" t="s">
        <v>876</v>
      </c>
      <c r="H261" s="122">
        <v>3</v>
      </c>
      <c r="I261" s="70">
        <v>1141414.3843066995</v>
      </c>
      <c r="J261" s="44">
        <v>233730.49</v>
      </c>
      <c r="K261" s="227">
        <f t="shared" si="8"/>
        <v>907683.89430669951</v>
      </c>
      <c r="L261" s="44">
        <f t="shared" si="9"/>
        <v>380773.39366166043</v>
      </c>
      <c r="M261" s="44">
        <v>380773.39366166043</v>
      </c>
    </row>
    <row r="262" spans="1:13">
      <c r="A262" s="118" t="s">
        <v>610</v>
      </c>
      <c r="B262" s="118" t="s">
        <v>611</v>
      </c>
      <c r="C262" s="119" t="s">
        <v>949</v>
      </c>
      <c r="D262" s="119"/>
      <c r="E262" s="120"/>
      <c r="F262" s="121" t="s">
        <v>609</v>
      </c>
      <c r="G262" s="121" t="s">
        <v>778</v>
      </c>
      <c r="H262" s="122">
        <v>5</v>
      </c>
      <c r="I262" s="70">
        <v>15019412.552945469</v>
      </c>
      <c r="J262" s="44">
        <v>5133988.3</v>
      </c>
      <c r="K262" s="227">
        <f t="shared" si="8"/>
        <v>9885424.2529454678</v>
      </c>
      <c r="L262" s="44">
        <f t="shared" si="9"/>
        <v>4146935.4741106238</v>
      </c>
      <c r="M262" s="44">
        <v>4146935.4741106238</v>
      </c>
    </row>
    <row r="263" spans="1:13">
      <c r="A263" s="118" t="s">
        <v>613</v>
      </c>
      <c r="B263" s="118" t="s">
        <v>614</v>
      </c>
      <c r="C263" s="119" t="s">
        <v>972</v>
      </c>
      <c r="D263" s="119" t="s">
        <v>977</v>
      </c>
      <c r="E263" s="120"/>
      <c r="F263" s="121" t="s">
        <v>1276</v>
      </c>
      <c r="G263" s="121" t="s">
        <v>848</v>
      </c>
      <c r="H263" s="122">
        <v>19</v>
      </c>
      <c r="I263" s="70">
        <v>90630.284905077453</v>
      </c>
      <c r="J263" s="44">
        <v>31618.62</v>
      </c>
      <c r="K263" s="227">
        <f t="shared" si="8"/>
        <v>59011.664905077458</v>
      </c>
      <c r="L263" s="44">
        <f t="shared" si="9"/>
        <v>24755.393427679992</v>
      </c>
      <c r="M263" s="44">
        <v>24755.393427679992</v>
      </c>
    </row>
    <row r="264" spans="1:13">
      <c r="A264" s="118" t="s">
        <v>616</v>
      </c>
      <c r="B264" s="118" t="s">
        <v>617</v>
      </c>
      <c r="C264" s="119" t="s">
        <v>949</v>
      </c>
      <c r="D264" s="119"/>
      <c r="E264" s="120"/>
      <c r="F264" s="121" t="s">
        <v>615</v>
      </c>
      <c r="G264" s="121" t="s">
        <v>792</v>
      </c>
      <c r="H264" s="122">
        <v>7</v>
      </c>
      <c r="I264" s="70">
        <v>4288972.8981746361</v>
      </c>
      <c r="J264" s="44">
        <v>1308767.51</v>
      </c>
      <c r="K264" s="227">
        <f t="shared" si="8"/>
        <v>2980205.3881746363</v>
      </c>
      <c r="L264" s="44">
        <f t="shared" si="9"/>
        <v>1250196.1603392598</v>
      </c>
      <c r="M264" s="44">
        <v>1250196.16033926</v>
      </c>
    </row>
    <row r="265" spans="1:13">
      <c r="A265" s="118" t="s">
        <v>619</v>
      </c>
      <c r="B265" s="118" t="s">
        <v>620</v>
      </c>
      <c r="C265" s="119" t="s">
        <v>949</v>
      </c>
      <c r="D265" s="120"/>
      <c r="E265" s="120"/>
      <c r="F265" s="121" t="s">
        <v>618</v>
      </c>
      <c r="G265" s="121" t="s">
        <v>792</v>
      </c>
      <c r="H265" s="122">
        <v>7</v>
      </c>
      <c r="I265" s="70">
        <v>12271444.361681392</v>
      </c>
      <c r="J265" s="44">
        <v>3436985.36</v>
      </c>
      <c r="K265" s="227">
        <f t="shared" si="8"/>
        <v>8834459.001681393</v>
      </c>
      <c r="L265" s="44">
        <f t="shared" si="9"/>
        <v>3706055.551205344</v>
      </c>
      <c r="M265" s="44">
        <v>3706055.551205344</v>
      </c>
    </row>
    <row r="266" spans="1:13">
      <c r="A266" s="118" t="s">
        <v>621</v>
      </c>
      <c r="B266" s="118" t="s">
        <v>622</v>
      </c>
      <c r="C266" s="119" t="s">
        <v>949</v>
      </c>
      <c r="D266" s="119"/>
      <c r="E266" s="120"/>
      <c r="F266" s="121" t="s">
        <v>1277</v>
      </c>
      <c r="G266" s="121" t="s">
        <v>773</v>
      </c>
      <c r="H266" s="122">
        <v>6</v>
      </c>
      <c r="I266" s="70">
        <v>52084720.306246623</v>
      </c>
      <c r="J266" s="44">
        <v>11835578.43</v>
      </c>
      <c r="K266" s="227">
        <f t="shared" si="8"/>
        <v>40249141.876246624</v>
      </c>
      <c r="L266" s="44">
        <f t="shared" si="9"/>
        <v>16884515.017085459</v>
      </c>
      <c r="M266" s="44">
        <v>16884515.017085459</v>
      </c>
    </row>
    <row r="267" spans="1:13">
      <c r="A267" s="118" t="s">
        <v>1278</v>
      </c>
      <c r="B267" s="118" t="s">
        <v>623</v>
      </c>
      <c r="C267" s="119" t="s">
        <v>949</v>
      </c>
      <c r="D267" s="119"/>
      <c r="E267" s="120"/>
      <c r="F267" s="121" t="s">
        <v>1279</v>
      </c>
      <c r="G267" s="121" t="s">
        <v>772</v>
      </c>
      <c r="H267" s="122">
        <v>17</v>
      </c>
      <c r="I267" s="70">
        <v>15030309.241286609</v>
      </c>
      <c r="J267" s="44">
        <v>3788400.7399999998</v>
      </c>
      <c r="K267" s="227">
        <f t="shared" si="8"/>
        <v>11241908.501286609</v>
      </c>
      <c r="L267" s="44">
        <f t="shared" si="9"/>
        <v>4715980.616289732</v>
      </c>
      <c r="M267" s="44">
        <v>4715980.616289732</v>
      </c>
    </row>
    <row r="268" spans="1:13">
      <c r="A268" s="118" t="s">
        <v>624</v>
      </c>
      <c r="B268" s="118" t="s">
        <v>625</v>
      </c>
      <c r="C268" s="119" t="s">
        <v>949</v>
      </c>
      <c r="D268" s="119"/>
      <c r="E268" s="120"/>
      <c r="F268" s="121" t="s">
        <v>1280</v>
      </c>
      <c r="G268" s="121" t="s">
        <v>802</v>
      </c>
      <c r="H268" s="122">
        <v>5</v>
      </c>
      <c r="I268" s="70">
        <v>15746781.747305118</v>
      </c>
      <c r="J268" s="44">
        <v>5674868.2000000002</v>
      </c>
      <c r="K268" s="227">
        <f t="shared" si="8"/>
        <v>10071913.547305118</v>
      </c>
      <c r="L268" s="44">
        <f t="shared" si="9"/>
        <v>4225167.7330944967</v>
      </c>
      <c r="M268" s="44">
        <v>4225167.7330944967</v>
      </c>
    </row>
    <row r="269" spans="1:13">
      <c r="A269" s="118" t="s">
        <v>626</v>
      </c>
      <c r="B269" s="118" t="s">
        <v>627</v>
      </c>
      <c r="C269" s="119" t="s">
        <v>949</v>
      </c>
      <c r="D269" s="119"/>
      <c r="E269" s="120"/>
      <c r="F269" s="121" t="s">
        <v>1281</v>
      </c>
      <c r="G269" s="121" t="s">
        <v>818</v>
      </c>
      <c r="H269" s="122">
        <v>20</v>
      </c>
      <c r="I269" s="70">
        <v>15085813.329675918</v>
      </c>
      <c r="J269" s="44">
        <v>3935827.99</v>
      </c>
      <c r="K269" s="227">
        <f t="shared" si="8"/>
        <v>11149985.339675918</v>
      </c>
      <c r="L269" s="44">
        <f t="shared" si="9"/>
        <v>4677418.8499940475</v>
      </c>
      <c r="M269" s="44">
        <v>4677418.84</v>
      </c>
    </row>
    <row r="270" spans="1:13">
      <c r="A270" s="118" t="s">
        <v>628</v>
      </c>
      <c r="B270" s="118" t="s">
        <v>629</v>
      </c>
      <c r="C270" s="119" t="s">
        <v>949</v>
      </c>
      <c r="D270" s="119" t="s">
        <v>977</v>
      </c>
      <c r="E270" s="120"/>
      <c r="F270" s="121" t="s">
        <v>1282</v>
      </c>
      <c r="G270" s="121" t="s">
        <v>919</v>
      </c>
      <c r="H270" s="122">
        <v>1</v>
      </c>
      <c r="I270" s="70">
        <v>5033397.8163564038</v>
      </c>
      <c r="J270" s="44">
        <v>978380.21</v>
      </c>
      <c r="K270" s="227">
        <f t="shared" si="8"/>
        <v>4055017.6063564038</v>
      </c>
      <c r="L270" s="44">
        <f t="shared" si="9"/>
        <v>1701079.8858665114</v>
      </c>
      <c r="M270" s="44">
        <v>261777.41</v>
      </c>
    </row>
    <row r="271" spans="1:13">
      <c r="A271" s="118" t="s">
        <v>631</v>
      </c>
      <c r="B271" s="118" t="s">
        <v>632</v>
      </c>
      <c r="C271" s="119" t="s">
        <v>949</v>
      </c>
      <c r="D271" s="119"/>
      <c r="E271" s="120"/>
      <c r="F271" s="121" t="s">
        <v>630</v>
      </c>
      <c r="G271" s="121" t="s">
        <v>810</v>
      </c>
      <c r="H271" s="122">
        <v>2</v>
      </c>
      <c r="I271" s="70">
        <v>8724275.0216292534</v>
      </c>
      <c r="J271" s="44">
        <v>2197458.12</v>
      </c>
      <c r="K271" s="227">
        <f t="shared" si="8"/>
        <v>6526816.9016292533</v>
      </c>
      <c r="L271" s="44">
        <f t="shared" si="9"/>
        <v>2737999.6902334718</v>
      </c>
      <c r="M271" s="44">
        <v>2737999.69</v>
      </c>
    </row>
    <row r="272" spans="1:13">
      <c r="A272" s="118" t="s">
        <v>634</v>
      </c>
      <c r="B272" s="118" t="s">
        <v>635</v>
      </c>
      <c r="C272" s="119" t="s">
        <v>949</v>
      </c>
      <c r="D272" s="119"/>
      <c r="E272" s="120"/>
      <c r="F272" s="121" t="s">
        <v>633</v>
      </c>
      <c r="G272" s="121" t="s">
        <v>785</v>
      </c>
      <c r="H272" s="122">
        <v>18</v>
      </c>
      <c r="I272" s="70">
        <v>7758175.7473313753</v>
      </c>
      <c r="J272" s="44">
        <v>394517.28</v>
      </c>
      <c r="K272" s="227">
        <f t="shared" si="8"/>
        <v>7363658.467331375</v>
      </c>
      <c r="L272" s="44">
        <f t="shared" si="9"/>
        <v>3089054.7270455118</v>
      </c>
      <c r="M272" s="44">
        <v>3089054.73</v>
      </c>
    </row>
    <row r="273" spans="1:13">
      <c r="A273" s="118" t="s">
        <v>636</v>
      </c>
      <c r="B273" s="118" t="s">
        <v>637</v>
      </c>
      <c r="C273" s="119" t="s">
        <v>973</v>
      </c>
      <c r="D273" s="119"/>
      <c r="E273" s="120"/>
      <c r="F273" s="121" t="s">
        <v>1286</v>
      </c>
      <c r="G273" s="121" t="s">
        <v>775</v>
      </c>
      <c r="H273" s="122">
        <v>9</v>
      </c>
      <c r="I273" s="70">
        <v>43371770.29559534</v>
      </c>
      <c r="J273" s="44">
        <v>8983735.4700000007</v>
      </c>
      <c r="K273" s="227">
        <f t="shared" si="8"/>
        <v>34388034.825595342</v>
      </c>
      <c r="L273" s="44">
        <f t="shared" si="9"/>
        <v>14425780.609337246</v>
      </c>
      <c r="M273" s="44">
        <v>14425780.609337246</v>
      </c>
    </row>
    <row r="274" spans="1:13">
      <c r="A274" s="118" t="s">
        <v>638</v>
      </c>
      <c r="B274" s="118" t="s">
        <v>639</v>
      </c>
      <c r="C274" s="119" t="s">
        <v>973</v>
      </c>
      <c r="D274" s="119"/>
      <c r="E274" s="120"/>
      <c r="F274" s="121" t="s">
        <v>1287</v>
      </c>
      <c r="G274" s="121" t="s">
        <v>775</v>
      </c>
      <c r="H274" s="122">
        <v>9</v>
      </c>
      <c r="I274" s="70">
        <v>11788926.645736195</v>
      </c>
      <c r="J274" s="44">
        <v>1411409.18</v>
      </c>
      <c r="K274" s="227">
        <f t="shared" si="8"/>
        <v>10377517.465736195</v>
      </c>
      <c r="L274" s="44">
        <f t="shared" si="9"/>
        <v>4353368.5768763339</v>
      </c>
      <c r="M274" s="44">
        <v>4353368.5768763339</v>
      </c>
    </row>
    <row r="275" spans="1:13">
      <c r="A275" s="118" t="s">
        <v>642</v>
      </c>
      <c r="B275" s="118" t="s">
        <v>643</v>
      </c>
      <c r="C275" s="119" t="s">
        <v>949</v>
      </c>
      <c r="D275" s="119" t="s">
        <v>977</v>
      </c>
      <c r="E275" s="120"/>
      <c r="F275" s="121" t="s">
        <v>1288</v>
      </c>
      <c r="G275" s="121" t="s">
        <v>920</v>
      </c>
      <c r="H275" s="122">
        <v>14</v>
      </c>
      <c r="I275" s="70">
        <v>486265.43493552011</v>
      </c>
      <c r="J275" s="44">
        <v>315530.84999999998</v>
      </c>
      <c r="K275" s="227">
        <f t="shared" si="8"/>
        <v>170734.58493552014</v>
      </c>
      <c r="L275" s="44">
        <f t="shared" si="9"/>
        <v>71623.158380450695</v>
      </c>
      <c r="M275" s="44">
        <v>71623.158380450695</v>
      </c>
    </row>
    <row r="276" spans="1:13">
      <c r="A276" s="118" t="s">
        <v>644</v>
      </c>
      <c r="B276" s="118" t="s">
        <v>645</v>
      </c>
      <c r="C276" s="119" t="s">
        <v>949</v>
      </c>
      <c r="D276" s="119" t="s">
        <v>977</v>
      </c>
      <c r="E276" s="120"/>
      <c r="F276" s="121" t="s">
        <v>1289</v>
      </c>
      <c r="G276" s="121" t="s">
        <v>921</v>
      </c>
      <c r="H276" s="122">
        <v>7</v>
      </c>
      <c r="I276" s="70">
        <v>1567487.7007802557</v>
      </c>
      <c r="J276" s="44">
        <v>89285.25</v>
      </c>
      <c r="K276" s="227">
        <f t="shared" si="8"/>
        <v>1478202.4507802557</v>
      </c>
      <c r="L276" s="44">
        <f t="shared" si="9"/>
        <v>620105.92810231727</v>
      </c>
      <c r="M276" s="44">
        <v>25000</v>
      </c>
    </row>
    <row r="277" spans="1:13">
      <c r="A277" s="118" t="s">
        <v>1290</v>
      </c>
      <c r="B277" s="118" t="s">
        <v>647</v>
      </c>
      <c r="C277" s="119" t="s">
        <v>972</v>
      </c>
      <c r="D277" s="119" t="s">
        <v>977</v>
      </c>
      <c r="E277" s="120"/>
      <c r="F277" s="121" t="s">
        <v>1291</v>
      </c>
      <c r="G277" s="121" t="s">
        <v>922</v>
      </c>
      <c r="H277" s="122">
        <v>13</v>
      </c>
      <c r="I277" s="70">
        <v>606988.13489950018</v>
      </c>
      <c r="J277" s="44">
        <v>145959.48000000001</v>
      </c>
      <c r="K277" s="227">
        <f t="shared" si="8"/>
        <v>461028.65489950019</v>
      </c>
      <c r="L277" s="44">
        <f t="shared" si="9"/>
        <v>193401.52073034033</v>
      </c>
      <c r="M277" s="44">
        <v>193401.52073034033</v>
      </c>
    </row>
    <row r="278" spans="1:13">
      <c r="A278" s="118" t="s">
        <v>649</v>
      </c>
      <c r="B278" s="118" t="s">
        <v>650</v>
      </c>
      <c r="C278" s="119" t="s">
        <v>949</v>
      </c>
      <c r="D278" s="119"/>
      <c r="E278" s="120"/>
      <c r="F278" s="121" t="s">
        <v>648</v>
      </c>
      <c r="G278" s="121" t="s">
        <v>771</v>
      </c>
      <c r="H278" s="122">
        <v>3</v>
      </c>
      <c r="I278" s="70">
        <v>25698900.313552897</v>
      </c>
      <c r="J278" s="44">
        <v>5615750.25</v>
      </c>
      <c r="K278" s="227">
        <f t="shared" si="8"/>
        <v>20083150.063552897</v>
      </c>
      <c r="L278" s="44">
        <f t="shared" si="9"/>
        <v>8424881.4516604394</v>
      </c>
      <c r="M278" s="44">
        <v>8424881.4534871299</v>
      </c>
    </row>
    <row r="279" spans="1:13">
      <c r="A279" s="118" t="s">
        <v>651</v>
      </c>
      <c r="B279" s="118" t="s">
        <v>652</v>
      </c>
      <c r="C279" s="119" t="s">
        <v>949</v>
      </c>
      <c r="D279" s="119" t="s">
        <v>977</v>
      </c>
      <c r="E279" s="120"/>
      <c r="F279" s="121" t="s">
        <v>1292</v>
      </c>
      <c r="G279" s="121" t="s">
        <v>923</v>
      </c>
      <c r="H279" s="122">
        <v>8</v>
      </c>
      <c r="I279" s="70">
        <v>1594798.4308266419</v>
      </c>
      <c r="J279" s="44">
        <v>602037.97</v>
      </c>
      <c r="K279" s="227">
        <f t="shared" si="8"/>
        <v>992760.46082664188</v>
      </c>
      <c r="L279" s="44">
        <f t="shared" si="9"/>
        <v>416463.01331677625</v>
      </c>
      <c r="M279" s="44">
        <v>416463.01331677625</v>
      </c>
    </row>
    <row r="280" spans="1:13">
      <c r="A280" s="118" t="s">
        <v>654</v>
      </c>
      <c r="B280" s="118" t="s">
        <v>655</v>
      </c>
      <c r="C280" s="119" t="s">
        <v>949</v>
      </c>
      <c r="D280" s="119"/>
      <c r="E280" s="120"/>
      <c r="F280" s="121" t="s">
        <v>653</v>
      </c>
      <c r="G280" s="121" t="s">
        <v>924</v>
      </c>
      <c r="H280" s="122">
        <v>10</v>
      </c>
      <c r="I280" s="70">
        <v>13230618.192467904</v>
      </c>
      <c r="J280" s="44">
        <v>2226523.1</v>
      </c>
      <c r="K280" s="227">
        <f t="shared" si="8"/>
        <v>11004095.092467904</v>
      </c>
      <c r="L280" s="44">
        <f t="shared" si="9"/>
        <v>4616217.8912902856</v>
      </c>
      <c r="M280" s="44">
        <v>4616217.8941893363</v>
      </c>
    </row>
    <row r="281" spans="1:13">
      <c r="A281" s="118" t="s">
        <v>657</v>
      </c>
      <c r="B281" s="118" t="s">
        <v>658</v>
      </c>
      <c r="C281" s="119" t="s">
        <v>949</v>
      </c>
      <c r="D281" s="119"/>
      <c r="E281" s="120"/>
      <c r="F281" s="121" t="s">
        <v>656</v>
      </c>
      <c r="G281" s="121" t="s">
        <v>779</v>
      </c>
      <c r="H281" s="122">
        <v>10</v>
      </c>
      <c r="I281" s="70">
        <v>13880161.806055756</v>
      </c>
      <c r="J281" s="44">
        <v>4137674.85</v>
      </c>
      <c r="K281" s="227">
        <f t="shared" si="8"/>
        <v>9742486.9560557567</v>
      </c>
      <c r="L281" s="44">
        <f t="shared" si="9"/>
        <v>4086973.27806539</v>
      </c>
      <c r="M281" s="44">
        <v>1249099.3580077107</v>
      </c>
    </row>
    <row r="282" spans="1:13">
      <c r="A282" s="118" t="s">
        <v>1476</v>
      </c>
      <c r="B282" s="118" t="s">
        <v>659</v>
      </c>
      <c r="C282" s="119" t="s">
        <v>949</v>
      </c>
      <c r="D282" s="119"/>
      <c r="E282" s="120"/>
      <c r="F282" s="121" t="s">
        <v>1296</v>
      </c>
      <c r="G282" s="121" t="s">
        <v>792</v>
      </c>
      <c r="H282" s="122">
        <v>7</v>
      </c>
      <c r="I282" s="70">
        <v>-2422216.2828636998</v>
      </c>
      <c r="J282" s="44">
        <v>2371490.61</v>
      </c>
      <c r="K282" s="227">
        <f t="shared" si="8"/>
        <v>-4793706.8928637002</v>
      </c>
      <c r="L282" s="44">
        <v>0</v>
      </c>
      <c r="M282" s="44">
        <v>0</v>
      </c>
    </row>
    <row r="283" spans="1:13">
      <c r="A283" s="118" t="s">
        <v>661</v>
      </c>
      <c r="B283" s="118" t="s">
        <v>662</v>
      </c>
      <c r="C283" s="119" t="s">
        <v>949</v>
      </c>
      <c r="D283" s="119"/>
      <c r="E283" s="120"/>
      <c r="F283" s="121" t="s">
        <v>660</v>
      </c>
      <c r="G283" s="121" t="s">
        <v>925</v>
      </c>
      <c r="H283" s="122">
        <v>17</v>
      </c>
      <c r="I283" s="70">
        <v>8900633.9932212941</v>
      </c>
      <c r="J283" s="44">
        <v>2230309.61</v>
      </c>
      <c r="K283" s="227">
        <f t="shared" si="8"/>
        <v>6670324.3832212947</v>
      </c>
      <c r="L283" s="44">
        <f t="shared" si="9"/>
        <v>2798201.0787613331</v>
      </c>
      <c r="M283" s="44">
        <v>2798201.0787613331</v>
      </c>
    </row>
    <row r="284" spans="1:13">
      <c r="A284" s="118" t="s">
        <v>663</v>
      </c>
      <c r="B284" s="118" t="s">
        <v>664</v>
      </c>
      <c r="C284" s="119" t="s">
        <v>972</v>
      </c>
      <c r="D284" s="119" t="s">
        <v>977</v>
      </c>
      <c r="E284" s="120"/>
      <c r="F284" s="121" t="s">
        <v>1079</v>
      </c>
      <c r="G284" s="121" t="s">
        <v>926</v>
      </c>
      <c r="H284" s="122">
        <v>12</v>
      </c>
      <c r="I284" s="70">
        <v>1429802.448127788</v>
      </c>
      <c r="J284" s="44">
        <v>114434.9</v>
      </c>
      <c r="K284" s="227">
        <f t="shared" si="8"/>
        <v>1315367.5481277881</v>
      </c>
      <c r="L284" s="44">
        <f t="shared" si="9"/>
        <v>551796.68643960706</v>
      </c>
      <c r="M284" s="44">
        <v>551796.68999999994</v>
      </c>
    </row>
    <row r="285" spans="1:13">
      <c r="A285" s="118" t="s">
        <v>665</v>
      </c>
      <c r="B285" s="118" t="s">
        <v>666</v>
      </c>
      <c r="C285" s="119" t="s">
        <v>949</v>
      </c>
      <c r="D285" s="119"/>
      <c r="E285" s="120"/>
      <c r="F285" s="121" t="s">
        <v>1297</v>
      </c>
      <c r="G285" s="121" t="s">
        <v>780</v>
      </c>
      <c r="H285" s="122">
        <v>8</v>
      </c>
      <c r="I285" s="70">
        <v>16279338.271356473</v>
      </c>
      <c r="J285" s="44">
        <v>2530170.42</v>
      </c>
      <c r="K285" s="227">
        <f t="shared" si="8"/>
        <v>13749167.851356473</v>
      </c>
      <c r="L285" s="44">
        <f t="shared" si="9"/>
        <v>5767775.91364404</v>
      </c>
      <c r="M285" s="44">
        <v>0</v>
      </c>
    </row>
    <row r="286" spans="1:13">
      <c r="A286" s="118" t="s">
        <v>667</v>
      </c>
      <c r="B286" s="118" t="s">
        <v>668</v>
      </c>
      <c r="C286" s="119" t="s">
        <v>949</v>
      </c>
      <c r="D286" s="119"/>
      <c r="E286" s="120"/>
      <c r="F286" s="121" t="s">
        <v>1298</v>
      </c>
      <c r="G286" s="121" t="s">
        <v>780</v>
      </c>
      <c r="H286" s="122">
        <v>8</v>
      </c>
      <c r="I286" s="70">
        <v>8586416.1413024776</v>
      </c>
      <c r="J286" s="44">
        <v>1699097.59</v>
      </c>
      <c r="K286" s="227">
        <f t="shared" si="8"/>
        <v>6887318.5513024777</v>
      </c>
      <c r="L286" s="44">
        <f t="shared" si="9"/>
        <v>2889230.1322713895</v>
      </c>
      <c r="M286" s="44">
        <v>824591.28</v>
      </c>
    </row>
    <row r="287" spans="1:13">
      <c r="A287" s="118" t="s">
        <v>669</v>
      </c>
      <c r="B287" s="118" t="s">
        <v>670</v>
      </c>
      <c r="C287" s="119" t="s">
        <v>949</v>
      </c>
      <c r="D287" s="119"/>
      <c r="E287" s="120"/>
      <c r="F287" s="121" t="s">
        <v>1299</v>
      </c>
      <c r="G287" s="121" t="s">
        <v>771</v>
      </c>
      <c r="H287" s="122">
        <v>3</v>
      </c>
      <c r="I287" s="70">
        <v>29806267.622873481</v>
      </c>
      <c r="J287" s="44">
        <v>9702125.8200000003</v>
      </c>
      <c r="K287" s="227">
        <f t="shared" si="8"/>
        <v>20104141.802873481</v>
      </c>
      <c r="L287" s="44">
        <f t="shared" si="9"/>
        <v>8433687.4863054249</v>
      </c>
      <c r="M287" s="44">
        <v>8433687.4900000002</v>
      </c>
    </row>
    <row r="288" spans="1:13">
      <c r="A288" s="118" t="s">
        <v>671</v>
      </c>
      <c r="B288" s="118" t="s">
        <v>672</v>
      </c>
      <c r="C288" s="119" t="s">
        <v>949</v>
      </c>
      <c r="D288" s="119"/>
      <c r="E288" s="120"/>
      <c r="F288" s="121" t="s">
        <v>1300</v>
      </c>
      <c r="G288" s="121" t="s">
        <v>771</v>
      </c>
      <c r="H288" s="122">
        <v>3</v>
      </c>
      <c r="I288" s="70">
        <v>37034625.510073543</v>
      </c>
      <c r="J288" s="44">
        <v>10518671.84</v>
      </c>
      <c r="K288" s="227">
        <f t="shared" si="8"/>
        <v>26515953.670073543</v>
      </c>
      <c r="L288" s="44">
        <f t="shared" si="9"/>
        <v>11123442.56459585</v>
      </c>
      <c r="M288" s="44">
        <v>11123442.56459585</v>
      </c>
    </row>
    <row r="289" spans="1:13">
      <c r="A289" s="118" t="s">
        <v>674</v>
      </c>
      <c r="B289" s="118" t="s">
        <v>675</v>
      </c>
      <c r="C289" s="119" t="s">
        <v>949</v>
      </c>
      <c r="D289" s="119"/>
      <c r="E289" s="120"/>
      <c r="F289" s="121" t="s">
        <v>673</v>
      </c>
      <c r="G289" s="121" t="s">
        <v>780</v>
      </c>
      <c r="H289" s="122">
        <v>8</v>
      </c>
      <c r="I289" s="70">
        <v>24979072.427750956</v>
      </c>
      <c r="J289" s="44">
        <v>5251381.38</v>
      </c>
      <c r="K289" s="227">
        <f t="shared" si="8"/>
        <v>19727691.047750957</v>
      </c>
      <c r="L289" s="44">
        <f t="shared" si="9"/>
        <v>8275766.3945315266</v>
      </c>
      <c r="M289" s="44">
        <v>8275766.3945315266</v>
      </c>
    </row>
    <row r="290" spans="1:13">
      <c r="A290" s="118" t="s">
        <v>1301</v>
      </c>
      <c r="B290" s="118" t="s">
        <v>676</v>
      </c>
      <c r="C290" s="119" t="s">
        <v>949</v>
      </c>
      <c r="D290" s="120"/>
      <c r="E290" s="120"/>
      <c r="F290" s="121" t="s">
        <v>1302</v>
      </c>
      <c r="G290" s="121" t="s">
        <v>927</v>
      </c>
      <c r="H290" s="122">
        <v>18</v>
      </c>
      <c r="I290" s="70">
        <v>17102626.29145379</v>
      </c>
      <c r="J290" s="44">
        <v>0</v>
      </c>
      <c r="K290" s="227">
        <f t="shared" si="8"/>
        <v>17102626.29145379</v>
      </c>
      <c r="L290" s="44">
        <f t="shared" si="9"/>
        <v>7174551.7292648647</v>
      </c>
      <c r="M290" s="44">
        <v>0</v>
      </c>
    </row>
    <row r="291" spans="1:13">
      <c r="A291" s="118" t="s">
        <v>679</v>
      </c>
      <c r="B291" s="118" t="s">
        <v>680</v>
      </c>
      <c r="C291" s="119" t="s">
        <v>949</v>
      </c>
      <c r="D291" s="120"/>
      <c r="E291" s="120"/>
      <c r="F291" s="121" t="s">
        <v>1303</v>
      </c>
      <c r="G291" s="121" t="s">
        <v>801</v>
      </c>
      <c r="H291" s="122" t="s">
        <v>947</v>
      </c>
      <c r="I291" s="70">
        <v>12263051.314887747</v>
      </c>
      <c r="J291" s="44">
        <v>3862528.39</v>
      </c>
      <c r="K291" s="227">
        <f t="shared" si="8"/>
        <v>8400522.9248877466</v>
      </c>
      <c r="L291" s="44">
        <f t="shared" si="9"/>
        <v>3524019.3669904093</v>
      </c>
      <c r="M291" s="44">
        <v>3524019.3669904093</v>
      </c>
    </row>
    <row r="292" spans="1:13">
      <c r="A292" s="118" t="s">
        <v>682</v>
      </c>
      <c r="B292" s="118" t="s">
        <v>683</v>
      </c>
      <c r="C292" s="119" t="s">
        <v>949</v>
      </c>
      <c r="D292" s="120" t="s">
        <v>977</v>
      </c>
      <c r="E292" s="120"/>
      <c r="F292" s="121" t="s">
        <v>681</v>
      </c>
      <c r="G292" s="121" t="s">
        <v>928</v>
      </c>
      <c r="H292" s="122">
        <v>12</v>
      </c>
      <c r="I292" s="70">
        <v>5345057.6153335869</v>
      </c>
      <c r="J292" s="44">
        <v>1326379.6399999999</v>
      </c>
      <c r="K292" s="227">
        <f t="shared" si="8"/>
        <v>4018677.9753335873</v>
      </c>
      <c r="L292" s="44">
        <f t="shared" si="9"/>
        <v>1685835.4106524398</v>
      </c>
      <c r="M292" s="44">
        <v>1685835.4106524398</v>
      </c>
    </row>
    <row r="293" spans="1:13">
      <c r="A293" s="118" t="s">
        <v>684</v>
      </c>
      <c r="B293" s="118" t="s">
        <v>685</v>
      </c>
      <c r="C293" s="119" t="s">
        <v>972</v>
      </c>
      <c r="D293" s="119" t="s">
        <v>977</v>
      </c>
      <c r="E293" s="120"/>
      <c r="F293" s="121" t="s">
        <v>1081</v>
      </c>
      <c r="G293" s="121" t="s">
        <v>929</v>
      </c>
      <c r="H293" s="122">
        <v>14</v>
      </c>
      <c r="I293" s="70">
        <v>292800.41764818097</v>
      </c>
      <c r="J293" s="44">
        <v>36221.43</v>
      </c>
      <c r="K293" s="227">
        <f t="shared" si="8"/>
        <v>256578.98764818098</v>
      </c>
      <c r="L293" s="44">
        <f t="shared" si="9"/>
        <v>107634.88531841192</v>
      </c>
      <c r="M293" s="44">
        <v>107634.88531841192</v>
      </c>
    </row>
    <row r="294" spans="1:13">
      <c r="A294" s="118" t="s">
        <v>686</v>
      </c>
      <c r="B294" s="118" t="s">
        <v>687</v>
      </c>
      <c r="C294" s="119" t="s">
        <v>949</v>
      </c>
      <c r="D294" s="119" t="s">
        <v>977</v>
      </c>
      <c r="E294" s="120"/>
      <c r="F294" s="121" t="s">
        <v>1304</v>
      </c>
      <c r="G294" s="121" t="s">
        <v>930</v>
      </c>
      <c r="H294" s="122">
        <v>2</v>
      </c>
      <c r="I294" s="70">
        <v>1065580.4874936619</v>
      </c>
      <c r="J294" s="44">
        <v>0</v>
      </c>
      <c r="K294" s="227">
        <f t="shared" si="8"/>
        <v>1065580.4874936619</v>
      </c>
      <c r="L294" s="44">
        <f t="shared" si="9"/>
        <v>447011.01450359117</v>
      </c>
      <c r="M294" s="44">
        <v>0</v>
      </c>
    </row>
    <row r="295" spans="1:13">
      <c r="A295" s="118" t="s">
        <v>688</v>
      </c>
      <c r="B295" s="118" t="s">
        <v>689</v>
      </c>
      <c r="C295" s="119" t="s">
        <v>949</v>
      </c>
      <c r="D295" s="119"/>
      <c r="E295" s="120"/>
      <c r="F295" s="121" t="s">
        <v>1305</v>
      </c>
      <c r="G295" s="121" t="s">
        <v>773</v>
      </c>
      <c r="H295" s="122">
        <v>6</v>
      </c>
      <c r="I295" s="70">
        <v>10656620.903554408</v>
      </c>
      <c r="J295" s="44">
        <v>2930050.8</v>
      </c>
      <c r="K295" s="227">
        <f t="shared" si="8"/>
        <v>7726570.1035544081</v>
      </c>
      <c r="L295" s="44">
        <f t="shared" si="9"/>
        <v>3241296.1584410742</v>
      </c>
      <c r="M295" s="44">
        <v>3241296.1584410742</v>
      </c>
    </row>
    <row r="296" spans="1:13">
      <c r="A296" s="118" t="s">
        <v>690</v>
      </c>
      <c r="B296" s="118" t="s">
        <v>691</v>
      </c>
      <c r="C296" s="119" t="s">
        <v>949</v>
      </c>
      <c r="D296" s="119" t="s">
        <v>977</v>
      </c>
      <c r="E296" s="120"/>
      <c r="F296" s="121" t="s">
        <v>1306</v>
      </c>
      <c r="G296" s="121" t="s">
        <v>931</v>
      </c>
      <c r="H296" s="122">
        <v>13</v>
      </c>
      <c r="I296" s="70">
        <v>1709098.1216090331</v>
      </c>
      <c r="J296" s="44">
        <v>633111.42000000004</v>
      </c>
      <c r="K296" s="227">
        <f t="shared" si="8"/>
        <v>1075986.7016090332</v>
      </c>
      <c r="L296" s="44">
        <f t="shared" si="9"/>
        <v>451376.42132498941</v>
      </c>
      <c r="M296" s="44">
        <v>451376.42132498941</v>
      </c>
    </row>
    <row r="297" spans="1:13">
      <c r="A297" s="118" t="s">
        <v>693</v>
      </c>
      <c r="B297" s="118" t="s">
        <v>694</v>
      </c>
      <c r="C297" s="119" t="s">
        <v>949</v>
      </c>
      <c r="D297" s="119"/>
      <c r="E297" s="120"/>
      <c r="F297" s="121" t="s">
        <v>692</v>
      </c>
      <c r="G297" s="121" t="s">
        <v>784</v>
      </c>
      <c r="H297" s="122">
        <v>1</v>
      </c>
      <c r="I297" s="70">
        <v>10034849.430882636</v>
      </c>
      <c r="J297" s="44">
        <v>3343002.12</v>
      </c>
      <c r="K297" s="227">
        <f t="shared" si="8"/>
        <v>6691847.3108826363</v>
      </c>
      <c r="L297" s="44">
        <f t="shared" si="9"/>
        <v>2807229.9469152656</v>
      </c>
      <c r="M297" s="44">
        <v>2807229.95</v>
      </c>
    </row>
    <row r="298" spans="1:13">
      <c r="A298" s="118" t="s">
        <v>696</v>
      </c>
      <c r="B298" s="118" t="s">
        <v>697</v>
      </c>
      <c r="C298" s="119" t="s">
        <v>949</v>
      </c>
      <c r="D298" s="119"/>
      <c r="E298" s="120"/>
      <c r="F298" s="121" t="s">
        <v>695</v>
      </c>
      <c r="G298" s="121" t="s">
        <v>854</v>
      </c>
      <c r="H298" s="122">
        <v>7</v>
      </c>
      <c r="I298" s="70">
        <v>16908372.240944646</v>
      </c>
      <c r="J298" s="44">
        <v>4816469.99</v>
      </c>
      <c r="K298" s="227">
        <f t="shared" si="8"/>
        <v>12091902.250944646</v>
      </c>
      <c r="L298" s="44">
        <f t="shared" si="9"/>
        <v>5072552.9942712784</v>
      </c>
      <c r="M298" s="44">
        <v>5072552.99</v>
      </c>
    </row>
    <row r="299" spans="1:13">
      <c r="A299" s="118" t="s">
        <v>698</v>
      </c>
      <c r="B299" s="118" t="s">
        <v>699</v>
      </c>
      <c r="C299" s="119" t="s">
        <v>949</v>
      </c>
      <c r="D299" s="119" t="s">
        <v>977</v>
      </c>
      <c r="E299" s="120"/>
      <c r="F299" s="121" t="s">
        <v>1307</v>
      </c>
      <c r="G299" s="121" t="s">
        <v>932</v>
      </c>
      <c r="H299" s="122">
        <v>1</v>
      </c>
      <c r="I299" s="70">
        <v>3063682.4024307425</v>
      </c>
      <c r="J299" s="44">
        <v>1068028.1499999999</v>
      </c>
      <c r="K299" s="227">
        <f t="shared" si="8"/>
        <v>1995654.2524307426</v>
      </c>
      <c r="L299" s="44">
        <f t="shared" si="9"/>
        <v>837176.95889469644</v>
      </c>
      <c r="M299" s="44">
        <v>837176.96</v>
      </c>
    </row>
    <row r="300" spans="1:13">
      <c r="A300" s="118" t="s">
        <v>701</v>
      </c>
      <c r="B300" s="118" t="s">
        <v>702</v>
      </c>
      <c r="C300" s="119" t="s">
        <v>949</v>
      </c>
      <c r="D300" s="119"/>
      <c r="E300" s="120"/>
      <c r="F300" s="121" t="s">
        <v>700</v>
      </c>
      <c r="G300" s="121" t="s">
        <v>775</v>
      </c>
      <c r="H300" s="122">
        <v>9</v>
      </c>
      <c r="I300" s="70">
        <v>12506929.333437284</v>
      </c>
      <c r="J300" s="44">
        <v>3002959.64</v>
      </c>
      <c r="K300" s="227">
        <f t="shared" si="8"/>
        <v>9503969.6934372839</v>
      </c>
      <c r="L300" s="44">
        <f t="shared" si="9"/>
        <v>3986915.2863969402</v>
      </c>
      <c r="M300" s="44">
        <v>1816228.94</v>
      </c>
    </row>
    <row r="301" spans="1:13">
      <c r="A301" s="118" t="s">
        <v>1308</v>
      </c>
      <c r="B301" s="118" t="s">
        <v>703</v>
      </c>
      <c r="C301" s="119" t="s">
        <v>949</v>
      </c>
      <c r="D301" s="119"/>
      <c r="E301" s="120"/>
      <c r="F301" s="121" t="s">
        <v>1309</v>
      </c>
      <c r="G301" s="121" t="s">
        <v>772</v>
      </c>
      <c r="H301" s="122">
        <v>17</v>
      </c>
      <c r="I301" s="70">
        <v>592383.0189253136</v>
      </c>
      <c r="J301" s="44">
        <v>113427.13</v>
      </c>
      <c r="K301" s="227">
        <f t="shared" si="8"/>
        <v>478955.8889253136</v>
      </c>
      <c r="L301" s="44">
        <f t="shared" si="9"/>
        <v>200921.99540416905</v>
      </c>
      <c r="M301" s="44">
        <v>200921.99540416905</v>
      </c>
    </row>
    <row r="302" spans="1:13">
      <c r="A302" s="118" t="s">
        <v>705</v>
      </c>
      <c r="B302" s="118" t="s">
        <v>706</v>
      </c>
      <c r="C302" s="119" t="s">
        <v>949</v>
      </c>
      <c r="D302" s="119" t="s">
        <v>977</v>
      </c>
      <c r="E302" s="120"/>
      <c r="F302" s="121" t="s">
        <v>704</v>
      </c>
      <c r="G302" s="121" t="s">
        <v>887</v>
      </c>
      <c r="H302" s="122">
        <v>3</v>
      </c>
      <c r="I302" s="70">
        <v>1069279.5503638464</v>
      </c>
      <c r="J302" s="44">
        <v>336484.55</v>
      </c>
      <c r="K302" s="227">
        <f t="shared" si="8"/>
        <v>732795.00036384631</v>
      </c>
      <c r="L302" s="44">
        <f t="shared" si="9"/>
        <v>307407.50265263353</v>
      </c>
      <c r="M302" s="44">
        <v>307407.50265263353</v>
      </c>
    </row>
    <row r="303" spans="1:13">
      <c r="A303" s="118" t="s">
        <v>707</v>
      </c>
      <c r="B303" s="118" t="s">
        <v>708</v>
      </c>
      <c r="C303" s="119" t="s">
        <v>972</v>
      </c>
      <c r="D303" s="119" t="s">
        <v>977</v>
      </c>
      <c r="E303" s="120"/>
      <c r="F303" s="121" t="s">
        <v>1310</v>
      </c>
      <c r="G303" s="121" t="s">
        <v>933</v>
      </c>
      <c r="H303" s="122">
        <v>6</v>
      </c>
      <c r="I303" s="70">
        <v>3253114.3823521677</v>
      </c>
      <c r="J303" s="44">
        <v>818779.83</v>
      </c>
      <c r="K303" s="227">
        <f t="shared" si="8"/>
        <v>2434334.5523521677</v>
      </c>
      <c r="L303" s="44">
        <f t="shared" si="9"/>
        <v>1021203.3447117343</v>
      </c>
      <c r="M303" s="44">
        <v>1021203.3447117343</v>
      </c>
    </row>
    <row r="304" spans="1:13">
      <c r="A304" s="118" t="s">
        <v>709</v>
      </c>
      <c r="B304" s="118" t="s">
        <v>710</v>
      </c>
      <c r="C304" s="119" t="s">
        <v>972</v>
      </c>
      <c r="D304" s="119" t="s">
        <v>977</v>
      </c>
      <c r="E304" s="120"/>
      <c r="F304" s="121" t="s">
        <v>1082</v>
      </c>
      <c r="G304" s="121" t="s">
        <v>934</v>
      </c>
      <c r="H304" s="122">
        <v>10</v>
      </c>
      <c r="I304" s="70">
        <v>2312989.2892070739</v>
      </c>
      <c r="J304" s="44">
        <v>197406.98</v>
      </c>
      <c r="K304" s="227">
        <f t="shared" si="8"/>
        <v>2115582.3092070739</v>
      </c>
      <c r="L304" s="44">
        <f t="shared" si="9"/>
        <v>887486.77871236741</v>
      </c>
      <c r="M304" s="44">
        <v>887486.77871236741</v>
      </c>
    </row>
    <row r="305" spans="1:13">
      <c r="A305" s="118" t="s">
        <v>712</v>
      </c>
      <c r="B305" s="118" t="s">
        <v>713</v>
      </c>
      <c r="C305" s="119" t="s">
        <v>972</v>
      </c>
      <c r="D305" s="120" t="s">
        <v>977</v>
      </c>
      <c r="E305" s="120"/>
      <c r="F305" s="121" t="s">
        <v>711</v>
      </c>
      <c r="G305" s="121" t="s">
        <v>935</v>
      </c>
      <c r="H305" s="122">
        <v>6</v>
      </c>
      <c r="I305" s="70">
        <v>827409.03804377234</v>
      </c>
      <c r="J305" s="44">
        <v>329250.49</v>
      </c>
      <c r="K305" s="227">
        <f t="shared" si="8"/>
        <v>498158.54804377235</v>
      </c>
      <c r="L305" s="44">
        <f t="shared" si="9"/>
        <v>208977.51090436248</v>
      </c>
      <c r="M305" s="44">
        <v>208977.51090436248</v>
      </c>
    </row>
    <row r="306" spans="1:13">
      <c r="A306" s="118" t="s">
        <v>715</v>
      </c>
      <c r="B306" s="118" t="s">
        <v>716</v>
      </c>
      <c r="C306" s="119" t="s">
        <v>949</v>
      </c>
      <c r="D306" s="119" t="s">
        <v>977</v>
      </c>
      <c r="E306" s="120"/>
      <c r="F306" s="121" t="s">
        <v>1312</v>
      </c>
      <c r="G306" s="121" t="s">
        <v>936</v>
      </c>
      <c r="H306" s="122">
        <v>8</v>
      </c>
      <c r="I306" s="70">
        <v>5381147.552597899</v>
      </c>
      <c r="J306" s="44">
        <v>0</v>
      </c>
      <c r="K306" s="227">
        <f t="shared" si="8"/>
        <v>5381147.552597899</v>
      </c>
      <c r="L306" s="44">
        <f t="shared" si="9"/>
        <v>2257391.3983148187</v>
      </c>
      <c r="M306" s="44">
        <v>0</v>
      </c>
    </row>
    <row r="307" spans="1:13">
      <c r="A307" s="118" t="s">
        <v>718</v>
      </c>
      <c r="B307" s="118" t="s">
        <v>719</v>
      </c>
      <c r="C307" s="119" t="s">
        <v>949</v>
      </c>
      <c r="D307" s="119"/>
      <c r="E307" s="120"/>
      <c r="F307" s="121" t="s">
        <v>717</v>
      </c>
      <c r="G307" s="121" t="s">
        <v>771</v>
      </c>
      <c r="H307" s="122">
        <v>3</v>
      </c>
      <c r="I307" s="70">
        <v>18794836.975549627</v>
      </c>
      <c r="J307" s="44">
        <v>4032046.98</v>
      </c>
      <c r="K307" s="227">
        <f t="shared" si="8"/>
        <v>14762789.995549627</v>
      </c>
      <c r="L307" s="44">
        <f t="shared" si="9"/>
        <v>6192990.4031330682</v>
      </c>
      <c r="M307" s="44">
        <v>6192990.4031330682</v>
      </c>
    </row>
    <row r="308" spans="1:13">
      <c r="A308" s="118" t="s">
        <v>1313</v>
      </c>
      <c r="B308" s="115" t="s">
        <v>720</v>
      </c>
      <c r="C308" s="119" t="s">
        <v>949</v>
      </c>
      <c r="D308" s="137"/>
      <c r="E308" s="137"/>
      <c r="F308" s="115" t="s">
        <v>1314</v>
      </c>
      <c r="G308" s="121" t="s">
        <v>771</v>
      </c>
      <c r="H308" s="122">
        <v>3</v>
      </c>
      <c r="I308" s="70">
        <v>3038071.0558892651</v>
      </c>
      <c r="J308" s="44">
        <v>567367.25</v>
      </c>
      <c r="K308" s="227">
        <f t="shared" si="8"/>
        <v>2470703.8058892651</v>
      </c>
      <c r="L308" s="44">
        <f t="shared" si="9"/>
        <v>1036460.2465705466</v>
      </c>
      <c r="M308" s="44">
        <v>1036460.25</v>
      </c>
    </row>
    <row r="309" spans="1:13">
      <c r="A309" s="118" t="s">
        <v>721</v>
      </c>
      <c r="B309" s="115" t="s">
        <v>1315</v>
      </c>
      <c r="C309" s="119" t="s">
        <v>949</v>
      </c>
      <c r="D309" s="137" t="s">
        <v>977</v>
      </c>
      <c r="E309" s="137"/>
      <c r="F309" s="115" t="s">
        <v>1316</v>
      </c>
      <c r="G309" s="121" t="s">
        <v>937</v>
      </c>
      <c r="H309" s="122">
        <v>7</v>
      </c>
      <c r="I309" s="70">
        <v>1796581.2445528095</v>
      </c>
      <c r="J309" s="44">
        <v>418473.44</v>
      </c>
      <c r="K309" s="227">
        <f t="shared" si="8"/>
        <v>1378107.8045528096</v>
      </c>
      <c r="L309" s="44">
        <f t="shared" si="9"/>
        <v>578116.22400990361</v>
      </c>
      <c r="M309" s="44">
        <v>578116.22400990361</v>
      </c>
    </row>
    <row r="310" spans="1:13">
      <c r="A310" s="118" t="s">
        <v>722</v>
      </c>
      <c r="B310" s="115" t="s">
        <v>723</v>
      </c>
      <c r="C310" s="119" t="s">
        <v>949</v>
      </c>
      <c r="D310" s="137"/>
      <c r="E310" s="137"/>
      <c r="F310" s="115" t="s">
        <v>1317</v>
      </c>
      <c r="G310" s="121" t="s">
        <v>868</v>
      </c>
      <c r="H310" s="122">
        <v>12</v>
      </c>
      <c r="I310" s="70">
        <v>2177020.3495961572</v>
      </c>
      <c r="J310" s="44">
        <v>723587.96</v>
      </c>
      <c r="K310" s="227">
        <f t="shared" si="8"/>
        <v>1453432.3895961572</v>
      </c>
      <c r="L310" s="44">
        <f t="shared" si="9"/>
        <v>609714.88743558794</v>
      </c>
      <c r="M310" s="44">
        <v>609714.88743558794</v>
      </c>
    </row>
    <row r="311" spans="1:13">
      <c r="A311" s="118" t="s">
        <v>724</v>
      </c>
      <c r="B311" s="115" t="s">
        <v>725</v>
      </c>
      <c r="C311" s="119" t="s">
        <v>972</v>
      </c>
      <c r="D311" s="137"/>
      <c r="E311" s="137"/>
      <c r="F311" s="115" t="s">
        <v>1318</v>
      </c>
      <c r="G311" s="115" t="s">
        <v>938</v>
      </c>
      <c r="H311" s="138">
        <v>2</v>
      </c>
      <c r="I311" s="70">
        <v>1628783.5350911426</v>
      </c>
      <c r="J311" s="44">
        <v>541799.36</v>
      </c>
      <c r="K311" s="227">
        <f t="shared" si="8"/>
        <v>1086984.1750911428</v>
      </c>
      <c r="L311" s="44">
        <f t="shared" si="9"/>
        <v>455989.86145073437</v>
      </c>
      <c r="M311" s="44">
        <v>455989.86145073437</v>
      </c>
    </row>
    <row r="312" spans="1:13">
      <c r="A312" s="118" t="s">
        <v>727</v>
      </c>
      <c r="B312" s="115" t="s">
        <v>728</v>
      </c>
      <c r="C312" s="119" t="s">
        <v>949</v>
      </c>
      <c r="D312" s="137"/>
      <c r="E312" s="137"/>
      <c r="F312" s="115" t="s">
        <v>726</v>
      </c>
      <c r="G312" s="121" t="s">
        <v>939</v>
      </c>
      <c r="H312" s="122">
        <v>7</v>
      </c>
      <c r="I312" s="70">
        <v>3664449.7856661887</v>
      </c>
      <c r="J312" s="44">
        <v>0</v>
      </c>
      <c r="K312" s="227">
        <f t="shared" si="8"/>
        <v>3664449.7856661887</v>
      </c>
      <c r="L312" s="44">
        <f t="shared" si="9"/>
        <v>1537236.685086966</v>
      </c>
      <c r="M312" s="44">
        <v>1537236.685086966</v>
      </c>
    </row>
    <row r="313" spans="1:13">
      <c r="A313" s="118" t="s">
        <v>730</v>
      </c>
      <c r="B313" s="115" t="s">
        <v>731</v>
      </c>
      <c r="C313" s="119" t="s">
        <v>949</v>
      </c>
      <c r="D313" s="137"/>
      <c r="E313" s="137"/>
      <c r="F313" s="115" t="s">
        <v>729</v>
      </c>
      <c r="G313" s="121" t="s">
        <v>801</v>
      </c>
      <c r="H313" s="122">
        <v>3</v>
      </c>
      <c r="I313" s="70">
        <v>15286279.320305778</v>
      </c>
      <c r="J313" s="44">
        <v>4138011.92</v>
      </c>
      <c r="K313" s="227">
        <f t="shared" si="8"/>
        <v>11148267.400305778</v>
      </c>
      <c r="L313" s="44">
        <f t="shared" si="9"/>
        <v>4676698.1744282739</v>
      </c>
      <c r="M313" s="44">
        <v>4676698.1744282739</v>
      </c>
    </row>
    <row r="314" spans="1:13">
      <c r="A314" s="118" t="s">
        <v>1319</v>
      </c>
      <c r="B314" s="115" t="s">
        <v>732</v>
      </c>
      <c r="C314" s="119" t="s">
        <v>949</v>
      </c>
      <c r="D314" s="137"/>
      <c r="E314" s="137"/>
      <c r="F314" s="115" t="s">
        <v>1320</v>
      </c>
      <c r="G314" s="115" t="s">
        <v>801</v>
      </c>
      <c r="H314" s="138">
        <v>15</v>
      </c>
      <c r="I314" s="70">
        <v>14721336.916997138</v>
      </c>
      <c r="J314" s="44">
        <v>0</v>
      </c>
      <c r="K314" s="227">
        <f t="shared" si="8"/>
        <v>14721336.916997138</v>
      </c>
      <c r="L314" s="44">
        <f t="shared" si="9"/>
        <v>6175600.8366802996</v>
      </c>
      <c r="M314" s="44">
        <v>6175600.8366802996</v>
      </c>
    </row>
    <row r="315" spans="1:13">
      <c r="A315" s="118" t="s">
        <v>733</v>
      </c>
      <c r="B315" s="115" t="s">
        <v>734</v>
      </c>
      <c r="C315" s="119" t="s">
        <v>949</v>
      </c>
      <c r="D315" s="137"/>
      <c r="E315" s="137"/>
      <c r="F315" s="115" t="s">
        <v>1321</v>
      </c>
      <c r="G315" s="121" t="s">
        <v>778</v>
      </c>
      <c r="H315" s="122">
        <v>5</v>
      </c>
      <c r="I315" s="70">
        <v>33407675.081402469</v>
      </c>
      <c r="J315" s="44">
        <v>7357921.9799999995</v>
      </c>
      <c r="K315" s="227">
        <f t="shared" si="8"/>
        <v>26049753.101402469</v>
      </c>
      <c r="L315" s="44">
        <f t="shared" si="9"/>
        <v>10927871.426038336</v>
      </c>
      <c r="M315" s="44">
        <v>10927871.43</v>
      </c>
    </row>
    <row r="316" spans="1:13">
      <c r="A316" s="118" t="s">
        <v>736</v>
      </c>
      <c r="B316" s="115" t="s">
        <v>737</v>
      </c>
      <c r="C316" s="119" t="s">
        <v>949</v>
      </c>
      <c r="D316" s="137"/>
      <c r="E316" s="137"/>
      <c r="F316" s="115" t="s">
        <v>735</v>
      </c>
      <c r="G316" s="115" t="s">
        <v>778</v>
      </c>
      <c r="H316" s="138">
        <v>5</v>
      </c>
      <c r="I316" s="70">
        <v>19650794.951743957</v>
      </c>
      <c r="J316" s="44">
        <v>4927664.25</v>
      </c>
      <c r="K316" s="227">
        <f t="shared" si="8"/>
        <v>14723130.701743957</v>
      </c>
      <c r="L316" s="44">
        <f t="shared" si="9"/>
        <v>6176353.3293815898</v>
      </c>
      <c r="M316" s="44">
        <v>6176352.3799999999</v>
      </c>
    </row>
    <row r="317" spans="1:13">
      <c r="A317" s="118" t="s">
        <v>738</v>
      </c>
      <c r="B317" s="115" t="s">
        <v>739</v>
      </c>
      <c r="C317" s="119" t="s">
        <v>949</v>
      </c>
      <c r="D317" s="137"/>
      <c r="E317" s="137"/>
      <c r="F317" s="115" t="s">
        <v>1322</v>
      </c>
      <c r="G317" s="121" t="s">
        <v>773</v>
      </c>
      <c r="H317" s="122">
        <v>6</v>
      </c>
      <c r="I317" s="70">
        <v>13879140.123395475</v>
      </c>
      <c r="J317" s="44">
        <v>3969010.73</v>
      </c>
      <c r="K317" s="227">
        <f t="shared" si="8"/>
        <v>9910129.3933954742</v>
      </c>
      <c r="L317" s="44">
        <f t="shared" si="9"/>
        <v>4157299.2805294013</v>
      </c>
      <c r="M317" s="44">
        <v>4157299.2800000003</v>
      </c>
    </row>
    <row r="318" spans="1:13">
      <c r="A318" s="118" t="s">
        <v>1323</v>
      </c>
      <c r="B318" s="115" t="s">
        <v>740</v>
      </c>
      <c r="C318" s="119" t="s">
        <v>949</v>
      </c>
      <c r="D318" s="137"/>
      <c r="E318" s="137"/>
      <c r="F318" s="115" t="s">
        <v>1324</v>
      </c>
      <c r="G318" s="115" t="s">
        <v>821</v>
      </c>
      <c r="H318" s="138">
        <v>3</v>
      </c>
      <c r="I318" s="70">
        <v>11958910.086687425</v>
      </c>
      <c r="J318" s="44">
        <v>3369910.8</v>
      </c>
      <c r="K318" s="227">
        <f t="shared" si="8"/>
        <v>8588999.2866874263</v>
      </c>
      <c r="L318" s="44">
        <f t="shared" si="9"/>
        <v>3603085.200765375</v>
      </c>
      <c r="M318" s="44">
        <v>3603085.200765375</v>
      </c>
    </row>
    <row r="319" spans="1:13">
      <c r="A319" s="118" t="s">
        <v>1325</v>
      </c>
      <c r="B319" s="115" t="s">
        <v>741</v>
      </c>
      <c r="C319" s="119" t="s">
        <v>949</v>
      </c>
      <c r="D319" s="137" t="s">
        <v>977</v>
      </c>
      <c r="E319" s="137"/>
      <c r="F319" s="115" t="s">
        <v>1326</v>
      </c>
      <c r="G319" s="121" t="s">
        <v>940</v>
      </c>
      <c r="H319" s="122">
        <v>12</v>
      </c>
      <c r="I319" s="70">
        <v>4924043.0316095296</v>
      </c>
      <c r="J319" s="44">
        <v>1021444.03</v>
      </c>
      <c r="K319" s="227">
        <f t="shared" si="8"/>
        <v>3902599.0016095294</v>
      </c>
      <c r="L319" s="44">
        <f t="shared" si="9"/>
        <v>1637140.2811751976</v>
      </c>
      <c r="M319" s="44">
        <v>1637140.28</v>
      </c>
    </row>
    <row r="320" spans="1:13">
      <c r="A320" s="118" t="s">
        <v>743</v>
      </c>
      <c r="B320" s="115" t="s">
        <v>744</v>
      </c>
      <c r="C320" s="119" t="s">
        <v>949</v>
      </c>
      <c r="D320" s="137" t="s">
        <v>977</v>
      </c>
      <c r="E320" s="137"/>
      <c r="F320" s="115" t="s">
        <v>742</v>
      </c>
      <c r="G320" s="121" t="s">
        <v>941</v>
      </c>
      <c r="H320" s="122">
        <v>3</v>
      </c>
      <c r="I320" s="70">
        <v>2134034.9926667102</v>
      </c>
      <c r="J320" s="44">
        <v>520263.53</v>
      </c>
      <c r="K320" s="227">
        <f t="shared" si="8"/>
        <v>1613771.4626667101</v>
      </c>
      <c r="L320" s="44">
        <f t="shared" si="9"/>
        <v>676977.12858868483</v>
      </c>
      <c r="M320" s="44">
        <v>676977.12858868483</v>
      </c>
    </row>
    <row r="321" spans="1:13">
      <c r="A321" s="139" t="s">
        <v>746</v>
      </c>
      <c r="B321" s="140" t="s">
        <v>747</v>
      </c>
      <c r="C321" s="141" t="s">
        <v>949</v>
      </c>
      <c r="D321" s="142"/>
      <c r="E321" s="142"/>
      <c r="F321" s="143" t="s">
        <v>745</v>
      </c>
      <c r="G321" s="130" t="s">
        <v>795</v>
      </c>
      <c r="H321" s="144">
        <v>8</v>
      </c>
      <c r="I321" s="70">
        <v>13745644.883669058</v>
      </c>
      <c r="J321" s="44">
        <v>6686334.6399999997</v>
      </c>
      <c r="K321" s="227">
        <f t="shared" si="8"/>
        <v>7059310.2436690582</v>
      </c>
      <c r="L321" s="44">
        <f t="shared" si="9"/>
        <v>2961380.6472191699</v>
      </c>
      <c r="M321" s="44">
        <v>2961380.6472191699</v>
      </c>
    </row>
    <row r="322" spans="1:13">
      <c r="A322" s="118" t="s">
        <v>1327</v>
      </c>
      <c r="B322" s="146" t="s">
        <v>748</v>
      </c>
      <c r="C322" s="119" t="s">
        <v>949</v>
      </c>
      <c r="D322" s="137"/>
      <c r="E322" s="137"/>
      <c r="F322" s="115" t="s">
        <v>1328</v>
      </c>
      <c r="G322" s="121" t="s">
        <v>779</v>
      </c>
      <c r="H322" s="122">
        <v>10</v>
      </c>
      <c r="I322" s="70">
        <v>21358117.104224574</v>
      </c>
      <c r="J322" s="44">
        <v>4699844.8600000003</v>
      </c>
      <c r="K322" s="227">
        <f t="shared" si="8"/>
        <v>16658272.244224574</v>
      </c>
      <c r="L322" s="44">
        <f t="shared" si="9"/>
        <v>6988145.2064522086</v>
      </c>
      <c r="M322" s="44">
        <v>1024039.1083414492</v>
      </c>
    </row>
    <row r="323" spans="1:13">
      <c r="A323" s="115" t="s">
        <v>397</v>
      </c>
      <c r="B323" s="115" t="s">
        <v>1331</v>
      </c>
      <c r="C323" s="138" t="s">
        <v>972</v>
      </c>
      <c r="D323" s="137" t="s">
        <v>977</v>
      </c>
      <c r="E323" s="137"/>
      <c r="F323" s="148" t="s">
        <v>1332</v>
      </c>
      <c r="G323" s="115" t="s">
        <v>872</v>
      </c>
      <c r="H323" s="138">
        <v>12</v>
      </c>
      <c r="I323" s="70">
        <v>671341.27070889692</v>
      </c>
      <c r="J323" s="44">
        <v>213734.26</v>
      </c>
      <c r="K323" s="227">
        <f t="shared" ref="K323:K351" si="10">I323-J323</f>
        <v>457607.01070889691</v>
      </c>
      <c r="L323" s="44">
        <f t="shared" ref="L323:L351" si="11">K323*0.4195</f>
        <v>191966.14099238225</v>
      </c>
      <c r="M323" s="44">
        <v>191966.14</v>
      </c>
    </row>
    <row r="324" spans="1:13">
      <c r="A324" s="115" t="s">
        <v>750</v>
      </c>
      <c r="B324" s="115" t="s">
        <v>751</v>
      </c>
      <c r="C324" s="138" t="s">
        <v>949</v>
      </c>
      <c r="D324" s="137"/>
      <c r="E324" s="137"/>
      <c r="F324" s="148" t="s">
        <v>749</v>
      </c>
      <c r="G324" s="115" t="s">
        <v>779</v>
      </c>
      <c r="H324" s="138">
        <v>10</v>
      </c>
      <c r="I324" s="70">
        <v>4616769.9287952892</v>
      </c>
      <c r="J324" s="44">
        <v>793443.05</v>
      </c>
      <c r="K324" s="227">
        <f t="shared" si="10"/>
        <v>3823326.8787952894</v>
      </c>
      <c r="L324" s="44">
        <f t="shared" si="11"/>
        <v>1603885.6256546238</v>
      </c>
      <c r="M324" s="44">
        <v>331684.81019195216</v>
      </c>
    </row>
    <row r="325" spans="1:13">
      <c r="A325" s="115" t="s">
        <v>753</v>
      </c>
      <c r="B325" s="115" t="s">
        <v>754</v>
      </c>
      <c r="C325" s="138" t="s">
        <v>972</v>
      </c>
      <c r="D325" s="137" t="s">
        <v>977</v>
      </c>
      <c r="E325" s="137"/>
      <c r="F325" s="148" t="s">
        <v>1333</v>
      </c>
      <c r="G325" s="115" t="s">
        <v>942</v>
      </c>
      <c r="H325" s="138">
        <v>13</v>
      </c>
      <c r="I325" s="70">
        <v>784487.7910858856</v>
      </c>
      <c r="J325" s="44">
        <v>354706.01</v>
      </c>
      <c r="K325" s="227">
        <f t="shared" si="10"/>
        <v>429781.7810858856</v>
      </c>
      <c r="L325" s="44">
        <f t="shared" si="11"/>
        <v>180293.45716552899</v>
      </c>
      <c r="M325" s="44">
        <v>180293.45716552899</v>
      </c>
    </row>
    <row r="326" spans="1:13">
      <c r="A326" s="115" t="s">
        <v>755</v>
      </c>
      <c r="B326" s="115" t="s">
        <v>756</v>
      </c>
      <c r="C326" s="138" t="s">
        <v>949</v>
      </c>
      <c r="D326" s="137"/>
      <c r="E326" s="137"/>
      <c r="F326" s="148" t="s">
        <v>1334</v>
      </c>
      <c r="G326" s="115" t="s">
        <v>906</v>
      </c>
      <c r="H326" s="138">
        <v>12</v>
      </c>
      <c r="I326" s="70">
        <v>32304859.567611177</v>
      </c>
      <c r="J326" s="44">
        <v>7302448.3199999994</v>
      </c>
      <c r="K326" s="227">
        <f t="shared" si="10"/>
        <v>25002411.247611176</v>
      </c>
      <c r="L326" s="44">
        <f t="shared" si="11"/>
        <v>10488511.518372888</v>
      </c>
      <c r="M326" s="44">
        <v>10488511.518372888</v>
      </c>
    </row>
    <row r="327" spans="1:13">
      <c r="A327" s="115" t="s">
        <v>757</v>
      </c>
      <c r="B327" s="115" t="s">
        <v>758</v>
      </c>
      <c r="C327" s="138" t="s">
        <v>949</v>
      </c>
      <c r="D327" s="137" t="s">
        <v>977</v>
      </c>
      <c r="E327" s="137"/>
      <c r="F327" s="148" t="s">
        <v>1335</v>
      </c>
      <c r="G327" s="115" t="s">
        <v>943</v>
      </c>
      <c r="H327" s="138">
        <v>13</v>
      </c>
      <c r="I327" s="70">
        <v>1747224.0553557</v>
      </c>
      <c r="J327" s="44">
        <v>390906.15</v>
      </c>
      <c r="K327" s="227">
        <f t="shared" si="10"/>
        <v>1356317.9053556998</v>
      </c>
      <c r="L327" s="44">
        <f t="shared" si="11"/>
        <v>568975.36129671603</v>
      </c>
      <c r="M327" s="44">
        <v>568975.36129671603</v>
      </c>
    </row>
    <row r="328" spans="1:13">
      <c r="A328" s="115" t="s">
        <v>760</v>
      </c>
      <c r="B328" s="115" t="s">
        <v>761</v>
      </c>
      <c r="C328" s="138" t="s">
        <v>949</v>
      </c>
      <c r="D328" s="137"/>
      <c r="E328" s="137"/>
      <c r="F328" s="148" t="s">
        <v>759</v>
      </c>
      <c r="G328" s="115" t="s">
        <v>774</v>
      </c>
      <c r="H328" s="138">
        <v>17</v>
      </c>
      <c r="I328" s="70">
        <v>13968342.00049709</v>
      </c>
      <c r="J328" s="44">
        <v>2986116.81</v>
      </c>
      <c r="K328" s="227">
        <f t="shared" si="10"/>
        <v>10982225.190497089</v>
      </c>
      <c r="L328" s="44">
        <f t="shared" si="11"/>
        <v>4607043.4674135288</v>
      </c>
      <c r="M328" s="44">
        <v>4607043.4674135288</v>
      </c>
    </row>
    <row r="329" spans="1:13">
      <c r="A329" s="115" t="s">
        <v>762</v>
      </c>
      <c r="B329" s="115" t="s">
        <v>763</v>
      </c>
      <c r="C329" s="138" t="s">
        <v>972</v>
      </c>
      <c r="D329" s="137" t="s">
        <v>977</v>
      </c>
      <c r="E329" s="137"/>
      <c r="F329" s="148" t="s">
        <v>1336</v>
      </c>
      <c r="G329" s="115" t="s">
        <v>888</v>
      </c>
      <c r="H329" s="138">
        <v>1</v>
      </c>
      <c r="I329" s="70">
        <v>2236694.0287694097</v>
      </c>
      <c r="J329" s="44">
        <v>548301.17000000004</v>
      </c>
      <c r="K329" s="227">
        <f t="shared" si="10"/>
        <v>1688392.8587694098</v>
      </c>
      <c r="L329" s="44">
        <f t="shared" si="11"/>
        <v>708280.80425376736</v>
      </c>
      <c r="M329" s="44">
        <v>708280.80425376736</v>
      </c>
    </row>
    <row r="330" spans="1:13">
      <c r="A330" s="115" t="s">
        <v>764</v>
      </c>
      <c r="B330" s="115" t="s">
        <v>765</v>
      </c>
      <c r="C330" s="138" t="s">
        <v>949</v>
      </c>
      <c r="D330" s="137" t="s">
        <v>977</v>
      </c>
      <c r="E330" s="137"/>
      <c r="F330" s="148" t="s">
        <v>1340</v>
      </c>
      <c r="G330" s="115" t="s">
        <v>832</v>
      </c>
      <c r="H330" s="138">
        <v>6</v>
      </c>
      <c r="I330" s="70">
        <v>3079777.414173</v>
      </c>
      <c r="J330" s="44">
        <v>625921.6</v>
      </c>
      <c r="K330" s="227">
        <f t="shared" si="10"/>
        <v>2453855.8141729999</v>
      </c>
      <c r="L330" s="44">
        <f t="shared" si="11"/>
        <v>1029392.5140455734</v>
      </c>
      <c r="M330" s="44">
        <v>1029392.51</v>
      </c>
    </row>
    <row r="331" spans="1:13">
      <c r="A331" s="115" t="s">
        <v>1341</v>
      </c>
      <c r="B331" s="115" t="s">
        <v>1342</v>
      </c>
      <c r="C331" s="138" t="s">
        <v>949</v>
      </c>
      <c r="D331" s="137"/>
      <c r="E331" s="137"/>
      <c r="F331" s="148" t="s">
        <v>1343</v>
      </c>
      <c r="G331" s="115" t="s">
        <v>771</v>
      </c>
      <c r="H331" s="138">
        <v>3</v>
      </c>
      <c r="I331" s="70">
        <v>16451467.612469492</v>
      </c>
      <c r="J331" s="44">
        <v>0</v>
      </c>
      <c r="K331" s="227">
        <f t="shared" si="10"/>
        <v>16451467.612469492</v>
      </c>
      <c r="L331" s="44">
        <f t="shared" si="11"/>
        <v>6901390.6634309515</v>
      </c>
      <c r="M331" s="44">
        <v>6901390.6634309515</v>
      </c>
    </row>
    <row r="332" spans="1:13">
      <c r="A332" s="115" t="s">
        <v>274</v>
      </c>
      <c r="B332" s="115" t="s">
        <v>1344</v>
      </c>
      <c r="C332" s="138" t="s">
        <v>972</v>
      </c>
      <c r="D332" s="137" t="s">
        <v>977</v>
      </c>
      <c r="E332" s="137"/>
      <c r="F332" s="148" t="s">
        <v>1345</v>
      </c>
      <c r="G332" s="115" t="s">
        <v>844</v>
      </c>
      <c r="H332" s="138">
        <v>11</v>
      </c>
      <c r="I332" s="70">
        <v>1778171.44573791</v>
      </c>
      <c r="J332" s="44">
        <v>398237.35</v>
      </c>
      <c r="K332" s="227">
        <f t="shared" si="10"/>
        <v>1379934.0957379099</v>
      </c>
      <c r="L332" s="44">
        <f t="shared" si="11"/>
        <v>578882.35316205316</v>
      </c>
      <c r="M332" s="44">
        <v>450000</v>
      </c>
    </row>
    <row r="333" spans="1:13">
      <c r="A333" s="115" t="s">
        <v>1346</v>
      </c>
      <c r="B333" s="236" t="s">
        <v>1482</v>
      </c>
      <c r="C333" s="138" t="s">
        <v>949</v>
      </c>
      <c r="D333" s="137"/>
      <c r="E333" s="137"/>
      <c r="F333" s="148" t="s">
        <v>1347</v>
      </c>
      <c r="G333" s="115" t="s">
        <v>771</v>
      </c>
      <c r="H333" s="138">
        <v>3</v>
      </c>
      <c r="I333" s="70">
        <v>13192009.619671868</v>
      </c>
      <c r="J333" s="44">
        <v>3011699.04</v>
      </c>
      <c r="K333" s="227">
        <f t="shared" si="10"/>
        <v>10180310.579671867</v>
      </c>
      <c r="L333" s="44">
        <f t="shared" si="11"/>
        <v>4270640.2881723484</v>
      </c>
      <c r="M333" s="44">
        <v>4270640.29</v>
      </c>
    </row>
    <row r="334" spans="1:13">
      <c r="A334" s="115" t="s">
        <v>678</v>
      </c>
      <c r="B334" s="115" t="s">
        <v>1348</v>
      </c>
      <c r="C334" s="138" t="s">
        <v>949</v>
      </c>
      <c r="D334" s="137"/>
      <c r="E334" s="137"/>
      <c r="F334" s="148" t="s">
        <v>677</v>
      </c>
      <c r="G334" s="115" t="s">
        <v>782</v>
      </c>
      <c r="H334" s="138">
        <v>9</v>
      </c>
      <c r="I334" s="70">
        <v>25588361.457491048</v>
      </c>
      <c r="J334" s="44">
        <v>6607160.5199999996</v>
      </c>
      <c r="K334" s="227">
        <f t="shared" si="10"/>
        <v>18981200.937491048</v>
      </c>
      <c r="L334" s="44">
        <f t="shared" si="11"/>
        <v>7962613.7932774946</v>
      </c>
      <c r="M334" s="44">
        <v>3627348.1</v>
      </c>
    </row>
    <row r="335" spans="1:13">
      <c r="A335" s="115"/>
      <c r="B335" s="115" t="s">
        <v>1349</v>
      </c>
      <c r="C335" s="138" t="s">
        <v>974</v>
      </c>
      <c r="D335" s="137"/>
      <c r="E335" s="137"/>
      <c r="F335" s="148" t="s">
        <v>1350</v>
      </c>
      <c r="G335" s="115"/>
      <c r="H335" s="138"/>
      <c r="I335" s="70">
        <v>197618</v>
      </c>
      <c r="J335" s="44">
        <v>0</v>
      </c>
      <c r="K335" s="227">
        <f t="shared" si="10"/>
        <v>197618</v>
      </c>
      <c r="L335" s="44">
        <f t="shared" si="11"/>
        <v>82900.751000000004</v>
      </c>
      <c r="M335" s="44">
        <v>82900.751000000004</v>
      </c>
    </row>
    <row r="336" spans="1:13">
      <c r="A336" s="115"/>
      <c r="B336" s="115" t="s">
        <v>954</v>
      </c>
      <c r="C336" s="138" t="s">
        <v>974</v>
      </c>
      <c r="D336" s="137"/>
      <c r="E336" s="137"/>
      <c r="F336" s="148" t="s">
        <v>1351</v>
      </c>
      <c r="G336" s="115"/>
      <c r="H336" s="138"/>
      <c r="I336" s="123">
        <v>3990670.7230854435</v>
      </c>
      <c r="J336" s="44">
        <v>669300.81000000006</v>
      </c>
      <c r="K336" s="227">
        <f t="shared" si="10"/>
        <v>3321369.9130854434</v>
      </c>
      <c r="L336" s="44">
        <f t="shared" si="11"/>
        <v>1393314.6785393434</v>
      </c>
      <c r="M336" s="44">
        <v>1393314.6785393434</v>
      </c>
    </row>
    <row r="337" spans="1:13">
      <c r="A337" s="115"/>
      <c r="B337" s="115" t="s">
        <v>955</v>
      </c>
      <c r="C337" s="138" t="s">
        <v>974</v>
      </c>
      <c r="D337" s="137"/>
      <c r="E337" s="137"/>
      <c r="F337" s="148" t="s">
        <v>1352</v>
      </c>
      <c r="G337" s="115"/>
      <c r="H337" s="138"/>
      <c r="I337" s="123">
        <v>4193350.8375072377</v>
      </c>
      <c r="J337" s="44">
        <v>1600517.62</v>
      </c>
      <c r="K337" s="227">
        <f t="shared" si="10"/>
        <v>2592833.2175072376</v>
      </c>
      <c r="L337" s="44">
        <f t="shared" si="11"/>
        <v>1087693.5347442862</v>
      </c>
      <c r="M337" s="44">
        <v>1087693.5347442862</v>
      </c>
    </row>
    <row r="338" spans="1:13">
      <c r="A338" s="115"/>
      <c r="B338" s="115" t="s">
        <v>956</v>
      </c>
      <c r="C338" s="138" t="s">
        <v>974</v>
      </c>
      <c r="D338" s="137"/>
      <c r="E338" s="137"/>
      <c r="F338" s="148" t="s">
        <v>1353</v>
      </c>
      <c r="G338" s="115"/>
      <c r="H338" s="138"/>
      <c r="I338" s="123">
        <v>19078147.577549428</v>
      </c>
      <c r="J338" s="44">
        <v>2476603</v>
      </c>
      <c r="K338" s="227">
        <f t="shared" si="10"/>
        <v>16601544.577549428</v>
      </c>
      <c r="L338" s="44">
        <f t="shared" si="11"/>
        <v>6964347.9502819851</v>
      </c>
      <c r="M338" s="44">
        <v>6964347.9502819851</v>
      </c>
    </row>
    <row r="339" spans="1:13">
      <c r="A339" s="115"/>
      <c r="B339" s="115" t="s">
        <v>957</v>
      </c>
      <c r="C339" s="138" t="s">
        <v>974</v>
      </c>
      <c r="D339" s="137"/>
      <c r="E339" s="137"/>
      <c r="F339" s="148" t="s">
        <v>1354</v>
      </c>
      <c r="G339" s="115"/>
      <c r="H339" s="138"/>
      <c r="I339" s="123">
        <v>9754414.4492295459</v>
      </c>
      <c r="J339" s="44">
        <v>2816044.93</v>
      </c>
      <c r="K339" s="227">
        <f t="shared" si="10"/>
        <v>6938369.5192295462</v>
      </c>
      <c r="L339" s="44">
        <f t="shared" si="11"/>
        <v>2910646.0133167943</v>
      </c>
      <c r="M339" s="44">
        <v>2910646.0133167943</v>
      </c>
    </row>
    <row r="340" spans="1:13">
      <c r="A340" s="115"/>
      <c r="B340" s="115" t="s">
        <v>959</v>
      </c>
      <c r="C340" s="138" t="s">
        <v>974</v>
      </c>
      <c r="D340" s="137"/>
      <c r="E340" s="137"/>
      <c r="F340" s="148" t="s">
        <v>1355</v>
      </c>
      <c r="G340" s="115"/>
      <c r="H340" s="138"/>
      <c r="I340" s="123">
        <v>13242687.4361926</v>
      </c>
      <c r="J340" s="44">
        <v>5462353.1100000003</v>
      </c>
      <c r="K340" s="227">
        <f t="shared" si="10"/>
        <v>7780334.3261925997</v>
      </c>
      <c r="L340" s="44">
        <f t="shared" si="11"/>
        <v>3263850.2498377953</v>
      </c>
      <c r="M340" s="44">
        <v>3263850.2498377953</v>
      </c>
    </row>
    <row r="341" spans="1:13">
      <c r="A341" s="115"/>
      <c r="B341" s="115" t="s">
        <v>960</v>
      </c>
      <c r="C341" s="138" t="s">
        <v>974</v>
      </c>
      <c r="D341" s="137"/>
      <c r="E341" s="137"/>
      <c r="F341" s="148" t="s">
        <v>1356</v>
      </c>
      <c r="G341" s="115"/>
      <c r="H341" s="138"/>
      <c r="I341" s="123">
        <v>15067075.130127475</v>
      </c>
      <c r="J341" s="44">
        <v>2255396.16</v>
      </c>
      <c r="K341" s="227">
        <f t="shared" si="10"/>
        <v>12811678.970127475</v>
      </c>
      <c r="L341" s="44">
        <f t="shared" si="11"/>
        <v>5374499.3279684754</v>
      </c>
      <c r="M341" s="44">
        <v>5374499.3279684754</v>
      </c>
    </row>
    <row r="342" spans="1:13">
      <c r="A342" s="115"/>
      <c r="B342" s="115" t="s">
        <v>961</v>
      </c>
      <c r="C342" s="138" t="s">
        <v>974</v>
      </c>
      <c r="D342" s="137"/>
      <c r="E342" s="137"/>
      <c r="F342" s="148" t="s">
        <v>962</v>
      </c>
      <c r="G342" s="115"/>
      <c r="H342" s="138"/>
      <c r="I342" s="123">
        <v>19910</v>
      </c>
      <c r="J342" s="44">
        <v>24316.92</v>
      </c>
      <c r="K342" s="227">
        <f t="shared" si="10"/>
        <v>-4406.9199999999983</v>
      </c>
      <c r="L342" s="44">
        <v>0</v>
      </c>
      <c r="M342" s="44">
        <v>0</v>
      </c>
    </row>
    <row r="343" spans="1:13">
      <c r="A343" s="228"/>
      <c r="B343" s="233" t="s">
        <v>1375</v>
      </c>
      <c r="C343" s="138" t="s">
        <v>974</v>
      </c>
      <c r="D343" s="230"/>
      <c r="E343" s="230"/>
      <c r="F343" s="235" t="s">
        <v>1483</v>
      </c>
      <c r="G343" s="228"/>
      <c r="H343" s="229"/>
      <c r="I343" s="224"/>
      <c r="J343" s="227"/>
      <c r="K343" s="227"/>
      <c r="L343" s="227"/>
      <c r="M343" s="44">
        <v>8518733.6429999992</v>
      </c>
    </row>
    <row r="344" spans="1:13">
      <c r="A344" s="115"/>
      <c r="B344" s="115" t="s">
        <v>963</v>
      </c>
      <c r="C344" s="138" t="s">
        <v>974</v>
      </c>
      <c r="D344" s="137"/>
      <c r="E344" s="137"/>
      <c r="F344" s="148" t="s">
        <v>1379</v>
      </c>
      <c r="G344" s="115"/>
      <c r="H344" s="138"/>
      <c r="I344" s="123">
        <v>2404727</v>
      </c>
      <c r="J344" s="44">
        <v>604454.73</v>
      </c>
      <c r="K344" s="227">
        <f t="shared" si="10"/>
        <v>1800272.27</v>
      </c>
      <c r="L344" s="44">
        <f t="shared" si="11"/>
        <v>755214.21726499998</v>
      </c>
      <c r="M344" s="44">
        <v>755214.21726499998</v>
      </c>
    </row>
    <row r="345" spans="1:13">
      <c r="A345" s="115"/>
      <c r="B345" s="115" t="s">
        <v>964</v>
      </c>
      <c r="C345" s="138" t="s">
        <v>974</v>
      </c>
      <c r="D345" s="137"/>
      <c r="E345" s="137"/>
      <c r="F345" s="148" t="s">
        <v>1357</v>
      </c>
      <c r="G345" s="115"/>
      <c r="H345" s="138"/>
      <c r="I345" s="123">
        <v>52456244.800545715</v>
      </c>
      <c r="J345" s="44">
        <v>12977016</v>
      </c>
      <c r="K345" s="227">
        <f t="shared" si="10"/>
        <v>39479228.800545715</v>
      </c>
      <c r="L345" s="44">
        <f t="shared" si="11"/>
        <v>16561536.481828926</v>
      </c>
      <c r="M345" s="44">
        <v>16561536.481828926</v>
      </c>
    </row>
    <row r="346" spans="1:13">
      <c r="A346" s="115"/>
      <c r="B346" s="115" t="s">
        <v>969</v>
      </c>
      <c r="C346" s="138" t="s">
        <v>974</v>
      </c>
      <c r="D346" s="137"/>
      <c r="E346" s="137"/>
      <c r="F346" s="148" t="s">
        <v>1358</v>
      </c>
      <c r="G346" s="115"/>
      <c r="H346" s="138"/>
      <c r="I346" s="123">
        <v>63041978.340927213</v>
      </c>
      <c r="J346" s="44">
        <v>14185121.74</v>
      </c>
      <c r="K346" s="227">
        <f t="shared" si="10"/>
        <v>48856856.600927211</v>
      </c>
      <c r="L346" s="44">
        <f t="shared" si="11"/>
        <v>20495451.344088964</v>
      </c>
      <c r="M346" s="44">
        <v>7351096</v>
      </c>
    </row>
    <row r="347" spans="1:13">
      <c r="A347" s="115"/>
      <c r="B347" s="236" t="s">
        <v>965</v>
      </c>
      <c r="C347" s="138" t="s">
        <v>974</v>
      </c>
      <c r="D347" s="137"/>
      <c r="E347" s="137"/>
      <c r="F347" s="148" t="s">
        <v>1359</v>
      </c>
      <c r="G347" s="115"/>
      <c r="H347" s="138"/>
      <c r="I347" s="123">
        <v>5495371.4559540804</v>
      </c>
      <c r="J347" s="44">
        <v>1404369.08</v>
      </c>
      <c r="K347" s="227">
        <f t="shared" si="10"/>
        <v>4091002.3759540804</v>
      </c>
      <c r="L347" s="44">
        <f t="shared" si="11"/>
        <v>1716175.4967127366</v>
      </c>
      <c r="M347" s="44">
        <v>1716175.4967127366</v>
      </c>
    </row>
    <row r="348" spans="1:13">
      <c r="A348" s="115"/>
      <c r="B348" s="115" t="s">
        <v>966</v>
      </c>
      <c r="C348" s="138" t="s">
        <v>974</v>
      </c>
      <c r="D348" s="137"/>
      <c r="E348" s="137"/>
      <c r="F348" s="148" t="s">
        <v>1360</v>
      </c>
      <c r="G348" s="115"/>
      <c r="H348" s="138"/>
      <c r="I348" s="123">
        <v>17180.831075629158</v>
      </c>
      <c r="J348" s="44">
        <v>37895.519999999997</v>
      </c>
      <c r="K348" s="227">
        <f t="shared" si="10"/>
        <v>-20714.688924370839</v>
      </c>
      <c r="L348" s="44">
        <v>0</v>
      </c>
      <c r="M348" s="44">
        <v>0</v>
      </c>
    </row>
    <row r="349" spans="1:13">
      <c r="A349" s="115"/>
      <c r="B349" s="115" t="s">
        <v>967</v>
      </c>
      <c r="C349" s="138" t="s">
        <v>974</v>
      </c>
      <c r="D349" s="137"/>
      <c r="E349" s="137"/>
      <c r="F349" s="148" t="s">
        <v>1361</v>
      </c>
      <c r="G349" s="115"/>
      <c r="H349" s="138"/>
      <c r="I349" s="123">
        <v>1697978.2979684297</v>
      </c>
      <c r="J349" s="44">
        <v>536769.19999999995</v>
      </c>
      <c r="K349" s="227">
        <f t="shared" si="10"/>
        <v>1161209.0979684298</v>
      </c>
      <c r="L349" s="44">
        <f t="shared" si="11"/>
        <v>487127.21659775625</v>
      </c>
      <c r="M349" s="44">
        <v>487127.21659775625</v>
      </c>
    </row>
    <row r="350" spans="1:13">
      <c r="A350" s="115"/>
      <c r="B350" s="115" t="s">
        <v>1362</v>
      </c>
      <c r="C350" s="138" t="s">
        <v>974</v>
      </c>
      <c r="D350" s="137"/>
      <c r="E350" s="137"/>
      <c r="F350" s="148" t="s">
        <v>1363</v>
      </c>
      <c r="G350" s="115"/>
      <c r="H350" s="138"/>
      <c r="I350" s="123">
        <v>341542.85944945563</v>
      </c>
      <c r="J350" s="44">
        <v>208750.73</v>
      </c>
      <c r="K350" s="227">
        <f t="shared" si="10"/>
        <v>132792.12944945562</v>
      </c>
      <c r="L350" s="44">
        <f t="shared" si="11"/>
        <v>55706.298304046628</v>
      </c>
      <c r="M350" s="44">
        <v>55706.298304046628</v>
      </c>
    </row>
    <row r="351" spans="1:13">
      <c r="A351" s="115"/>
      <c r="B351" s="115" t="s">
        <v>1364</v>
      </c>
      <c r="C351" s="138" t="s">
        <v>974</v>
      </c>
      <c r="D351" s="137"/>
      <c r="E351" s="137"/>
      <c r="F351" s="148" t="s">
        <v>1365</v>
      </c>
      <c r="G351" s="115"/>
      <c r="H351" s="138"/>
      <c r="I351" s="123">
        <v>305629.00466015708</v>
      </c>
      <c r="J351" s="44">
        <v>0</v>
      </c>
      <c r="K351" s="227">
        <f t="shared" si="10"/>
        <v>305629.00466015708</v>
      </c>
      <c r="L351" s="44">
        <f t="shared" si="11"/>
        <v>128211.36745493588</v>
      </c>
      <c r="M351" s="44">
        <v>128211.37</v>
      </c>
    </row>
    <row r="352" spans="1:13">
      <c r="A352" s="115"/>
      <c r="B352" s="115"/>
      <c r="C352" s="138" t="s">
        <v>978</v>
      </c>
      <c r="D352" s="137"/>
      <c r="E352" s="137"/>
      <c r="F352" s="148" t="s">
        <v>978</v>
      </c>
      <c r="G352" s="115"/>
      <c r="H352" s="138"/>
      <c r="I352" s="125">
        <v>6635386360.099555</v>
      </c>
      <c r="J352" s="125">
        <v>1606029144.5799997</v>
      </c>
      <c r="K352" s="227">
        <f>SUM(K2:K351)</f>
        <v>4784110713.8395567</v>
      </c>
      <c r="L352" s="44">
        <f>SUM(L2:L351)</f>
        <v>2014357963.7160718</v>
      </c>
      <c r="M352" s="44">
        <f>SUM(M2:M351)</f>
        <v>1742897733.0159087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498"/>
  <sheetViews>
    <sheetView topLeftCell="D1" workbookViewId="0">
      <pane ySplit="1" topLeftCell="A199" activePane="bottomLeft" state="frozen"/>
      <selection activeCell="B343" sqref="B343"/>
      <selection pane="bottomLeft" activeCell="B343" sqref="B343"/>
    </sheetView>
  </sheetViews>
  <sheetFormatPr defaultColWidth="8.85546875" defaultRowHeight="12.75"/>
  <cols>
    <col min="1" max="1" width="10" style="243" bestFit="1" customWidth="1"/>
    <col min="2" max="2" width="26.28515625" style="243" customWidth="1"/>
    <col min="3" max="3" width="30.85546875" style="243" customWidth="1"/>
    <col min="4" max="4" width="67" style="243" bestFit="1" customWidth="1"/>
    <col min="5" max="5" width="18.5703125" style="243" customWidth="1"/>
    <col min="6" max="6" width="17" style="243" bestFit="1" customWidth="1"/>
    <col min="7" max="7" width="15.5703125" style="243" bestFit="1" customWidth="1"/>
    <col min="8" max="8" width="19.85546875" style="243" bestFit="1" customWidth="1"/>
    <col min="9" max="9" width="8.85546875" style="243"/>
    <col min="10" max="10" width="17.140625" style="243" customWidth="1"/>
    <col min="11" max="12" width="8.85546875" style="243"/>
    <col min="13" max="13" width="12" style="243" bestFit="1" customWidth="1"/>
    <col min="14" max="16384" width="8.85546875" style="243"/>
  </cols>
  <sheetData>
    <row r="1" spans="1:8" ht="64.5" thickBot="1">
      <c r="A1" s="241" t="s">
        <v>2</v>
      </c>
      <c r="B1" s="241" t="s">
        <v>0</v>
      </c>
      <c r="C1" s="241" t="s">
        <v>1485</v>
      </c>
      <c r="D1" s="241" t="s">
        <v>1486</v>
      </c>
      <c r="E1" s="242" t="s">
        <v>1487</v>
      </c>
      <c r="F1" s="242" t="s">
        <v>1488</v>
      </c>
      <c r="G1" s="242" t="s">
        <v>1372</v>
      </c>
      <c r="H1" s="242" t="s">
        <v>1371</v>
      </c>
    </row>
    <row r="2" spans="1:8">
      <c r="A2" s="244" t="s">
        <v>13</v>
      </c>
      <c r="B2" s="245" t="s">
        <v>1093</v>
      </c>
      <c r="C2" s="246" t="s">
        <v>1489</v>
      </c>
      <c r="D2" s="246" t="s">
        <v>1490</v>
      </c>
      <c r="E2" s="247">
        <v>885593.73050054174</v>
      </c>
      <c r="F2" s="247">
        <v>885593.73050054174</v>
      </c>
      <c r="G2" s="248">
        <v>1707883.0029683812</v>
      </c>
      <c r="H2" s="248">
        <v>716456.91</v>
      </c>
    </row>
    <row r="3" spans="1:8">
      <c r="A3" s="244" t="s">
        <v>16</v>
      </c>
      <c r="B3" s="245" t="s">
        <v>14</v>
      </c>
      <c r="C3" s="246" t="s">
        <v>1491</v>
      </c>
      <c r="D3" s="246" t="s">
        <v>1492</v>
      </c>
      <c r="E3" s="247">
        <v>1578300.9980229463</v>
      </c>
      <c r="F3" s="247">
        <v>1578300.9980229463</v>
      </c>
      <c r="G3" s="248">
        <v>3149230.8528400315</v>
      </c>
      <c r="H3" s="248">
        <v>1321102.3400000001</v>
      </c>
    </row>
    <row r="4" spans="1:8">
      <c r="A4" s="244" t="s">
        <v>18</v>
      </c>
      <c r="B4" s="245" t="s">
        <v>1094</v>
      </c>
      <c r="C4" s="246" t="s">
        <v>1493</v>
      </c>
      <c r="D4" s="246" t="s">
        <v>1494</v>
      </c>
      <c r="E4" s="247">
        <v>9651320.3526620306</v>
      </c>
      <c r="F4" s="247">
        <v>3000000</v>
      </c>
      <c r="G4" s="248">
        <v>7325123.0752726067</v>
      </c>
      <c r="H4" s="248">
        <v>955171.66460131877</v>
      </c>
    </row>
    <row r="5" spans="1:8">
      <c r="A5" s="244" t="s">
        <v>18</v>
      </c>
      <c r="B5" s="245" t="s">
        <v>1094</v>
      </c>
      <c r="C5" s="246" t="s">
        <v>1495</v>
      </c>
      <c r="D5" s="246" t="s">
        <v>1496</v>
      </c>
      <c r="E5" s="247">
        <v>9651320.3526620306</v>
      </c>
      <c r="F5" s="247">
        <v>2800000</v>
      </c>
      <c r="G5" s="248">
        <v>7325123.0752726067</v>
      </c>
      <c r="H5" s="248">
        <v>891493.5536278974</v>
      </c>
    </row>
    <row r="6" spans="1:8">
      <c r="A6" s="244" t="s">
        <v>18</v>
      </c>
      <c r="B6" s="245" t="s">
        <v>1094</v>
      </c>
      <c r="C6" s="246" t="s">
        <v>1497</v>
      </c>
      <c r="D6" s="246" t="s">
        <v>1066</v>
      </c>
      <c r="E6" s="247">
        <v>9651320.3526620306</v>
      </c>
      <c r="F6" s="247">
        <v>900000</v>
      </c>
      <c r="G6" s="248">
        <v>7325123.0752726067</v>
      </c>
      <c r="H6" s="248">
        <v>286551.49938039563</v>
      </c>
    </row>
    <row r="7" spans="1:8">
      <c r="A7" s="244" t="s">
        <v>18</v>
      </c>
      <c r="B7" s="245" t="s">
        <v>1094</v>
      </c>
      <c r="C7" s="246" t="s">
        <v>1498</v>
      </c>
      <c r="D7" s="246" t="s">
        <v>1499</v>
      </c>
      <c r="E7" s="247">
        <v>9651320.3526620306</v>
      </c>
      <c r="F7" s="247">
        <v>2951320</v>
      </c>
      <c r="G7" s="248">
        <v>7325123.0752726067</v>
      </c>
      <c r="H7" s="248">
        <v>939672.41239038808</v>
      </c>
    </row>
    <row r="8" spans="1:8">
      <c r="A8" s="244" t="s">
        <v>20</v>
      </c>
      <c r="B8" s="245" t="s">
        <v>1095</v>
      </c>
      <c r="C8" s="246" t="s">
        <v>1500</v>
      </c>
      <c r="D8" s="246" t="s">
        <v>1055</v>
      </c>
      <c r="E8" s="247">
        <v>10379075.489318959</v>
      </c>
      <c r="F8" s="247">
        <v>10379075.489318959</v>
      </c>
      <c r="G8" s="248">
        <v>6910752.8865486681</v>
      </c>
      <c r="H8" s="248">
        <v>2899060.83</v>
      </c>
    </row>
    <row r="9" spans="1:8">
      <c r="A9" s="244" t="s">
        <v>22</v>
      </c>
      <c r="B9" s="245" t="s">
        <v>1096</v>
      </c>
      <c r="C9" s="246" t="s">
        <v>1501</v>
      </c>
      <c r="D9" s="246" t="s">
        <v>1502</v>
      </c>
      <c r="E9" s="247">
        <v>45382669.656770729</v>
      </c>
      <c r="F9" s="247">
        <v>194530.41</v>
      </c>
      <c r="G9" s="248">
        <v>26431855.778961979</v>
      </c>
      <c r="H9" s="248">
        <v>47528.825563073566</v>
      </c>
    </row>
    <row r="10" spans="1:8">
      <c r="A10" s="244" t="s">
        <v>22</v>
      </c>
      <c r="B10" s="245" t="s">
        <v>1096</v>
      </c>
      <c r="C10" s="246" t="s">
        <v>1503</v>
      </c>
      <c r="D10" s="246" t="s">
        <v>1055</v>
      </c>
      <c r="E10" s="247">
        <v>45382669.656770729</v>
      </c>
      <c r="F10" s="247">
        <v>45188139.25</v>
      </c>
      <c r="G10" s="248">
        <v>26431855.778961979</v>
      </c>
      <c r="H10" s="248">
        <v>11040634.664436927</v>
      </c>
    </row>
    <row r="11" spans="1:8">
      <c r="A11" s="244" t="s">
        <v>23</v>
      </c>
      <c r="B11" s="245" t="s">
        <v>1098</v>
      </c>
      <c r="C11" s="246" t="s">
        <v>1504</v>
      </c>
      <c r="D11" s="246" t="s">
        <v>1505</v>
      </c>
      <c r="E11" s="247">
        <v>7949060.8545316681</v>
      </c>
      <c r="F11" s="247">
        <v>581915.15</v>
      </c>
      <c r="G11" s="248">
        <v>4997898.2730739452</v>
      </c>
      <c r="H11" s="248">
        <v>153484.03883152411</v>
      </c>
    </row>
    <row r="12" spans="1:8">
      <c r="A12" s="250" t="s">
        <v>23</v>
      </c>
      <c r="B12" s="251" t="s">
        <v>1098</v>
      </c>
      <c r="C12" s="246" t="s">
        <v>1506</v>
      </c>
      <c r="D12" s="246" t="s">
        <v>1055</v>
      </c>
      <c r="E12" s="248">
        <v>7949060.8545316681</v>
      </c>
      <c r="F12" s="248">
        <v>7367145.7000000002</v>
      </c>
      <c r="G12" s="248">
        <v>4997898.2730739452</v>
      </c>
      <c r="H12" s="248">
        <v>1943134.2811684757</v>
      </c>
    </row>
    <row r="13" spans="1:8">
      <c r="A13" s="250" t="s">
        <v>24</v>
      </c>
      <c r="B13" s="251" t="s">
        <v>1100</v>
      </c>
      <c r="C13" s="246" t="s">
        <v>1507</v>
      </c>
      <c r="D13" s="246" t="s">
        <v>1508</v>
      </c>
      <c r="E13" s="248">
        <v>18967216.204003546</v>
      </c>
      <c r="F13" s="248">
        <v>242000</v>
      </c>
      <c r="G13" s="248">
        <v>17598013.09700232</v>
      </c>
      <c r="H13" s="248">
        <v>94190.558685148542</v>
      </c>
    </row>
    <row r="14" spans="1:8">
      <c r="A14" s="250" t="s">
        <v>24</v>
      </c>
      <c r="B14" s="251" t="s">
        <v>1100</v>
      </c>
      <c r="C14" s="246" t="s">
        <v>1509</v>
      </c>
      <c r="D14" s="246" t="s">
        <v>1510</v>
      </c>
      <c r="E14" s="248">
        <v>18967216.204003546</v>
      </c>
      <c r="F14" s="248">
        <v>18725216.199999999</v>
      </c>
      <c r="G14" s="248">
        <v>17598013.09700232</v>
      </c>
      <c r="H14" s="248">
        <v>7288175.9313148521</v>
      </c>
    </row>
    <row r="15" spans="1:8">
      <c r="A15" s="250" t="s">
        <v>970</v>
      </c>
      <c r="B15" s="251" t="s">
        <v>1102</v>
      </c>
      <c r="C15" s="246" t="s">
        <v>1511</v>
      </c>
      <c r="D15" s="246" t="s">
        <v>1510</v>
      </c>
      <c r="E15" s="248">
        <v>6879643.3734455919</v>
      </c>
      <c r="F15" s="248">
        <v>6879643.3734455919</v>
      </c>
      <c r="G15" s="248">
        <v>3221487.4881164767</v>
      </c>
      <c r="H15" s="248">
        <v>1351414</v>
      </c>
    </row>
    <row r="16" spans="1:8">
      <c r="A16" s="250" t="s">
        <v>27</v>
      </c>
      <c r="B16" s="251" t="s">
        <v>25</v>
      </c>
      <c r="C16" s="246" t="s">
        <v>1512</v>
      </c>
      <c r="D16" s="246" t="s">
        <v>1513</v>
      </c>
      <c r="E16" s="248">
        <v>3097108.7753151446</v>
      </c>
      <c r="F16" s="248">
        <v>3097108.7753151446</v>
      </c>
      <c r="G16" s="248">
        <v>2074891.5733211255</v>
      </c>
      <c r="H16" s="248">
        <v>870417.01</v>
      </c>
    </row>
    <row r="17" spans="1:8">
      <c r="A17" s="250" t="s">
        <v>30</v>
      </c>
      <c r="B17" s="251" t="s">
        <v>28</v>
      </c>
      <c r="C17" s="246" t="s">
        <v>1514</v>
      </c>
      <c r="D17" s="246" t="s">
        <v>1203</v>
      </c>
      <c r="E17" s="248">
        <v>13701507.7347201</v>
      </c>
      <c r="F17" s="248">
        <v>6241686.3899999997</v>
      </c>
      <c r="G17" s="248">
        <v>7815978.4595020413</v>
      </c>
      <c r="H17" s="248">
        <v>3278802.96</v>
      </c>
    </row>
    <row r="18" spans="1:8">
      <c r="A18" s="250" t="s">
        <v>32</v>
      </c>
      <c r="B18" s="251" t="s">
        <v>1056</v>
      </c>
      <c r="C18" s="246" t="s">
        <v>1515</v>
      </c>
      <c r="D18" s="246" t="s">
        <v>1061</v>
      </c>
      <c r="E18" s="248">
        <v>235955.81749321922</v>
      </c>
      <c r="F18" s="248">
        <v>235955.81749321922</v>
      </c>
      <c r="G18" s="248">
        <v>368046.87194174866</v>
      </c>
      <c r="H18" s="248">
        <v>154395.66</v>
      </c>
    </row>
    <row r="19" spans="1:8">
      <c r="A19" s="250" t="s">
        <v>34</v>
      </c>
      <c r="B19" s="251" t="s">
        <v>1103</v>
      </c>
      <c r="C19" s="246" t="s">
        <v>1516</v>
      </c>
      <c r="D19" s="246" t="s">
        <v>1517</v>
      </c>
      <c r="E19" s="248">
        <v>1897374.3549909575</v>
      </c>
      <c r="F19" s="248">
        <v>1897374.3549909575</v>
      </c>
      <c r="G19" s="248">
        <v>3001511.7134694303</v>
      </c>
      <c r="H19" s="248">
        <v>1259134.1599999999</v>
      </c>
    </row>
    <row r="20" spans="1:8">
      <c r="A20" s="250" t="s">
        <v>37</v>
      </c>
      <c r="B20" s="251" t="s">
        <v>35</v>
      </c>
      <c r="C20" s="246" t="s">
        <v>1518</v>
      </c>
      <c r="D20" s="246" t="s">
        <v>1502</v>
      </c>
      <c r="E20" s="248">
        <v>12799537.401740626</v>
      </c>
      <c r="F20" s="248">
        <v>54864.54</v>
      </c>
      <c r="G20" s="248">
        <v>8530221.6463779192</v>
      </c>
      <c r="H20" s="248">
        <v>15338.742245936892</v>
      </c>
    </row>
    <row r="21" spans="1:8">
      <c r="A21" s="250" t="s">
        <v>37</v>
      </c>
      <c r="B21" s="251" t="s">
        <v>35</v>
      </c>
      <c r="C21" s="246" t="s">
        <v>1519</v>
      </c>
      <c r="D21" s="246" t="s">
        <v>1055</v>
      </c>
      <c r="E21" s="248">
        <v>12799537.401740626</v>
      </c>
      <c r="F21" s="248">
        <v>12744672.859999999</v>
      </c>
      <c r="G21" s="248">
        <v>8530221.6463779192</v>
      </c>
      <c r="H21" s="248">
        <v>3563089.2377540632</v>
      </c>
    </row>
    <row r="22" spans="1:8">
      <c r="A22" s="250" t="s">
        <v>39</v>
      </c>
      <c r="B22" s="251" t="s">
        <v>1104</v>
      </c>
      <c r="C22" s="246" t="s">
        <v>1520</v>
      </c>
      <c r="D22" s="246" t="s">
        <v>1203</v>
      </c>
      <c r="E22" s="248">
        <v>5801175.4165399019</v>
      </c>
      <c r="F22" s="248">
        <v>2642710.4500000002</v>
      </c>
      <c r="G22" s="248">
        <v>4427581.3115969095</v>
      </c>
      <c r="H22" s="248">
        <v>846120.26089917182</v>
      </c>
    </row>
    <row r="23" spans="1:8">
      <c r="A23" s="250" t="s">
        <v>39</v>
      </c>
      <c r="B23" s="251" t="s">
        <v>1104</v>
      </c>
      <c r="C23" s="246" t="s">
        <v>1521</v>
      </c>
      <c r="D23" s="246" t="s">
        <v>1522</v>
      </c>
      <c r="E23" s="248">
        <v>5801175.4165399019</v>
      </c>
      <c r="F23" s="248">
        <v>3158464.97</v>
      </c>
      <c r="G23" s="248">
        <v>4427581.3115969095</v>
      </c>
      <c r="H23" s="248">
        <v>1011250.0991008285</v>
      </c>
    </row>
    <row r="24" spans="1:8">
      <c r="A24" s="250" t="s">
        <v>41</v>
      </c>
      <c r="B24" s="251" t="s">
        <v>1105</v>
      </c>
      <c r="C24" s="246" t="s">
        <v>1523</v>
      </c>
      <c r="D24" s="246" t="s">
        <v>1522</v>
      </c>
      <c r="E24" s="248">
        <v>3775002.4904284477</v>
      </c>
      <c r="F24" s="248">
        <v>3775002.4904284477</v>
      </c>
      <c r="G24" s="248">
        <v>2377643.926915348</v>
      </c>
      <c r="H24" s="248">
        <v>997421.62</v>
      </c>
    </row>
    <row r="25" spans="1:8">
      <c r="A25" s="250" t="s">
        <v>43</v>
      </c>
      <c r="B25" s="251" t="s">
        <v>1106</v>
      </c>
      <c r="C25" s="246" t="s">
        <v>1524</v>
      </c>
      <c r="D25" s="246" t="s">
        <v>1057</v>
      </c>
      <c r="E25" s="248">
        <v>5536036.5631577</v>
      </c>
      <c r="F25" s="248">
        <v>10878.23</v>
      </c>
      <c r="G25" s="248">
        <v>3819458.7090156116</v>
      </c>
      <c r="H25" s="248">
        <v>3148.4227009739275</v>
      </c>
    </row>
    <row r="26" spans="1:8">
      <c r="A26" s="250" t="s">
        <v>43</v>
      </c>
      <c r="B26" s="251" t="s">
        <v>1106</v>
      </c>
      <c r="C26" s="246" t="s">
        <v>1525</v>
      </c>
      <c r="D26" s="246" t="s">
        <v>1526</v>
      </c>
      <c r="E26" s="248">
        <v>5536036.5631577</v>
      </c>
      <c r="F26" s="248">
        <v>5525158.7699999996</v>
      </c>
      <c r="G26" s="248">
        <v>3819458.7090156116</v>
      </c>
      <c r="H26" s="248">
        <v>1599114.4972990258</v>
      </c>
    </row>
    <row r="27" spans="1:8">
      <c r="A27" s="250" t="s">
        <v>46</v>
      </c>
      <c r="B27" s="251" t="s">
        <v>1107</v>
      </c>
      <c r="C27" s="252"/>
      <c r="D27" s="252"/>
      <c r="E27" s="248">
        <v>4462849.8115862384</v>
      </c>
      <c r="F27" s="248">
        <v>0</v>
      </c>
      <c r="G27" s="248">
        <v>0</v>
      </c>
      <c r="H27" s="248">
        <v>0</v>
      </c>
    </row>
    <row r="28" spans="1:8">
      <c r="A28" s="250" t="s">
        <v>47</v>
      </c>
      <c r="B28" s="251" t="s">
        <v>1109</v>
      </c>
      <c r="C28" s="246" t="s">
        <v>1527</v>
      </c>
      <c r="D28" s="246" t="s">
        <v>1522</v>
      </c>
      <c r="E28" s="248">
        <v>3600893.157903227</v>
      </c>
      <c r="F28" s="248">
        <v>3600893.157903227</v>
      </c>
      <c r="G28" s="248">
        <v>7474727.2084761756</v>
      </c>
      <c r="H28" s="248">
        <v>3135648.06</v>
      </c>
    </row>
    <row r="29" spans="1:8">
      <c r="A29" s="250" t="s">
        <v>49</v>
      </c>
      <c r="B29" s="251" t="s">
        <v>1110</v>
      </c>
      <c r="C29" s="246" t="s">
        <v>1528</v>
      </c>
      <c r="D29" s="246" t="s">
        <v>1529</v>
      </c>
      <c r="E29" s="248">
        <v>7469395.5937617468</v>
      </c>
      <c r="F29" s="253">
        <v>254000</v>
      </c>
      <c r="G29" s="248">
        <v>4780202.1627778169</v>
      </c>
      <c r="H29" s="248">
        <v>139292.23545824282</v>
      </c>
    </row>
    <row r="30" spans="1:8">
      <c r="A30" s="250" t="s">
        <v>49</v>
      </c>
      <c r="B30" s="251" t="s">
        <v>1110</v>
      </c>
      <c r="C30" s="246" t="s">
        <v>1530</v>
      </c>
      <c r="D30" s="246" t="s">
        <v>1203</v>
      </c>
      <c r="E30" s="248">
        <v>7469395.5937617468</v>
      </c>
      <c r="F30" s="248">
        <v>3402663.83</v>
      </c>
      <c r="G30" s="248">
        <v>4780202.1627778169</v>
      </c>
      <c r="H30" s="248">
        <v>1866002.5645417571</v>
      </c>
    </row>
    <row r="31" spans="1:8">
      <c r="A31" s="250" t="s">
        <v>52</v>
      </c>
      <c r="B31" s="251" t="s">
        <v>50</v>
      </c>
      <c r="C31" s="246" t="s">
        <v>1531</v>
      </c>
      <c r="D31" s="246" t="s">
        <v>1492</v>
      </c>
      <c r="E31" s="248">
        <v>5472678.6439229287</v>
      </c>
      <c r="F31" s="248">
        <v>5472678.6439229287</v>
      </c>
      <c r="G31" s="248">
        <v>3442954.0307547366</v>
      </c>
      <c r="H31" s="248">
        <v>1444319.21</v>
      </c>
    </row>
    <row r="32" spans="1:8">
      <c r="A32" s="250" t="s">
        <v>54</v>
      </c>
      <c r="B32" s="251" t="s">
        <v>1111</v>
      </c>
      <c r="C32" s="246" t="s">
        <v>1532</v>
      </c>
      <c r="D32" s="246" t="s">
        <v>1533</v>
      </c>
      <c r="E32" s="248">
        <v>9812124.1294541601</v>
      </c>
      <c r="F32" s="253">
        <v>76879.73</v>
      </c>
      <c r="G32" s="248">
        <v>8944274.7619772814</v>
      </c>
      <c r="H32" s="248">
        <v>29398.550133865843</v>
      </c>
    </row>
    <row r="33" spans="1:8">
      <c r="A33" s="250" t="s">
        <v>54</v>
      </c>
      <c r="B33" s="251" t="s">
        <v>1111</v>
      </c>
      <c r="C33" s="246" t="s">
        <v>1534</v>
      </c>
      <c r="D33" s="246" t="s">
        <v>1535</v>
      </c>
      <c r="E33" s="248">
        <v>9812124.1294541601</v>
      </c>
      <c r="F33" s="248">
        <v>477500.01</v>
      </c>
      <c r="G33" s="248">
        <v>8944274.7619772814</v>
      </c>
      <c r="H33" s="248">
        <v>182594.39754674528</v>
      </c>
    </row>
    <row r="34" spans="1:8">
      <c r="A34" s="250" t="s">
        <v>54</v>
      </c>
      <c r="B34" s="251" t="s">
        <v>1111</v>
      </c>
      <c r="C34" s="246" t="s">
        <v>1536</v>
      </c>
      <c r="D34" s="246" t="s">
        <v>1537</v>
      </c>
      <c r="E34" s="248">
        <v>9812124.1294541601</v>
      </c>
      <c r="F34" s="248">
        <v>8915629.6100000013</v>
      </c>
      <c r="G34" s="248">
        <v>8944274.7619772814</v>
      </c>
      <c r="H34" s="248">
        <v>3409306.7712980234</v>
      </c>
    </row>
    <row r="35" spans="1:8">
      <c r="A35" s="250" t="s">
        <v>54</v>
      </c>
      <c r="B35" s="251" t="s">
        <v>1111</v>
      </c>
      <c r="C35" s="254" t="s">
        <v>1538</v>
      </c>
      <c r="D35" s="254" t="s">
        <v>1539</v>
      </c>
      <c r="E35" s="248">
        <v>9812124.1294541601</v>
      </c>
      <c r="F35" s="248">
        <v>342114.78</v>
      </c>
      <c r="G35" s="248">
        <v>8944274.7619772814</v>
      </c>
      <c r="H35" s="248">
        <v>130823.54102136525</v>
      </c>
    </row>
    <row r="36" spans="1:8">
      <c r="A36" s="250" t="s">
        <v>56</v>
      </c>
      <c r="B36" s="251" t="s">
        <v>1112</v>
      </c>
      <c r="C36" s="254" t="s">
        <v>1540</v>
      </c>
      <c r="D36" s="254" t="s">
        <v>1203</v>
      </c>
      <c r="E36" s="248">
        <v>2958380.8770044912</v>
      </c>
      <c r="F36" s="248">
        <v>1347682.75</v>
      </c>
      <c r="G36" s="248">
        <v>2541758.1688794484</v>
      </c>
      <c r="H36" s="248">
        <v>485735.42160661973</v>
      </c>
    </row>
    <row r="37" spans="1:8">
      <c r="A37" s="250" t="s">
        <v>56</v>
      </c>
      <c r="B37" s="251" t="s">
        <v>1112</v>
      </c>
      <c r="C37" s="254" t="s">
        <v>1541</v>
      </c>
      <c r="D37" s="254" t="s">
        <v>1522</v>
      </c>
      <c r="E37" s="248">
        <v>2958380.8770044912</v>
      </c>
      <c r="F37" s="248">
        <v>1610698.13</v>
      </c>
      <c r="G37" s="248">
        <v>2541758.1688794484</v>
      </c>
      <c r="H37" s="248">
        <v>580532.12839338032</v>
      </c>
    </row>
    <row r="38" spans="1:8">
      <c r="A38" s="250" t="s">
        <v>58</v>
      </c>
      <c r="B38" s="251" t="s">
        <v>1072</v>
      </c>
      <c r="C38" s="254" t="s">
        <v>1542</v>
      </c>
      <c r="D38" s="254" t="s">
        <v>1072</v>
      </c>
      <c r="E38" s="248">
        <v>965881.66324229084</v>
      </c>
      <c r="F38" s="248">
        <v>965881.66324229084</v>
      </c>
      <c r="G38" s="248">
        <v>1834050.1595149473</v>
      </c>
      <c r="H38" s="248">
        <v>769384.04</v>
      </c>
    </row>
    <row r="39" spans="1:8" ht="15" customHeight="1">
      <c r="A39" s="250" t="s">
        <v>60</v>
      </c>
      <c r="B39" s="251" t="s">
        <v>1058</v>
      </c>
      <c r="C39" s="254" t="s">
        <v>1543</v>
      </c>
      <c r="D39" s="254" t="s">
        <v>59</v>
      </c>
      <c r="E39" s="248">
        <v>75053.34009655485</v>
      </c>
      <c r="F39" s="248">
        <v>75053.34009655485</v>
      </c>
      <c r="G39" s="248">
        <v>152402.34063173231</v>
      </c>
      <c r="H39" s="248">
        <v>63932.78</v>
      </c>
    </row>
    <row r="40" spans="1:8">
      <c r="A40" s="250" t="s">
        <v>62</v>
      </c>
      <c r="B40" s="251" t="s">
        <v>1114</v>
      </c>
      <c r="C40" s="254" t="s">
        <v>1544</v>
      </c>
      <c r="D40" s="254" t="s">
        <v>1545</v>
      </c>
      <c r="E40" s="248">
        <v>736039.61867094378</v>
      </c>
      <c r="F40" s="248">
        <v>736039.61867094378</v>
      </c>
      <c r="G40" s="248">
        <v>1527869.6487046555</v>
      </c>
      <c r="H40" s="248">
        <v>640941.31000000006</v>
      </c>
    </row>
    <row r="41" spans="1:8">
      <c r="A41" s="250" t="s">
        <v>65</v>
      </c>
      <c r="B41" s="251" t="s">
        <v>63</v>
      </c>
      <c r="C41" s="254" t="s">
        <v>1546</v>
      </c>
      <c r="D41" s="254" t="s">
        <v>63</v>
      </c>
      <c r="E41" s="248">
        <v>322653.72768117796</v>
      </c>
      <c r="F41" s="248">
        <v>322653.72768117796</v>
      </c>
      <c r="G41" s="248">
        <v>368780.15738597186</v>
      </c>
      <c r="H41" s="248">
        <v>154703.26999999999</v>
      </c>
    </row>
    <row r="42" spans="1:8">
      <c r="A42" s="250" t="s">
        <v>67</v>
      </c>
      <c r="B42" s="251" t="s">
        <v>1115</v>
      </c>
      <c r="C42" s="254" t="s">
        <v>1547</v>
      </c>
      <c r="D42" s="254" t="s">
        <v>1548</v>
      </c>
      <c r="E42" s="248">
        <v>206927.90496034961</v>
      </c>
      <c r="F42" s="248">
        <v>206927.90496034961</v>
      </c>
      <c r="G42" s="248">
        <v>286458.52484910924</v>
      </c>
      <c r="H42" s="248">
        <v>120169.35</v>
      </c>
    </row>
    <row r="43" spans="1:8">
      <c r="A43" s="250" t="s">
        <v>69</v>
      </c>
      <c r="B43" s="255" t="s">
        <v>1116</v>
      </c>
      <c r="C43" s="254" t="s">
        <v>1549</v>
      </c>
      <c r="D43" s="254" t="s">
        <v>1550</v>
      </c>
      <c r="E43" s="248">
        <v>122624.9101552942</v>
      </c>
      <c r="F43" s="248">
        <v>122624.91</v>
      </c>
      <c r="G43" s="248">
        <v>182817.9842932215</v>
      </c>
      <c r="H43" s="248">
        <v>76692.14</v>
      </c>
    </row>
    <row r="44" spans="1:8">
      <c r="A44" s="250" t="s">
        <v>72</v>
      </c>
      <c r="B44" s="255" t="s">
        <v>1117</v>
      </c>
      <c r="C44" s="254" t="s">
        <v>1551</v>
      </c>
      <c r="D44" s="254" t="s">
        <v>1057</v>
      </c>
      <c r="E44" s="248">
        <v>10657948.79851</v>
      </c>
      <c r="F44" s="248">
        <v>136131.98000000001</v>
      </c>
      <c r="G44" s="248">
        <v>324510.07999999996</v>
      </c>
      <c r="H44" s="248">
        <v>136131.97</v>
      </c>
    </row>
    <row r="45" spans="1:8">
      <c r="A45" s="250" t="s">
        <v>76</v>
      </c>
      <c r="B45" s="255" t="s">
        <v>1119</v>
      </c>
      <c r="C45" s="254" t="s">
        <v>1552</v>
      </c>
      <c r="D45" s="254" t="s">
        <v>1553</v>
      </c>
      <c r="E45" s="248">
        <v>401886.4535</v>
      </c>
      <c r="F45" s="248">
        <v>401886.4535</v>
      </c>
      <c r="G45" s="248">
        <v>477448.47176990443</v>
      </c>
      <c r="H45" s="248">
        <v>200289.63</v>
      </c>
    </row>
    <row r="46" spans="1:8">
      <c r="A46" s="250" t="s">
        <v>77</v>
      </c>
      <c r="B46" s="255" t="s">
        <v>1120</v>
      </c>
      <c r="C46" s="254" t="s">
        <v>1554</v>
      </c>
      <c r="D46" s="254" t="s">
        <v>1555</v>
      </c>
      <c r="E46" s="248">
        <v>73783.014984999987</v>
      </c>
      <c r="F46" s="248">
        <v>73783.014984999987</v>
      </c>
      <c r="G46" s="248">
        <v>-287215.17166558793</v>
      </c>
      <c r="H46" s="248">
        <v>0</v>
      </c>
    </row>
    <row r="47" spans="1:8">
      <c r="A47" s="256" t="s">
        <v>78</v>
      </c>
      <c r="B47" s="257" t="s">
        <v>1121</v>
      </c>
      <c r="C47" s="258"/>
      <c r="D47" s="258"/>
      <c r="E47" s="248">
        <v>0</v>
      </c>
      <c r="F47" s="248"/>
      <c r="G47" s="248">
        <v>-1119840.5958027816</v>
      </c>
      <c r="H47" s="248">
        <v>0</v>
      </c>
    </row>
    <row r="48" spans="1:8">
      <c r="A48" s="256" t="s">
        <v>79</v>
      </c>
      <c r="B48" s="257" t="s">
        <v>1122</v>
      </c>
      <c r="C48" s="258"/>
      <c r="D48" s="258"/>
      <c r="E48" s="248">
        <v>0</v>
      </c>
      <c r="F48" s="248"/>
      <c r="G48" s="248">
        <v>-2668407.926435804</v>
      </c>
      <c r="H48" s="248">
        <v>0</v>
      </c>
    </row>
    <row r="49" spans="1:8">
      <c r="A49" s="256" t="s">
        <v>83</v>
      </c>
      <c r="B49" s="257" t="s">
        <v>1124</v>
      </c>
      <c r="C49" s="258"/>
      <c r="D49" s="258"/>
      <c r="E49" s="248">
        <v>0</v>
      </c>
      <c r="F49" s="248"/>
      <c r="G49" s="248">
        <v>-152299.18152104795</v>
      </c>
      <c r="H49" s="248">
        <v>0</v>
      </c>
    </row>
    <row r="50" spans="1:8">
      <c r="A50" s="250" t="s">
        <v>1349</v>
      </c>
      <c r="B50" s="255" t="s">
        <v>1350</v>
      </c>
      <c r="C50" s="254" t="s">
        <v>1556</v>
      </c>
      <c r="D50" s="254" t="s">
        <v>1078</v>
      </c>
      <c r="E50" s="248">
        <v>82900.751000000004</v>
      </c>
      <c r="F50" s="248">
        <v>82900.751000000004</v>
      </c>
      <c r="G50" s="248">
        <v>98487.611435570259</v>
      </c>
      <c r="H50" s="248">
        <v>41315.550000000003</v>
      </c>
    </row>
    <row r="51" spans="1:8">
      <c r="A51" s="250" t="s">
        <v>954</v>
      </c>
      <c r="B51" s="251" t="s">
        <v>1351</v>
      </c>
      <c r="C51" s="254" t="s">
        <v>1557</v>
      </c>
      <c r="D51" s="254" t="s">
        <v>1558</v>
      </c>
      <c r="E51" s="248">
        <v>1393314.6785393434</v>
      </c>
      <c r="F51" s="248">
        <v>1393314.6785393434</v>
      </c>
      <c r="G51" s="248">
        <v>1319544.4750577647</v>
      </c>
      <c r="H51" s="248">
        <v>553548.9</v>
      </c>
    </row>
    <row r="52" spans="1:8">
      <c r="A52" s="250" t="s">
        <v>85</v>
      </c>
      <c r="B52" s="251" t="s">
        <v>1125</v>
      </c>
      <c r="C52" s="254" t="s">
        <v>1559</v>
      </c>
      <c r="D52" s="254" t="s">
        <v>1545</v>
      </c>
      <c r="E52" s="248">
        <v>819509.48734591505</v>
      </c>
      <c r="F52" s="259">
        <v>461293</v>
      </c>
      <c r="G52" s="248">
        <v>1099625.74</v>
      </c>
      <c r="H52" s="248">
        <v>461292.99</v>
      </c>
    </row>
    <row r="53" spans="1:8">
      <c r="A53" s="250" t="s">
        <v>955</v>
      </c>
      <c r="B53" s="251" t="s">
        <v>1352</v>
      </c>
      <c r="C53" s="254" t="s">
        <v>1560</v>
      </c>
      <c r="D53" s="254" t="s">
        <v>1561</v>
      </c>
      <c r="E53" s="248">
        <v>1087693.5347442862</v>
      </c>
      <c r="F53" s="248">
        <v>1087693.5347442862</v>
      </c>
      <c r="G53" s="248">
        <v>489338.10112578771</v>
      </c>
      <c r="H53" s="248">
        <v>205277.33</v>
      </c>
    </row>
    <row r="54" spans="1:8">
      <c r="A54" s="250" t="s">
        <v>956</v>
      </c>
      <c r="B54" s="251" t="s">
        <v>1353</v>
      </c>
      <c r="C54" s="254" t="s">
        <v>1562</v>
      </c>
      <c r="D54" s="254" t="s">
        <v>1561</v>
      </c>
      <c r="E54" s="248">
        <v>6964347.9502819851</v>
      </c>
      <c r="F54" s="248">
        <v>6964347.9502819851</v>
      </c>
      <c r="G54" s="248">
        <v>7031443.7646072432</v>
      </c>
      <c r="H54" s="248">
        <v>2949690.65</v>
      </c>
    </row>
    <row r="55" spans="1:8">
      <c r="A55" s="250" t="s">
        <v>957</v>
      </c>
      <c r="B55" s="251" t="s">
        <v>1354</v>
      </c>
      <c r="C55" s="254" t="s">
        <v>1563</v>
      </c>
      <c r="D55" s="254" t="s">
        <v>958</v>
      </c>
      <c r="E55" s="248">
        <v>2910646.0133167943</v>
      </c>
      <c r="F55" s="248">
        <v>2910646.0133167943</v>
      </c>
      <c r="G55" s="248">
        <v>2045298.5713876844</v>
      </c>
      <c r="H55" s="248">
        <v>858002.75</v>
      </c>
    </row>
    <row r="56" spans="1:8">
      <c r="A56" s="250" t="s">
        <v>959</v>
      </c>
      <c r="B56" s="251" t="s">
        <v>1355</v>
      </c>
      <c r="C56" s="254" t="s">
        <v>1564</v>
      </c>
      <c r="D56" s="254" t="s">
        <v>1565</v>
      </c>
      <c r="E56" s="248">
        <v>3263850.2498377953</v>
      </c>
      <c r="F56" s="248">
        <v>3263850.2498377953</v>
      </c>
      <c r="G56" s="248">
        <v>1137453.8639519932</v>
      </c>
      <c r="H56" s="248">
        <v>477161.89</v>
      </c>
    </row>
    <row r="57" spans="1:8" ht="12.75" customHeight="1">
      <c r="A57" s="250" t="s">
        <v>88</v>
      </c>
      <c r="B57" s="251" t="s">
        <v>86</v>
      </c>
      <c r="C57" s="260" t="s">
        <v>1566</v>
      </c>
      <c r="D57" s="260" t="s">
        <v>86</v>
      </c>
      <c r="E57" s="248">
        <v>75113.98009813056</v>
      </c>
      <c r="F57" s="248">
        <v>75113.98009813056</v>
      </c>
      <c r="G57" s="248">
        <v>145615.05219795307</v>
      </c>
      <c r="H57" s="248">
        <v>61085.51</v>
      </c>
    </row>
    <row r="58" spans="1:8">
      <c r="A58" s="250" t="s">
        <v>91</v>
      </c>
      <c r="B58" s="251" t="s">
        <v>89</v>
      </c>
      <c r="C58" s="254" t="s">
        <v>1567</v>
      </c>
      <c r="D58" s="254" t="s">
        <v>1568</v>
      </c>
      <c r="E58" s="248">
        <v>86385.599789349115</v>
      </c>
      <c r="F58" s="253">
        <v>86385.600000000006</v>
      </c>
      <c r="G58" s="248">
        <v>121161.49842228591</v>
      </c>
      <c r="H58" s="248">
        <v>50827.24</v>
      </c>
    </row>
    <row r="59" spans="1:8">
      <c r="A59" s="250" t="s">
        <v>960</v>
      </c>
      <c r="B59" s="251" t="s">
        <v>1569</v>
      </c>
      <c r="C59" s="254" t="s">
        <v>1570</v>
      </c>
      <c r="D59" s="254" t="s">
        <v>1510</v>
      </c>
      <c r="E59" s="248">
        <v>5374499.3279684754</v>
      </c>
      <c r="F59" s="248">
        <v>5374499.3279684754</v>
      </c>
      <c r="G59" s="248">
        <v>5253637.6369544221</v>
      </c>
      <c r="H59" s="248">
        <v>2203900.98</v>
      </c>
    </row>
    <row r="60" spans="1:8">
      <c r="A60" s="250" t="s">
        <v>93</v>
      </c>
      <c r="B60" s="251" t="s">
        <v>1126</v>
      </c>
      <c r="C60" s="254"/>
      <c r="D60" s="254"/>
      <c r="E60" s="248">
        <v>0</v>
      </c>
      <c r="F60" s="248"/>
      <c r="G60" s="248">
        <v>0</v>
      </c>
      <c r="H60" s="248">
        <v>0</v>
      </c>
    </row>
    <row r="61" spans="1:8">
      <c r="A61" s="250" t="s">
        <v>95</v>
      </c>
      <c r="B61" s="251" t="s">
        <v>1127</v>
      </c>
      <c r="C61" s="254" t="s">
        <v>1571</v>
      </c>
      <c r="D61" s="254" t="s">
        <v>1572</v>
      </c>
      <c r="E61" s="248">
        <v>12877793.66414085</v>
      </c>
      <c r="F61" s="248">
        <v>11858654</v>
      </c>
      <c r="G61" s="248">
        <v>10660991.841316851</v>
      </c>
      <c r="H61" s="248">
        <v>4179741.4519420089</v>
      </c>
    </row>
    <row r="62" spans="1:8">
      <c r="A62" s="250" t="s">
        <v>95</v>
      </c>
      <c r="B62" s="251" t="s">
        <v>1127</v>
      </c>
      <c r="C62" s="254" t="s">
        <v>1573</v>
      </c>
      <c r="D62" s="254" t="s">
        <v>350</v>
      </c>
      <c r="E62" s="248">
        <v>12877793.66414085</v>
      </c>
      <c r="F62" s="248">
        <v>830000</v>
      </c>
      <c r="G62" s="248">
        <v>10660991.841316851</v>
      </c>
      <c r="H62" s="248">
        <v>292544.61805799103</v>
      </c>
    </row>
    <row r="63" spans="1:8">
      <c r="A63" s="250" t="s">
        <v>97</v>
      </c>
      <c r="B63" s="251" t="s">
        <v>96</v>
      </c>
      <c r="C63" s="254" t="s">
        <v>1574</v>
      </c>
      <c r="D63" s="254" t="s">
        <v>1575</v>
      </c>
      <c r="E63" s="248">
        <v>170421.13899952036</v>
      </c>
      <c r="F63" s="248">
        <v>150000</v>
      </c>
      <c r="G63" s="248">
        <v>301499.03040818695</v>
      </c>
      <c r="H63" s="248">
        <v>126478.84</v>
      </c>
    </row>
    <row r="64" spans="1:8">
      <c r="A64" s="250" t="s">
        <v>99</v>
      </c>
      <c r="B64" s="251" t="s">
        <v>1129</v>
      </c>
      <c r="C64" s="254" t="s">
        <v>1576</v>
      </c>
      <c r="D64" s="254" t="s">
        <v>1057</v>
      </c>
      <c r="E64" s="248">
        <v>5463178.1085817693</v>
      </c>
      <c r="F64" s="248">
        <v>12521.76</v>
      </c>
      <c r="G64" s="248">
        <v>4567119.0798440808</v>
      </c>
      <c r="H64" s="248">
        <v>4391.312212879674</v>
      </c>
    </row>
    <row r="65" spans="1:8">
      <c r="A65" s="250" t="s">
        <v>99</v>
      </c>
      <c r="B65" s="251" t="s">
        <v>1129</v>
      </c>
      <c r="C65" s="254" t="s">
        <v>1577</v>
      </c>
      <c r="D65" s="254" t="s">
        <v>1526</v>
      </c>
      <c r="E65" s="248">
        <v>5463178.1085817693</v>
      </c>
      <c r="F65" s="248">
        <v>5450656.3485817695</v>
      </c>
      <c r="G65" s="248">
        <v>4567119.0798440808</v>
      </c>
      <c r="H65" s="248">
        <v>1911515.1377871202</v>
      </c>
    </row>
    <row r="66" spans="1:8">
      <c r="A66" s="250" t="s">
        <v>101</v>
      </c>
      <c r="B66" s="251" t="s">
        <v>1130</v>
      </c>
      <c r="C66" s="254" t="s">
        <v>1578</v>
      </c>
      <c r="D66" s="254" t="s">
        <v>1579</v>
      </c>
      <c r="E66" s="248">
        <v>17881064.299809109</v>
      </c>
      <c r="F66" s="248">
        <v>1500000</v>
      </c>
      <c r="G66" s="248">
        <v>15236298.471242955</v>
      </c>
      <c r="H66" s="248">
        <v>913089.6</v>
      </c>
    </row>
    <row r="67" spans="1:8">
      <c r="A67" s="250" t="s">
        <v>101</v>
      </c>
      <c r="B67" s="251" t="s">
        <v>1130</v>
      </c>
      <c r="C67" s="254" t="s">
        <v>1580</v>
      </c>
      <c r="D67" s="254" t="s">
        <v>1060</v>
      </c>
      <c r="E67" s="248">
        <v>17881064.299809109</v>
      </c>
      <c r="F67" s="248">
        <v>3000000</v>
      </c>
      <c r="G67" s="248">
        <v>15236298.471242955</v>
      </c>
      <c r="H67" s="248">
        <v>1826179.2</v>
      </c>
    </row>
    <row r="68" spans="1:8">
      <c r="A68" s="250" t="s">
        <v>101</v>
      </c>
      <c r="B68" s="251" t="s">
        <v>1130</v>
      </c>
      <c r="C68" s="254" t="s">
        <v>1581</v>
      </c>
      <c r="D68" s="254" t="s">
        <v>1582</v>
      </c>
      <c r="E68" s="248">
        <v>17881064.299809109</v>
      </c>
      <c r="F68" s="248">
        <v>3000000</v>
      </c>
      <c r="G68" s="248">
        <v>15236298.471242955</v>
      </c>
      <c r="H68" s="248">
        <v>1826179.2</v>
      </c>
    </row>
    <row r="69" spans="1:8">
      <c r="A69" s="250" t="s">
        <v>101</v>
      </c>
      <c r="B69" s="251" t="s">
        <v>1130</v>
      </c>
      <c r="C69" s="254" t="s">
        <v>1583</v>
      </c>
      <c r="D69" s="254" t="s">
        <v>350</v>
      </c>
      <c r="E69" s="248">
        <v>17881064.299809109</v>
      </c>
      <c r="F69" s="248">
        <v>3000000</v>
      </c>
      <c r="G69" s="248">
        <v>15236298.471242955</v>
      </c>
      <c r="H69" s="248">
        <v>1826179.2</v>
      </c>
    </row>
    <row r="70" spans="1:8">
      <c r="A70" s="250" t="s">
        <v>103</v>
      </c>
      <c r="B70" s="251" t="s">
        <v>1131</v>
      </c>
      <c r="C70" s="254" t="s">
        <v>1584</v>
      </c>
      <c r="D70" s="254" t="s">
        <v>1526</v>
      </c>
      <c r="E70" s="248">
        <v>6051682.0287301093</v>
      </c>
      <c r="F70" s="248">
        <v>6051682.0287301093</v>
      </c>
      <c r="G70" s="248">
        <v>4205625.1024281597</v>
      </c>
      <c r="H70" s="248">
        <v>1764259.73</v>
      </c>
    </row>
    <row r="71" spans="1:8">
      <c r="A71" s="250" t="s">
        <v>105</v>
      </c>
      <c r="B71" s="251" t="s">
        <v>1132</v>
      </c>
      <c r="C71" s="254" t="s">
        <v>1585</v>
      </c>
      <c r="D71" s="254" t="s">
        <v>802</v>
      </c>
      <c r="E71" s="248">
        <v>14908462.037172852</v>
      </c>
      <c r="F71" s="248">
        <v>14357105.037172901</v>
      </c>
      <c r="G71" s="248">
        <v>11482590.989629131</v>
      </c>
      <c r="H71" s="248">
        <v>4638802.6287680604</v>
      </c>
    </row>
    <row r="72" spans="1:8">
      <c r="A72" s="250" t="s">
        <v>105</v>
      </c>
      <c r="B72" s="251" t="s">
        <v>1132</v>
      </c>
      <c r="C72" s="254" t="s">
        <v>1586</v>
      </c>
      <c r="D72" s="254" t="s">
        <v>897</v>
      </c>
      <c r="E72" s="248">
        <v>14908462.037172852</v>
      </c>
      <c r="F72" s="248">
        <v>551357</v>
      </c>
      <c r="G72" s="248">
        <v>11482590.989629131</v>
      </c>
      <c r="H72" s="248">
        <v>178144.29123193928</v>
      </c>
    </row>
    <row r="73" spans="1:8">
      <c r="A73" s="250" t="s">
        <v>108</v>
      </c>
      <c r="B73" s="251" t="s">
        <v>1133</v>
      </c>
      <c r="C73" s="254" t="s">
        <v>1587</v>
      </c>
      <c r="D73" s="254" t="s">
        <v>1588</v>
      </c>
      <c r="E73" s="248">
        <v>208983.00588603449</v>
      </c>
      <c r="F73" s="248">
        <v>208983.00588603449</v>
      </c>
      <c r="G73" s="248">
        <v>175968.77750440396</v>
      </c>
      <c r="H73" s="248">
        <v>73818.899999999994</v>
      </c>
    </row>
    <row r="74" spans="1:8">
      <c r="A74" s="250" t="s">
        <v>110</v>
      </c>
      <c r="B74" s="251" t="s">
        <v>1134</v>
      </c>
      <c r="C74" s="254" t="s">
        <v>1589</v>
      </c>
      <c r="D74" s="254" t="s">
        <v>1492</v>
      </c>
      <c r="E74" s="248">
        <v>3712709.9480686816</v>
      </c>
      <c r="F74" s="248">
        <v>3712709.9480686816</v>
      </c>
      <c r="G74" s="248">
        <v>2650272.1940963501</v>
      </c>
      <c r="H74" s="248">
        <v>1111789.18</v>
      </c>
    </row>
    <row r="75" spans="1:8">
      <c r="A75" s="250" t="s">
        <v>112</v>
      </c>
      <c r="B75" s="251" t="s">
        <v>1135</v>
      </c>
      <c r="C75" s="254" t="s">
        <v>1590</v>
      </c>
      <c r="D75" s="254" t="s">
        <v>1591</v>
      </c>
      <c r="E75" s="248">
        <v>3902011.7130272975</v>
      </c>
      <c r="F75" s="248">
        <v>3902011.7130272975</v>
      </c>
      <c r="G75" s="248">
        <v>2710377.5388425617</v>
      </c>
      <c r="H75" s="248">
        <v>1137003.3700000001</v>
      </c>
    </row>
    <row r="76" spans="1:8">
      <c r="A76" s="250" t="s">
        <v>114</v>
      </c>
      <c r="B76" s="251" t="s">
        <v>1136</v>
      </c>
      <c r="C76" s="254" t="s">
        <v>1592</v>
      </c>
      <c r="D76" s="254" t="s">
        <v>1136</v>
      </c>
      <c r="E76" s="248">
        <v>1196016.4331485631</v>
      </c>
      <c r="F76" s="248">
        <v>1196016.4331485631</v>
      </c>
      <c r="G76" s="248">
        <v>1795541.7094246936</v>
      </c>
      <c r="H76" s="248">
        <v>753229.74</v>
      </c>
    </row>
    <row r="77" spans="1:8">
      <c r="A77" s="250" t="s">
        <v>116</v>
      </c>
      <c r="B77" s="251" t="s">
        <v>1137</v>
      </c>
      <c r="C77" s="254" t="s">
        <v>1593</v>
      </c>
      <c r="D77" s="254" t="s">
        <v>1594</v>
      </c>
      <c r="E77" s="248">
        <v>923640.67927433457</v>
      </c>
      <c r="F77" s="248">
        <v>923640.68</v>
      </c>
      <c r="G77" s="248">
        <v>1812871.3531698864</v>
      </c>
      <c r="H77" s="248">
        <v>760499.53</v>
      </c>
    </row>
    <row r="78" spans="1:8">
      <c r="A78" s="250" t="s">
        <v>118</v>
      </c>
      <c r="B78" s="251" t="s">
        <v>1062</v>
      </c>
      <c r="C78" s="254" t="s">
        <v>1595</v>
      </c>
      <c r="D78" s="254" t="s">
        <v>1062</v>
      </c>
      <c r="E78" s="248">
        <v>469712.07459417795</v>
      </c>
      <c r="F78" s="248">
        <v>469712.07459417795</v>
      </c>
      <c r="G78" s="248">
        <v>576535.20625950792</v>
      </c>
      <c r="H78" s="248">
        <v>241856.51</v>
      </c>
    </row>
    <row r="79" spans="1:8">
      <c r="A79" s="250" t="s">
        <v>120</v>
      </c>
      <c r="B79" s="251" t="s">
        <v>1139</v>
      </c>
      <c r="C79" s="254" t="s">
        <v>1596</v>
      </c>
      <c r="D79" s="254" t="s">
        <v>1597</v>
      </c>
      <c r="E79" s="248">
        <v>99163.236686787801</v>
      </c>
      <c r="F79" s="248">
        <v>99163.236686787801</v>
      </c>
      <c r="G79" s="248">
        <v>123076.85726200772</v>
      </c>
      <c r="H79" s="248">
        <v>51630.74</v>
      </c>
    </row>
    <row r="80" spans="1:8">
      <c r="A80" s="250" t="s">
        <v>123</v>
      </c>
      <c r="B80" s="251" t="s">
        <v>121</v>
      </c>
      <c r="C80" s="254" t="s">
        <v>1598</v>
      </c>
      <c r="D80" s="254" t="s">
        <v>1599</v>
      </c>
      <c r="E80" s="248">
        <v>199974.18136153769</v>
      </c>
      <c r="F80" s="248">
        <v>199974.18136153769</v>
      </c>
      <c r="G80" s="248">
        <v>401035.550835823</v>
      </c>
      <c r="H80" s="248">
        <v>168234.41</v>
      </c>
    </row>
    <row r="81" spans="1:8">
      <c r="A81" s="250" t="s">
        <v>126</v>
      </c>
      <c r="B81" s="251" t="s">
        <v>124</v>
      </c>
      <c r="C81" s="254" t="s">
        <v>1600</v>
      </c>
      <c r="D81" s="254" t="s">
        <v>1203</v>
      </c>
      <c r="E81" s="248">
        <v>1515988.6895685878</v>
      </c>
      <c r="F81" s="248">
        <v>690604.72</v>
      </c>
      <c r="G81" s="248">
        <v>896161.91398986033</v>
      </c>
      <c r="H81" s="248">
        <v>375939.92</v>
      </c>
    </row>
    <row r="82" spans="1:8">
      <c r="A82" s="250" t="s">
        <v>129</v>
      </c>
      <c r="B82" s="251" t="s">
        <v>127</v>
      </c>
      <c r="C82" s="254" t="s">
        <v>1601</v>
      </c>
      <c r="D82" s="254" t="s">
        <v>1602</v>
      </c>
      <c r="E82" s="248">
        <v>215649.16107274321</v>
      </c>
      <c r="F82" s="248">
        <v>215649.16107274321</v>
      </c>
      <c r="G82" s="248">
        <v>411589.89706165716</v>
      </c>
      <c r="H82" s="248">
        <v>172661.96</v>
      </c>
    </row>
    <row r="83" spans="1:8">
      <c r="A83" s="250" t="s">
        <v>132</v>
      </c>
      <c r="B83" s="251" t="s">
        <v>130</v>
      </c>
      <c r="C83" s="254" t="s">
        <v>1603</v>
      </c>
      <c r="D83" s="254" t="s">
        <v>1604</v>
      </c>
      <c r="E83" s="248">
        <v>8202297.7437565047</v>
      </c>
      <c r="F83" s="248">
        <v>100056.52</v>
      </c>
      <c r="G83" s="248">
        <v>7212187.3955520177</v>
      </c>
      <c r="H83" s="248">
        <v>36907.00854745711</v>
      </c>
    </row>
    <row r="84" spans="1:8">
      <c r="A84" s="250" t="s">
        <v>132</v>
      </c>
      <c r="B84" s="251" t="s">
        <v>130</v>
      </c>
      <c r="C84" s="254" t="s">
        <v>1605</v>
      </c>
      <c r="D84" s="254" t="s">
        <v>1606</v>
      </c>
      <c r="E84" s="248">
        <v>8202297.7437565047</v>
      </c>
      <c r="F84" s="248">
        <v>673252</v>
      </c>
      <c r="G84" s="248">
        <v>7212187.3955520177</v>
      </c>
      <c r="H84" s="248">
        <v>248336.81321909453</v>
      </c>
    </row>
    <row r="85" spans="1:8">
      <c r="A85" s="250" t="s">
        <v>132</v>
      </c>
      <c r="B85" s="251" t="s">
        <v>130</v>
      </c>
      <c r="C85" s="254" t="s">
        <v>1607</v>
      </c>
      <c r="D85" s="254" t="s">
        <v>1608</v>
      </c>
      <c r="E85" s="248">
        <v>8202297.7437565047</v>
      </c>
      <c r="F85" s="248">
        <v>7428988.9537565056</v>
      </c>
      <c r="G85" s="248">
        <v>7212187.3955520177</v>
      </c>
      <c r="H85" s="248">
        <v>2740268.7882334483</v>
      </c>
    </row>
    <row r="86" spans="1:8">
      <c r="A86" s="250" t="s">
        <v>135</v>
      </c>
      <c r="B86" s="251" t="s">
        <v>133</v>
      </c>
      <c r="C86" s="254" t="s">
        <v>1609</v>
      </c>
      <c r="D86" s="254" t="s">
        <v>1610</v>
      </c>
      <c r="E86" s="248">
        <v>2345081.117279666</v>
      </c>
      <c r="F86" s="248">
        <v>2345081.117279666</v>
      </c>
      <c r="G86" s="248">
        <v>4867914.9490835872</v>
      </c>
      <c r="H86" s="248">
        <v>2042090.32</v>
      </c>
    </row>
    <row r="87" spans="1:8">
      <c r="A87" s="250" t="s">
        <v>138</v>
      </c>
      <c r="B87" s="251" t="s">
        <v>136</v>
      </c>
      <c r="C87" s="254" t="s">
        <v>1611</v>
      </c>
      <c r="D87" s="254" t="s">
        <v>136</v>
      </c>
      <c r="E87" s="248">
        <v>267837.89176649437</v>
      </c>
      <c r="F87" s="248">
        <v>267837.89</v>
      </c>
      <c r="G87" s="248">
        <v>530488.39230323234</v>
      </c>
      <c r="H87" s="248">
        <v>222539.88</v>
      </c>
    </row>
    <row r="88" spans="1:8">
      <c r="A88" s="250" t="s">
        <v>140</v>
      </c>
      <c r="B88" s="251" t="s">
        <v>139</v>
      </c>
      <c r="C88" s="254" t="s">
        <v>1612</v>
      </c>
      <c r="D88" s="254" t="s">
        <v>1610</v>
      </c>
      <c r="E88" s="248">
        <v>1489360.5755812414</v>
      </c>
      <c r="F88" s="248">
        <v>1489360.5755812414</v>
      </c>
      <c r="G88" s="248">
        <v>3091611.8661960685</v>
      </c>
      <c r="H88" s="248">
        <v>1296931.17</v>
      </c>
    </row>
    <row r="89" spans="1:8">
      <c r="A89" s="250" t="s">
        <v>142</v>
      </c>
      <c r="B89" s="251" t="s">
        <v>1141</v>
      </c>
      <c r="C89" s="254" t="s">
        <v>1613</v>
      </c>
      <c r="D89" s="254" t="s">
        <v>1510</v>
      </c>
      <c r="E89" s="248">
        <v>29973821.055510577</v>
      </c>
      <c r="F89" s="248">
        <v>29973821.055510577</v>
      </c>
      <c r="G89" s="248">
        <v>21085777.00894732</v>
      </c>
      <c r="H89" s="248">
        <v>8845483.4499999993</v>
      </c>
    </row>
    <row r="90" spans="1:8">
      <c r="A90" s="250" t="s">
        <v>144</v>
      </c>
      <c r="B90" s="251" t="s">
        <v>1107</v>
      </c>
      <c r="C90" s="254" t="s">
        <v>1614</v>
      </c>
      <c r="D90" s="254" t="s">
        <v>1610</v>
      </c>
      <c r="E90" s="248">
        <v>8243381.8509267531</v>
      </c>
      <c r="F90" s="248">
        <v>8243381.8509267531</v>
      </c>
      <c r="G90" s="248">
        <v>5350909.0017570723</v>
      </c>
      <c r="H90" s="248">
        <v>2244706.3199999998</v>
      </c>
    </row>
    <row r="91" spans="1:8">
      <c r="A91" s="250" t="s">
        <v>147</v>
      </c>
      <c r="B91" s="251" t="s">
        <v>145</v>
      </c>
      <c r="C91" s="254" t="s">
        <v>1615</v>
      </c>
      <c r="D91" s="254" t="s">
        <v>1616</v>
      </c>
      <c r="E91" s="248">
        <v>1892974.1403383263</v>
      </c>
      <c r="F91" s="248">
        <v>798852</v>
      </c>
      <c r="G91" s="248">
        <v>3766024.4356692871</v>
      </c>
      <c r="H91" s="248">
        <v>666710.05627497064</v>
      </c>
    </row>
    <row r="92" spans="1:8">
      <c r="A92" s="250" t="s">
        <v>147</v>
      </c>
      <c r="B92" s="251" t="s">
        <v>145</v>
      </c>
      <c r="C92" s="254" t="s">
        <v>1617</v>
      </c>
      <c r="D92" s="254" t="s">
        <v>1618</v>
      </c>
      <c r="E92" s="248">
        <v>1892974.1403383263</v>
      </c>
      <c r="F92" s="248">
        <v>258452</v>
      </c>
      <c r="G92" s="248">
        <v>3766024.4356692871</v>
      </c>
      <c r="H92" s="248">
        <v>215700.21413776107</v>
      </c>
    </row>
    <row r="93" spans="1:8">
      <c r="A93" s="250" t="s">
        <v>147</v>
      </c>
      <c r="B93" s="251" t="s">
        <v>145</v>
      </c>
      <c r="C93" s="254" t="s">
        <v>1619</v>
      </c>
      <c r="D93" s="254" t="s">
        <v>1620</v>
      </c>
      <c r="E93" s="248">
        <v>1892974.1403383263</v>
      </c>
      <c r="F93" s="248">
        <v>835669</v>
      </c>
      <c r="G93" s="248">
        <v>3766024.4356692871</v>
      </c>
      <c r="H93" s="248">
        <v>697436.97958726832</v>
      </c>
    </row>
    <row r="94" spans="1:8">
      <c r="A94" s="250" t="s">
        <v>150</v>
      </c>
      <c r="B94" s="251" t="s">
        <v>148</v>
      </c>
      <c r="C94" s="254" t="s">
        <v>1621</v>
      </c>
      <c r="D94" s="254" t="s">
        <v>1622</v>
      </c>
      <c r="E94" s="248">
        <v>255372.29148392184</v>
      </c>
      <c r="F94" s="248">
        <v>255372.29</v>
      </c>
      <c r="G94" s="248">
        <v>270773.04184946785</v>
      </c>
      <c r="H94" s="248">
        <v>113589.29</v>
      </c>
    </row>
    <row r="95" spans="1:8">
      <c r="A95" s="250" t="s">
        <v>152</v>
      </c>
      <c r="B95" s="251" t="s">
        <v>1142</v>
      </c>
      <c r="C95" s="254" t="s">
        <v>1623</v>
      </c>
      <c r="D95" s="254" t="s">
        <v>1624</v>
      </c>
      <c r="E95" s="248">
        <v>2322984.2332128813</v>
      </c>
      <c r="F95" s="248">
        <v>16051.5</v>
      </c>
      <c r="G95" s="248">
        <v>2764407.0327400556</v>
      </c>
      <c r="H95" s="248">
        <v>8011.4323824797475</v>
      </c>
    </row>
    <row r="96" spans="1:8">
      <c r="A96" s="250" t="s">
        <v>152</v>
      </c>
      <c r="B96" s="251" t="s">
        <v>1142</v>
      </c>
      <c r="C96" s="254" t="s">
        <v>1625</v>
      </c>
      <c r="D96" s="254" t="s">
        <v>1626</v>
      </c>
      <c r="E96" s="248">
        <v>2322984.2332128813</v>
      </c>
      <c r="F96" s="248">
        <v>54500</v>
      </c>
      <c r="G96" s="248">
        <v>2764407.0327400556</v>
      </c>
      <c r="H96" s="248">
        <v>27201.387088131713</v>
      </c>
    </row>
    <row r="97" spans="1:8">
      <c r="A97" s="250" t="s">
        <v>152</v>
      </c>
      <c r="B97" s="251" t="s">
        <v>1142</v>
      </c>
      <c r="C97" s="254" t="s">
        <v>1627</v>
      </c>
      <c r="D97" s="254" t="s">
        <v>1496</v>
      </c>
      <c r="E97" s="248">
        <v>2322984.2332128813</v>
      </c>
      <c r="F97" s="248">
        <v>950757</v>
      </c>
      <c r="G97" s="248">
        <v>2764407.0327400556</v>
      </c>
      <c r="H97" s="248">
        <v>474530.44373854762</v>
      </c>
    </row>
    <row r="98" spans="1:8">
      <c r="A98" s="250" t="s">
        <v>152</v>
      </c>
      <c r="B98" s="251" t="s">
        <v>1142</v>
      </c>
      <c r="C98" s="254" t="s">
        <v>1628</v>
      </c>
      <c r="D98" s="254" t="s">
        <v>1066</v>
      </c>
      <c r="E98" s="248">
        <v>2322984.2332128813</v>
      </c>
      <c r="F98" s="248">
        <v>307598</v>
      </c>
      <c r="G98" s="248">
        <v>2764407.0327400556</v>
      </c>
      <c r="H98" s="248">
        <v>153524.62872541542</v>
      </c>
    </row>
    <row r="99" spans="1:8">
      <c r="A99" s="250" t="s">
        <v>152</v>
      </c>
      <c r="B99" s="251" t="s">
        <v>1142</v>
      </c>
      <c r="C99" s="254" t="s">
        <v>1629</v>
      </c>
      <c r="D99" s="254" t="s">
        <v>1620</v>
      </c>
      <c r="E99" s="248">
        <v>2322984.2332128813</v>
      </c>
      <c r="F99" s="248">
        <v>994576</v>
      </c>
      <c r="G99" s="248">
        <v>2764407.0327400556</v>
      </c>
      <c r="H99" s="248">
        <v>496400.85806542553</v>
      </c>
    </row>
    <row r="100" spans="1:8">
      <c r="A100" s="250" t="s">
        <v>154</v>
      </c>
      <c r="B100" s="251" t="s">
        <v>1063</v>
      </c>
      <c r="C100" s="254" t="s">
        <v>1630</v>
      </c>
      <c r="D100" s="254" t="s">
        <v>1631</v>
      </c>
      <c r="E100" s="248">
        <v>178772.46352327775</v>
      </c>
      <c r="F100" s="248">
        <v>178772.46352327775</v>
      </c>
      <c r="G100" s="248">
        <v>314646.44041429902</v>
      </c>
      <c r="H100" s="248">
        <v>131994.18</v>
      </c>
    </row>
    <row r="101" spans="1:8">
      <c r="A101" s="250" t="s">
        <v>156</v>
      </c>
      <c r="B101" s="251" t="s">
        <v>1143</v>
      </c>
      <c r="C101" s="254" t="s">
        <v>1632</v>
      </c>
      <c r="D101" s="254" t="s">
        <v>1633</v>
      </c>
      <c r="E101" s="248">
        <v>3009738.9073065496</v>
      </c>
      <c r="F101" s="248">
        <v>1504869.45</v>
      </c>
      <c r="G101" s="248">
        <v>2345890.8777779317</v>
      </c>
      <c r="H101" s="248">
        <v>492050.61</v>
      </c>
    </row>
    <row r="102" spans="1:8">
      <c r="A102" s="250" t="s">
        <v>156</v>
      </c>
      <c r="B102" s="251" t="s">
        <v>1143</v>
      </c>
      <c r="C102" s="254" t="s">
        <v>1634</v>
      </c>
      <c r="D102" s="254" t="s">
        <v>1635</v>
      </c>
      <c r="E102" s="248">
        <v>3009738.9073065496</v>
      </c>
      <c r="F102" s="248">
        <v>1504869.45</v>
      </c>
      <c r="G102" s="248">
        <v>2345890.8777779317</v>
      </c>
      <c r="H102" s="248">
        <v>492050.61</v>
      </c>
    </row>
    <row r="103" spans="1:8">
      <c r="A103" s="250" t="s">
        <v>159</v>
      </c>
      <c r="B103" s="251" t="s">
        <v>157</v>
      </c>
      <c r="C103" s="254" t="s">
        <v>1636</v>
      </c>
      <c r="D103" s="254" t="s">
        <v>1055</v>
      </c>
      <c r="E103" s="248">
        <v>5829730.2521153744</v>
      </c>
      <c r="F103" s="248">
        <v>5829730.2521153744</v>
      </c>
      <c r="G103" s="248">
        <v>3651182.0155137451</v>
      </c>
      <c r="H103" s="248">
        <v>1531670.85</v>
      </c>
    </row>
    <row r="104" spans="1:8">
      <c r="A104" s="250" t="s">
        <v>161</v>
      </c>
      <c r="B104" s="251" t="s">
        <v>1144</v>
      </c>
      <c r="C104" s="254" t="s">
        <v>1637</v>
      </c>
      <c r="D104" s="254" t="s">
        <v>1638</v>
      </c>
      <c r="E104" s="248">
        <v>630165.40036412829</v>
      </c>
      <c r="F104" s="248">
        <v>630165.40036412829</v>
      </c>
      <c r="G104" s="248">
        <v>1198788.6869382286</v>
      </c>
      <c r="H104" s="248">
        <v>502891.85</v>
      </c>
    </row>
    <row r="105" spans="1:8">
      <c r="A105" s="250" t="s">
        <v>163</v>
      </c>
      <c r="B105" s="251" t="s">
        <v>1145</v>
      </c>
      <c r="C105" s="254" t="s">
        <v>1639</v>
      </c>
      <c r="D105" s="254" t="s">
        <v>1529</v>
      </c>
      <c r="E105" s="248">
        <v>5629240.0299230013</v>
      </c>
      <c r="F105" s="248">
        <v>155472</v>
      </c>
      <c r="G105" s="248">
        <v>3901622.3712859685</v>
      </c>
      <c r="H105" s="248">
        <v>45204.286080826445</v>
      </c>
    </row>
    <row r="106" spans="1:8">
      <c r="A106" s="250" t="s">
        <v>163</v>
      </c>
      <c r="B106" s="251" t="s">
        <v>1145</v>
      </c>
      <c r="C106" s="254" t="s">
        <v>1640</v>
      </c>
      <c r="D106" s="254" t="s">
        <v>1203</v>
      </c>
      <c r="E106" s="248">
        <v>5629240.0299230013</v>
      </c>
      <c r="F106" s="248">
        <v>2564385.73</v>
      </c>
      <c r="G106" s="248">
        <v>3901622.3712859685</v>
      </c>
      <c r="H106" s="248">
        <v>745608.38067632087</v>
      </c>
    </row>
    <row r="107" spans="1:8">
      <c r="A107" s="250" t="s">
        <v>163</v>
      </c>
      <c r="B107" s="251" t="s">
        <v>1145</v>
      </c>
      <c r="C107" s="254" t="s">
        <v>1641</v>
      </c>
      <c r="D107" s="254" t="s">
        <v>1522</v>
      </c>
      <c r="E107" s="248">
        <v>5629240.0299230013</v>
      </c>
      <c r="F107" s="248">
        <v>2909382.3</v>
      </c>
      <c r="G107" s="248">
        <v>3901622.3712859685</v>
      </c>
      <c r="H107" s="248">
        <v>845917.91324285278</v>
      </c>
    </row>
    <row r="108" spans="1:8">
      <c r="A108" s="250" t="s">
        <v>165</v>
      </c>
      <c r="B108" s="251" t="s">
        <v>1146</v>
      </c>
      <c r="C108" s="246" t="s">
        <v>1642</v>
      </c>
      <c r="D108" s="246" t="s">
        <v>1057</v>
      </c>
      <c r="E108" s="248">
        <v>4343831.1938911946</v>
      </c>
      <c r="F108" s="248">
        <v>4156.68</v>
      </c>
      <c r="G108" s="248">
        <v>3296210.4085983397</v>
      </c>
      <c r="H108" s="248">
        <v>1323.1849169507045</v>
      </c>
    </row>
    <row r="109" spans="1:8">
      <c r="A109" s="250" t="s">
        <v>165</v>
      </c>
      <c r="B109" s="251" t="s">
        <v>1146</v>
      </c>
      <c r="C109" s="254" t="s">
        <v>1643</v>
      </c>
      <c r="D109" s="254" t="s">
        <v>1526</v>
      </c>
      <c r="E109" s="248">
        <v>4343831.1938911946</v>
      </c>
      <c r="F109" s="248">
        <v>4339674.5138911949</v>
      </c>
      <c r="G109" s="248">
        <v>3296210.4085983397</v>
      </c>
      <c r="H109" s="248">
        <v>1381437.0750830495</v>
      </c>
    </row>
    <row r="110" spans="1:8">
      <c r="A110" s="250" t="s">
        <v>167</v>
      </c>
      <c r="B110" s="251" t="s">
        <v>1147</v>
      </c>
      <c r="C110" s="254" t="s">
        <v>1644</v>
      </c>
      <c r="D110" s="254" t="s">
        <v>1203</v>
      </c>
      <c r="E110" s="248">
        <v>5858362.9385630907</v>
      </c>
      <c r="F110" s="248">
        <v>2668762.08</v>
      </c>
      <c r="G110" s="248">
        <v>4659156.7177773584</v>
      </c>
      <c r="H110" s="248">
        <v>890374.81622061797</v>
      </c>
    </row>
    <row r="111" spans="1:8">
      <c r="A111" s="250" t="s">
        <v>167</v>
      </c>
      <c r="B111" s="251" t="s">
        <v>1147</v>
      </c>
      <c r="C111" s="254" t="s">
        <v>1645</v>
      </c>
      <c r="D111" s="254" t="s">
        <v>1522</v>
      </c>
      <c r="E111" s="248">
        <v>5858362.9385630907</v>
      </c>
      <c r="F111" s="248">
        <v>3189600.86</v>
      </c>
      <c r="G111" s="248">
        <v>4659156.7177773584</v>
      </c>
      <c r="H111" s="248">
        <v>1064141.4237793819</v>
      </c>
    </row>
    <row r="112" spans="1:8">
      <c r="A112" s="250" t="s">
        <v>169</v>
      </c>
      <c r="B112" s="251" t="s">
        <v>1148</v>
      </c>
      <c r="C112" s="254" t="s">
        <v>1646</v>
      </c>
      <c r="D112" s="254" t="s">
        <v>1647</v>
      </c>
      <c r="E112" s="248">
        <v>546499.29587742209</v>
      </c>
      <c r="F112" s="248">
        <v>546499.29587742209</v>
      </c>
      <c r="G112" s="248">
        <v>969892.95654798392</v>
      </c>
      <c r="H112" s="248">
        <v>406870.09</v>
      </c>
    </row>
    <row r="113" spans="1:8">
      <c r="A113" s="250" t="s">
        <v>172</v>
      </c>
      <c r="B113" s="251" t="s">
        <v>170</v>
      </c>
      <c r="C113" s="254" t="s">
        <v>1648</v>
      </c>
      <c r="D113" s="254" t="s">
        <v>1649</v>
      </c>
      <c r="E113" s="248">
        <v>11257332.274578594</v>
      </c>
      <c r="F113" s="248">
        <v>63210</v>
      </c>
      <c r="G113" s="248">
        <v>150679.38</v>
      </c>
      <c r="H113" s="248">
        <v>63209.99</v>
      </c>
    </row>
    <row r="114" spans="1:8">
      <c r="A114" s="250" t="s">
        <v>175</v>
      </c>
      <c r="B114" s="251" t="s">
        <v>173</v>
      </c>
      <c r="C114" s="254" t="s">
        <v>1650</v>
      </c>
      <c r="D114" s="254" t="s">
        <v>1610</v>
      </c>
      <c r="E114" s="248">
        <v>5945161.081899941</v>
      </c>
      <c r="F114" s="248">
        <v>5945161.081899941</v>
      </c>
      <c r="G114" s="248">
        <v>4181151.7292604754</v>
      </c>
      <c r="H114" s="248">
        <v>1753993.15</v>
      </c>
    </row>
    <row r="115" spans="1:8">
      <c r="A115" s="250" t="s">
        <v>178</v>
      </c>
      <c r="B115" s="251" t="s">
        <v>176</v>
      </c>
      <c r="C115" s="254" t="s">
        <v>1651</v>
      </c>
      <c r="D115" s="254" t="s">
        <v>1055</v>
      </c>
      <c r="E115" s="248">
        <v>8070271.1292498689</v>
      </c>
      <c r="F115" s="248">
        <v>8070271.1292498689</v>
      </c>
      <c r="G115" s="248">
        <v>6691254.6964785829</v>
      </c>
      <c r="H115" s="248">
        <v>2806981.34</v>
      </c>
    </row>
    <row r="116" spans="1:8">
      <c r="A116" s="250" t="s">
        <v>181</v>
      </c>
      <c r="B116" s="251" t="s">
        <v>179</v>
      </c>
      <c r="C116" s="254" t="s">
        <v>1652</v>
      </c>
      <c r="D116" s="254" t="s">
        <v>1492</v>
      </c>
      <c r="E116" s="248">
        <v>3239058.5102878092</v>
      </c>
      <c r="F116" s="248">
        <v>3239058.5102878092</v>
      </c>
      <c r="G116" s="248">
        <v>6568951.0549102742</v>
      </c>
      <c r="H116" s="248">
        <v>2755674.96</v>
      </c>
    </row>
    <row r="117" spans="1:8">
      <c r="A117" s="250" t="s">
        <v>184</v>
      </c>
      <c r="B117" s="251" t="s">
        <v>182</v>
      </c>
      <c r="C117" s="254" t="s">
        <v>1653</v>
      </c>
      <c r="D117" s="254" t="s">
        <v>1654</v>
      </c>
      <c r="E117" s="248">
        <v>1013968.7740824783</v>
      </c>
      <c r="F117" s="248">
        <v>142000</v>
      </c>
      <c r="G117" s="248">
        <v>1767899.6323746089</v>
      </c>
      <c r="H117" s="248">
        <v>103861.19917677544</v>
      </c>
    </row>
    <row r="118" spans="1:8">
      <c r="A118" s="250" t="s">
        <v>184</v>
      </c>
      <c r="B118" s="251" t="s">
        <v>182</v>
      </c>
      <c r="C118" s="254" t="s">
        <v>1655</v>
      </c>
      <c r="D118" s="254" t="s">
        <v>1064</v>
      </c>
      <c r="E118" s="248">
        <v>1013968.7740824783</v>
      </c>
      <c r="F118" s="248">
        <v>871968.77</v>
      </c>
      <c r="G118" s="248">
        <v>1767899.6323746089</v>
      </c>
      <c r="H118" s="248">
        <v>637772.69082322461</v>
      </c>
    </row>
    <row r="119" spans="1:8">
      <c r="A119" s="250" t="s">
        <v>185</v>
      </c>
      <c r="B119" s="251" t="s">
        <v>1150</v>
      </c>
      <c r="C119" s="254"/>
      <c r="D119" s="254"/>
      <c r="E119" s="248">
        <v>438667.94241268374</v>
      </c>
      <c r="F119" s="248">
        <v>0</v>
      </c>
      <c r="G119" s="248">
        <v>0</v>
      </c>
      <c r="H119" s="248">
        <v>0</v>
      </c>
    </row>
    <row r="120" spans="1:8">
      <c r="A120" s="250" t="s">
        <v>187</v>
      </c>
      <c r="B120" s="251" t="s">
        <v>186</v>
      </c>
      <c r="C120" s="254" t="s">
        <v>1656</v>
      </c>
      <c r="D120" s="254" t="s">
        <v>1610</v>
      </c>
      <c r="E120" s="248">
        <v>111967.12086751914</v>
      </c>
      <c r="F120" s="248">
        <v>111967.12086751914</v>
      </c>
      <c r="G120" s="248">
        <v>-1443.4820400914177</v>
      </c>
      <c r="H120" s="248">
        <v>0</v>
      </c>
    </row>
    <row r="121" spans="1:8">
      <c r="A121" s="250" t="s">
        <v>961</v>
      </c>
      <c r="B121" s="251" t="s">
        <v>962</v>
      </c>
      <c r="C121" s="254"/>
      <c r="D121" s="254"/>
      <c r="E121" s="248">
        <v>0</v>
      </c>
      <c r="F121" s="248"/>
      <c r="G121" s="248">
        <v>-14394.29987591108</v>
      </c>
      <c r="H121" s="248">
        <v>0</v>
      </c>
    </row>
    <row r="122" spans="1:8">
      <c r="A122" s="250" t="s">
        <v>963</v>
      </c>
      <c r="B122" s="255" t="s">
        <v>1379</v>
      </c>
      <c r="C122" s="254"/>
      <c r="D122" s="254"/>
      <c r="E122" s="248">
        <v>755214.21726499998</v>
      </c>
      <c r="F122" s="248">
        <v>755214.21726499998</v>
      </c>
      <c r="G122" s="248">
        <v>593997.93314113375</v>
      </c>
      <c r="H122" s="248">
        <v>249182.13</v>
      </c>
    </row>
    <row r="123" spans="1:8">
      <c r="A123" s="250" t="s">
        <v>189</v>
      </c>
      <c r="B123" s="251" t="s">
        <v>1065</v>
      </c>
      <c r="C123" s="254" t="s">
        <v>1657</v>
      </c>
      <c r="D123" s="254" t="s">
        <v>1065</v>
      </c>
      <c r="E123" s="248">
        <v>485242.00172874745</v>
      </c>
      <c r="F123" s="248">
        <v>485242.00172874745</v>
      </c>
      <c r="G123" s="248">
        <v>852156.85117447912</v>
      </c>
      <c r="H123" s="248">
        <v>357479.79</v>
      </c>
    </row>
    <row r="124" spans="1:8">
      <c r="A124" s="250" t="s">
        <v>190</v>
      </c>
      <c r="B124" s="251" t="s">
        <v>1059</v>
      </c>
      <c r="C124" s="254"/>
      <c r="D124" s="254" t="s">
        <v>1658</v>
      </c>
      <c r="E124" s="248">
        <v>155208.288</v>
      </c>
      <c r="F124" s="248">
        <v>155208.288</v>
      </c>
      <c r="G124" s="248">
        <v>184390.29050682645</v>
      </c>
      <c r="H124" s="248">
        <v>77351.72</v>
      </c>
    </row>
    <row r="125" spans="1:8">
      <c r="A125" s="250" t="s">
        <v>192</v>
      </c>
      <c r="B125" s="251" t="s">
        <v>1153</v>
      </c>
      <c r="C125" s="254" t="s">
        <v>1659</v>
      </c>
      <c r="D125" s="254" t="s">
        <v>1660</v>
      </c>
      <c r="E125" s="248">
        <v>326463.75045313622</v>
      </c>
      <c r="F125" s="248">
        <v>326463.75045313622</v>
      </c>
      <c r="G125" s="248">
        <v>59427.209150845767</v>
      </c>
      <c r="H125" s="248">
        <v>24929.71</v>
      </c>
    </row>
    <row r="126" spans="1:8">
      <c r="A126" s="250" t="s">
        <v>194</v>
      </c>
      <c r="B126" s="251" t="s">
        <v>1154</v>
      </c>
      <c r="C126" s="254" t="s">
        <v>1661</v>
      </c>
      <c r="D126" s="254" t="s">
        <v>1572</v>
      </c>
      <c r="E126" s="248">
        <v>3721824.4614105886</v>
      </c>
      <c r="F126" s="248">
        <v>3721824.4614105886</v>
      </c>
      <c r="G126" s="248">
        <v>3096641.7096330184</v>
      </c>
      <c r="H126" s="248">
        <v>1299041.19</v>
      </c>
    </row>
    <row r="127" spans="1:8">
      <c r="A127" s="250" t="s">
        <v>196</v>
      </c>
      <c r="B127" s="251" t="s">
        <v>1155</v>
      </c>
      <c r="C127" s="254" t="s">
        <v>1662</v>
      </c>
      <c r="D127" s="254" t="s">
        <v>1663</v>
      </c>
      <c r="E127" s="248">
        <v>294034.76721249317</v>
      </c>
      <c r="F127" s="248">
        <v>294034.77</v>
      </c>
      <c r="G127" s="248">
        <v>366746.05659306055</v>
      </c>
      <c r="H127" s="248">
        <v>153849.97</v>
      </c>
    </row>
    <row r="128" spans="1:8">
      <c r="A128" s="250" t="s">
        <v>964</v>
      </c>
      <c r="B128" s="251" t="s">
        <v>1357</v>
      </c>
      <c r="C128" s="254" t="s">
        <v>1664</v>
      </c>
      <c r="D128" s="254" t="s">
        <v>1665</v>
      </c>
      <c r="E128" s="248">
        <v>16561536.481828926</v>
      </c>
      <c r="F128" s="248">
        <v>16561536.481828926</v>
      </c>
      <c r="G128" s="248">
        <v>13165796.169363614</v>
      </c>
      <c r="H128" s="248">
        <v>5523051.4900000002</v>
      </c>
    </row>
    <row r="129" spans="1:8">
      <c r="A129" s="250" t="s">
        <v>199</v>
      </c>
      <c r="B129" s="251" t="s">
        <v>197</v>
      </c>
      <c r="C129" s="246" t="s">
        <v>1666</v>
      </c>
      <c r="D129" s="246" t="s">
        <v>1667</v>
      </c>
      <c r="E129" s="248">
        <v>9956615.3598203976</v>
      </c>
      <c r="F129" s="248">
        <v>9842624.6199999992</v>
      </c>
      <c r="G129" s="248">
        <v>7527638.8868424986</v>
      </c>
      <c r="H129" s="248">
        <v>3121691.1567283678</v>
      </c>
    </row>
    <row r="130" spans="1:8">
      <c r="A130" s="250" t="s">
        <v>199</v>
      </c>
      <c r="B130" s="251" t="s">
        <v>197</v>
      </c>
      <c r="C130" s="254" t="s">
        <v>1668</v>
      </c>
      <c r="D130" s="254" t="s">
        <v>1669</v>
      </c>
      <c r="E130" s="248">
        <v>9956615.3598203976</v>
      </c>
      <c r="F130" s="248">
        <v>113990.74</v>
      </c>
      <c r="G130" s="248">
        <v>7527638.8868424986</v>
      </c>
      <c r="H130" s="248">
        <v>36153.353271631997</v>
      </c>
    </row>
    <row r="131" spans="1:8">
      <c r="A131" s="250" t="s">
        <v>201</v>
      </c>
      <c r="B131" s="251" t="s">
        <v>1156</v>
      </c>
      <c r="C131" s="254" t="s">
        <v>1670</v>
      </c>
      <c r="D131" s="254" t="s">
        <v>1529</v>
      </c>
      <c r="E131" s="248">
        <v>5814372.5745001901</v>
      </c>
      <c r="F131" s="248">
        <v>160528</v>
      </c>
      <c r="G131" s="248">
        <v>4614490.3678452978</v>
      </c>
      <c r="H131" s="248">
        <v>53444.577108274294</v>
      </c>
    </row>
    <row r="132" spans="1:8">
      <c r="A132" s="250" t="s">
        <v>201</v>
      </c>
      <c r="B132" s="251" t="s">
        <v>1156</v>
      </c>
      <c r="C132" s="254" t="s">
        <v>1671</v>
      </c>
      <c r="D132" s="254" t="s">
        <v>1203</v>
      </c>
      <c r="E132" s="248">
        <v>5814372.5745001901</v>
      </c>
      <c r="F132" s="248">
        <v>2648722.38</v>
      </c>
      <c r="G132" s="248">
        <v>4614490.3678452978</v>
      </c>
      <c r="H132" s="248">
        <v>881838.97809928365</v>
      </c>
    </row>
    <row r="133" spans="1:8">
      <c r="A133" s="250" t="s">
        <v>201</v>
      </c>
      <c r="B133" s="251" t="s">
        <v>1156</v>
      </c>
      <c r="C133" s="254" t="s">
        <v>1672</v>
      </c>
      <c r="D133" s="254" t="s">
        <v>1522</v>
      </c>
      <c r="E133" s="248">
        <v>5814372.5745001901</v>
      </c>
      <c r="F133" s="248">
        <v>3005122.19</v>
      </c>
      <c r="G133" s="248">
        <v>4614490.3678452978</v>
      </c>
      <c r="H133" s="248">
        <v>1000495.144792442</v>
      </c>
    </row>
    <row r="134" spans="1:8">
      <c r="A134" s="250" t="s">
        <v>203</v>
      </c>
      <c r="B134" s="251" t="s">
        <v>1157</v>
      </c>
      <c r="C134" s="254" t="s">
        <v>1673</v>
      </c>
      <c r="D134" s="254" t="s">
        <v>1674</v>
      </c>
      <c r="E134" s="248">
        <v>2735897.1932733976</v>
      </c>
      <c r="F134" s="248">
        <v>277520.92</v>
      </c>
      <c r="G134" s="248">
        <v>2306366.91</v>
      </c>
      <c r="H134" s="248">
        <v>277520.91713162872</v>
      </c>
    </row>
    <row r="135" spans="1:8">
      <c r="A135" s="250" t="s">
        <v>203</v>
      </c>
      <c r="B135" s="251" t="s">
        <v>1157</v>
      </c>
      <c r="C135" s="254" t="s">
        <v>1675</v>
      </c>
      <c r="D135" s="254" t="s">
        <v>1676</v>
      </c>
      <c r="E135" s="248">
        <v>2735897.1932733976</v>
      </c>
      <c r="F135" s="248">
        <v>690000</v>
      </c>
      <c r="G135" s="248">
        <v>2306366.91</v>
      </c>
      <c r="H135" s="248">
        <v>689999.99286837131</v>
      </c>
    </row>
    <row r="136" spans="1:8">
      <c r="A136" s="250" t="s">
        <v>205</v>
      </c>
      <c r="B136" s="251" t="s">
        <v>1158</v>
      </c>
      <c r="C136" s="254" t="s">
        <v>1677</v>
      </c>
      <c r="D136" s="254" t="s">
        <v>1067</v>
      </c>
      <c r="E136" s="248">
        <v>2483881.6371139144</v>
      </c>
      <c r="F136" s="248">
        <v>2483881.6371139144</v>
      </c>
      <c r="G136" s="248">
        <v>1741671.5525313793</v>
      </c>
      <c r="H136" s="248">
        <v>730631.21</v>
      </c>
    </row>
    <row r="137" spans="1:8">
      <c r="A137" s="250" t="s">
        <v>207</v>
      </c>
      <c r="B137" s="251" t="s">
        <v>1160</v>
      </c>
      <c r="C137" s="254" t="s">
        <v>1678</v>
      </c>
      <c r="D137" s="254" t="s">
        <v>206</v>
      </c>
      <c r="E137" s="248">
        <v>3415470.15</v>
      </c>
      <c r="F137" s="248">
        <v>3415470.15</v>
      </c>
      <c r="G137" s="248">
        <v>2120547.0099281468</v>
      </c>
      <c r="H137" s="248">
        <v>889569.47</v>
      </c>
    </row>
    <row r="138" spans="1:8">
      <c r="A138" s="250" t="s">
        <v>210</v>
      </c>
      <c r="B138" s="251" t="s">
        <v>208</v>
      </c>
      <c r="C138" s="254" t="s">
        <v>1679</v>
      </c>
      <c r="D138" s="254" t="s">
        <v>1680</v>
      </c>
      <c r="E138" s="248">
        <v>377510.95415668475</v>
      </c>
      <c r="F138" s="248">
        <v>377510.95415668475</v>
      </c>
      <c r="G138" s="248">
        <v>739374.85147442971</v>
      </c>
      <c r="H138" s="248">
        <v>310167.75</v>
      </c>
    </row>
    <row r="139" spans="1:8">
      <c r="A139" s="250" t="s">
        <v>213</v>
      </c>
      <c r="B139" s="251" t="s">
        <v>211</v>
      </c>
      <c r="C139" s="254" t="s">
        <v>1681</v>
      </c>
      <c r="D139" s="254" t="s">
        <v>1057</v>
      </c>
      <c r="E139" s="248">
        <v>24240304.599762447</v>
      </c>
      <c r="F139" s="248">
        <v>662175.56999999995</v>
      </c>
      <c r="G139" s="248">
        <v>1578487.6499999985</v>
      </c>
      <c r="H139" s="248">
        <v>662175.56000000006</v>
      </c>
    </row>
    <row r="140" spans="1:8">
      <c r="A140" s="250" t="s">
        <v>216</v>
      </c>
      <c r="B140" s="251" t="s">
        <v>214</v>
      </c>
      <c r="C140" s="254" t="s">
        <v>1682</v>
      </c>
      <c r="D140" s="254" t="s">
        <v>802</v>
      </c>
      <c r="E140" s="248">
        <v>4306530.5488433512</v>
      </c>
      <c r="F140" s="248">
        <v>4306530.5488433512</v>
      </c>
      <c r="G140" s="248">
        <v>2099017.9821211882</v>
      </c>
      <c r="H140" s="248">
        <v>880538.04</v>
      </c>
    </row>
    <row r="141" spans="1:8">
      <c r="A141" s="250" t="s">
        <v>219</v>
      </c>
      <c r="B141" s="251" t="s">
        <v>217</v>
      </c>
      <c r="C141" s="254" t="s">
        <v>1683</v>
      </c>
      <c r="D141" s="254" t="s">
        <v>217</v>
      </c>
      <c r="E141" s="248">
        <v>1175001.7211248081</v>
      </c>
      <c r="F141" s="248">
        <v>1175001.7211248081</v>
      </c>
      <c r="G141" s="248">
        <v>1478187.2258792105</v>
      </c>
      <c r="H141" s="248">
        <v>620099.54</v>
      </c>
    </row>
    <row r="142" spans="1:8">
      <c r="A142" s="250" t="s">
        <v>221</v>
      </c>
      <c r="B142" s="251" t="s">
        <v>1161</v>
      </c>
      <c r="C142" s="254" t="s">
        <v>1684</v>
      </c>
      <c r="D142" s="254" t="s">
        <v>1685</v>
      </c>
      <c r="E142" s="248">
        <v>671489.51255138684</v>
      </c>
      <c r="F142" s="248">
        <v>671489.51255138684</v>
      </c>
      <c r="G142" s="248">
        <v>1338709.7838517404</v>
      </c>
      <c r="H142" s="248">
        <v>561588.75</v>
      </c>
    </row>
    <row r="143" spans="1:8">
      <c r="A143" s="250" t="s">
        <v>224</v>
      </c>
      <c r="B143" s="251" t="s">
        <v>222</v>
      </c>
      <c r="C143" s="254" t="s">
        <v>1686</v>
      </c>
      <c r="D143" s="254" t="s">
        <v>222</v>
      </c>
      <c r="E143" s="248">
        <v>168301.60089904949</v>
      </c>
      <c r="F143" s="248">
        <v>168301.60089904949</v>
      </c>
      <c r="G143" s="248">
        <v>79750.466171986365</v>
      </c>
      <c r="H143" s="248">
        <v>33455.32</v>
      </c>
    </row>
    <row r="144" spans="1:8">
      <c r="A144" s="250" t="s">
        <v>227</v>
      </c>
      <c r="B144" s="251" t="s">
        <v>225</v>
      </c>
      <c r="C144" s="254" t="s">
        <v>1687</v>
      </c>
      <c r="D144" s="254" t="s">
        <v>1517</v>
      </c>
      <c r="E144" s="248">
        <v>3570454.9254891258</v>
      </c>
      <c r="F144" s="248">
        <v>3570454.9254891258</v>
      </c>
      <c r="G144" s="248">
        <v>2877193.8329126993</v>
      </c>
      <c r="H144" s="248">
        <v>1206982.81</v>
      </c>
    </row>
    <row r="145" spans="1:8">
      <c r="A145" s="250" t="s">
        <v>230</v>
      </c>
      <c r="B145" s="251" t="s">
        <v>228</v>
      </c>
      <c r="C145" s="254" t="s">
        <v>1688</v>
      </c>
      <c r="D145" s="254" t="s">
        <v>1689</v>
      </c>
      <c r="E145" s="248">
        <v>2661670.9696477703</v>
      </c>
      <c r="F145" s="248">
        <v>200000</v>
      </c>
      <c r="G145" s="248">
        <v>3373063.17</v>
      </c>
      <c r="H145" s="248">
        <v>199999.99858657244</v>
      </c>
    </row>
    <row r="146" spans="1:8">
      <c r="A146" s="250" t="s">
        <v>230</v>
      </c>
      <c r="B146" s="251" t="s">
        <v>228</v>
      </c>
      <c r="C146" s="254" t="s">
        <v>1690</v>
      </c>
      <c r="D146" s="254" t="s">
        <v>1072</v>
      </c>
      <c r="E146" s="248">
        <v>2661670.9696477703</v>
      </c>
      <c r="F146" s="248">
        <v>250000</v>
      </c>
      <c r="G146" s="248">
        <v>3373063.17</v>
      </c>
      <c r="H146" s="248">
        <v>249999.99823321556</v>
      </c>
    </row>
    <row r="147" spans="1:8">
      <c r="A147" s="250" t="s">
        <v>230</v>
      </c>
      <c r="B147" s="251" t="s">
        <v>228</v>
      </c>
      <c r="C147" s="254" t="s">
        <v>1691</v>
      </c>
      <c r="D147" s="254" t="s">
        <v>1692</v>
      </c>
      <c r="E147" s="248">
        <v>2661670.9696477703</v>
      </c>
      <c r="F147" s="248">
        <v>690000</v>
      </c>
      <c r="G147" s="248">
        <v>3373063.17</v>
      </c>
      <c r="H147" s="248">
        <v>689999.99512367498</v>
      </c>
    </row>
    <row r="148" spans="1:8">
      <c r="A148" s="250" t="s">
        <v>230</v>
      </c>
      <c r="B148" s="251" t="s">
        <v>228</v>
      </c>
      <c r="C148" s="254" t="s">
        <v>1693</v>
      </c>
      <c r="D148" s="254" t="s">
        <v>1071</v>
      </c>
      <c r="E148" s="248">
        <v>2661670.9696477703</v>
      </c>
      <c r="F148" s="248">
        <v>275000</v>
      </c>
      <c r="G148" s="248">
        <v>3373063.17</v>
      </c>
      <c r="H148" s="248">
        <v>274999.99805653706</v>
      </c>
    </row>
    <row r="149" spans="1:8">
      <c r="A149" s="250" t="s">
        <v>232</v>
      </c>
      <c r="B149" s="251" t="s">
        <v>1163</v>
      </c>
      <c r="C149" s="254" t="s">
        <v>1694</v>
      </c>
      <c r="D149" s="254" t="s">
        <v>1522</v>
      </c>
      <c r="E149" s="248">
        <v>5795661.7988913171</v>
      </c>
      <c r="F149" s="248">
        <v>5795661.7988913171</v>
      </c>
      <c r="G149" s="248">
        <v>6851029.6892044274</v>
      </c>
      <c r="H149" s="248">
        <v>2874006.95</v>
      </c>
    </row>
    <row r="150" spans="1:8">
      <c r="A150" s="250" t="s">
        <v>234</v>
      </c>
      <c r="B150" s="251" t="s">
        <v>1164</v>
      </c>
      <c r="C150" s="254" t="s">
        <v>1695</v>
      </c>
      <c r="D150" s="254" t="s">
        <v>1696</v>
      </c>
      <c r="E150" s="248">
        <v>1779141.2006398945</v>
      </c>
      <c r="F150" s="248">
        <v>500000</v>
      </c>
      <c r="G150" s="248">
        <v>2311151.892813419</v>
      </c>
      <c r="H150" s="248">
        <v>272471.02813718986</v>
      </c>
    </row>
    <row r="151" spans="1:8">
      <c r="A151" s="250" t="s">
        <v>234</v>
      </c>
      <c r="B151" s="251" t="s">
        <v>1164</v>
      </c>
      <c r="C151" s="254" t="s">
        <v>1697</v>
      </c>
      <c r="D151" s="254" t="s">
        <v>1616</v>
      </c>
      <c r="E151" s="248">
        <v>1779141.2006398945</v>
      </c>
      <c r="F151" s="248">
        <v>539809</v>
      </c>
      <c r="G151" s="248">
        <v>2311151.892813419</v>
      </c>
      <c r="H151" s="248">
        <v>294164.62645541667</v>
      </c>
    </row>
    <row r="152" spans="1:8">
      <c r="A152" s="250" t="s">
        <v>234</v>
      </c>
      <c r="B152" s="251" t="s">
        <v>1164</v>
      </c>
      <c r="C152" s="254" t="s">
        <v>1698</v>
      </c>
      <c r="D152" s="254" t="s">
        <v>1618</v>
      </c>
      <c r="E152" s="248">
        <v>1779141.2006398945</v>
      </c>
      <c r="F152" s="248">
        <v>174644</v>
      </c>
      <c r="G152" s="248">
        <v>2311151.892813419</v>
      </c>
      <c r="H152" s="248">
        <v>95170.860475982772</v>
      </c>
    </row>
    <row r="153" spans="1:8">
      <c r="A153" s="250" t="s">
        <v>234</v>
      </c>
      <c r="B153" s="251" t="s">
        <v>1164</v>
      </c>
      <c r="C153" s="254" t="s">
        <v>1699</v>
      </c>
      <c r="D153" s="254" t="s">
        <v>1499</v>
      </c>
      <c r="E153" s="248">
        <v>1779141.2006398945</v>
      </c>
      <c r="F153" s="248">
        <v>564687</v>
      </c>
      <c r="G153" s="248">
        <v>2311151.892813419</v>
      </c>
      <c r="H153" s="248">
        <v>307721.69493141066</v>
      </c>
    </row>
    <row r="154" spans="1:8">
      <c r="A154" s="250" t="s">
        <v>236</v>
      </c>
      <c r="B154" s="251" t="s">
        <v>1165</v>
      </c>
      <c r="C154" s="254" t="s">
        <v>1700</v>
      </c>
      <c r="D154" s="254" t="s">
        <v>1165</v>
      </c>
      <c r="E154" s="248">
        <v>159012.55184763591</v>
      </c>
      <c r="F154" s="248">
        <v>159012.55184763591</v>
      </c>
      <c r="G154" s="248">
        <v>273049.38377570681</v>
      </c>
      <c r="H154" s="248">
        <v>114544.21</v>
      </c>
    </row>
    <row r="155" spans="1:8">
      <c r="A155" s="250" t="s">
        <v>238</v>
      </c>
      <c r="B155" s="251" t="s">
        <v>1166</v>
      </c>
      <c r="C155" s="254" t="s">
        <v>1701</v>
      </c>
      <c r="D155" s="254" t="s">
        <v>1702</v>
      </c>
      <c r="E155" s="248">
        <v>916.95148999999981</v>
      </c>
      <c r="F155" s="248">
        <v>916.95148999999981</v>
      </c>
      <c r="G155" s="248">
        <v>-1673.6615424724805</v>
      </c>
      <c r="H155" s="248">
        <v>0</v>
      </c>
    </row>
    <row r="156" spans="1:8">
      <c r="A156" s="250" t="s">
        <v>241</v>
      </c>
      <c r="B156" s="251" t="s">
        <v>239</v>
      </c>
      <c r="C156" s="254" t="s">
        <v>1703</v>
      </c>
      <c r="D156" s="254" t="s">
        <v>1517</v>
      </c>
      <c r="E156" s="248">
        <v>3392113.9815932219</v>
      </c>
      <c r="F156" s="248">
        <v>3392113.9815932219</v>
      </c>
      <c r="G156" s="248">
        <v>3187580.1260908255</v>
      </c>
      <c r="H156" s="248">
        <v>1337189.8600000001</v>
      </c>
    </row>
    <row r="157" spans="1:8">
      <c r="A157" s="250" t="s">
        <v>244</v>
      </c>
      <c r="B157" s="251" t="s">
        <v>242</v>
      </c>
      <c r="C157" s="261"/>
      <c r="D157" s="261"/>
      <c r="E157" s="248">
        <v>673056.07457227155</v>
      </c>
      <c r="F157" s="248">
        <v>673056.07457227155</v>
      </c>
      <c r="G157" s="248">
        <v>1397128.5109993881</v>
      </c>
      <c r="H157" s="248">
        <v>586095.41</v>
      </c>
    </row>
    <row r="158" spans="1:8">
      <c r="A158" s="250" t="s">
        <v>246</v>
      </c>
      <c r="B158" s="251" t="s">
        <v>1167</v>
      </c>
      <c r="C158" s="254" t="s">
        <v>1704</v>
      </c>
      <c r="D158" s="254" t="s">
        <v>1705</v>
      </c>
      <c r="E158" s="248">
        <v>536185.55636371917</v>
      </c>
      <c r="F158" s="248">
        <v>536185.55636371917</v>
      </c>
      <c r="G158" s="248">
        <v>627760.05434849288</v>
      </c>
      <c r="H158" s="248">
        <v>263345.34000000003</v>
      </c>
    </row>
    <row r="159" spans="1:8">
      <c r="A159" s="250" t="s">
        <v>248</v>
      </c>
      <c r="B159" s="251" t="s">
        <v>1168</v>
      </c>
      <c r="C159" s="254" t="s">
        <v>1706</v>
      </c>
      <c r="D159" s="254" t="s">
        <v>1068</v>
      </c>
      <c r="E159" s="248">
        <v>4261394.743759986</v>
      </c>
      <c r="F159" s="248">
        <v>362045</v>
      </c>
      <c r="G159" s="248">
        <v>3985155.6323140087</v>
      </c>
      <c r="H159" s="248">
        <v>142032.60037231378</v>
      </c>
    </row>
    <row r="160" spans="1:8">
      <c r="A160" s="250" t="s">
        <v>248</v>
      </c>
      <c r="B160" s="251" t="s">
        <v>1168</v>
      </c>
      <c r="C160" s="254" t="s">
        <v>1707</v>
      </c>
      <c r="D160" s="254" t="s">
        <v>1517</v>
      </c>
      <c r="E160" s="248">
        <v>4261394.743759986</v>
      </c>
      <c r="F160" s="248">
        <v>3899349.74</v>
      </c>
      <c r="G160" s="248">
        <v>3985155.6323140087</v>
      </c>
      <c r="H160" s="248">
        <v>1529740.1796276863</v>
      </c>
    </row>
    <row r="161" spans="1:8">
      <c r="A161" s="250" t="s">
        <v>250</v>
      </c>
      <c r="B161" s="251" t="s">
        <v>1171</v>
      </c>
      <c r="C161" s="254" t="s">
        <v>1708</v>
      </c>
      <c r="D161" s="254" t="s">
        <v>802</v>
      </c>
      <c r="E161" s="248">
        <v>3704154.2049894854</v>
      </c>
      <c r="F161" s="248">
        <v>3704154.2049894854</v>
      </c>
      <c r="G161" s="248">
        <v>2169441.224814292</v>
      </c>
      <c r="H161" s="248">
        <v>910080.59</v>
      </c>
    </row>
    <row r="162" spans="1:8">
      <c r="A162" s="250" t="s">
        <v>253</v>
      </c>
      <c r="B162" s="251" t="s">
        <v>251</v>
      </c>
      <c r="C162" s="254" t="s">
        <v>1709</v>
      </c>
      <c r="D162" s="254" t="s">
        <v>1610</v>
      </c>
      <c r="E162" s="248">
        <v>7933429.6298207119</v>
      </c>
      <c r="F162" s="248">
        <v>7933429.6298207119</v>
      </c>
      <c r="G162" s="248">
        <v>6105525.4586738069</v>
      </c>
      <c r="H162" s="248">
        <v>2561267.92</v>
      </c>
    </row>
    <row r="163" spans="1:8">
      <c r="A163" s="250" t="s">
        <v>256</v>
      </c>
      <c r="B163" s="251" t="s">
        <v>254</v>
      </c>
      <c r="C163" s="254" t="s">
        <v>1710</v>
      </c>
      <c r="D163" s="254" t="s">
        <v>1207</v>
      </c>
      <c r="E163" s="248">
        <v>5295090.7668954879</v>
      </c>
      <c r="F163" s="248">
        <v>1450000</v>
      </c>
      <c r="G163" s="248">
        <v>3456495.83</v>
      </c>
      <c r="H163" s="248">
        <v>1450000</v>
      </c>
    </row>
    <row r="164" spans="1:8">
      <c r="A164" s="250" t="s">
        <v>258</v>
      </c>
      <c r="B164" s="251" t="s">
        <v>1172</v>
      </c>
      <c r="C164" s="254" t="s">
        <v>1711</v>
      </c>
      <c r="D164" s="254" t="s">
        <v>1505</v>
      </c>
      <c r="E164" s="248">
        <v>6906375.7564995373</v>
      </c>
      <c r="F164" s="248">
        <v>505584.85</v>
      </c>
      <c r="G164" s="248">
        <v>5340867.0955996215</v>
      </c>
      <c r="H164" s="248">
        <v>164016.51616242772</v>
      </c>
    </row>
    <row r="165" spans="1:8">
      <c r="A165" s="250" t="s">
        <v>258</v>
      </c>
      <c r="B165" s="251" t="s">
        <v>1172</v>
      </c>
      <c r="C165" s="254" t="s">
        <v>1712</v>
      </c>
      <c r="D165" s="254" t="s">
        <v>1055</v>
      </c>
      <c r="E165" s="248">
        <v>6906375.7564995373</v>
      </c>
      <c r="F165" s="248">
        <v>6400790.9100000001</v>
      </c>
      <c r="G165" s="248">
        <v>5340867.0955996215</v>
      </c>
      <c r="H165" s="248">
        <v>2076477.2238375726</v>
      </c>
    </row>
    <row r="166" spans="1:8">
      <c r="A166" s="250" t="s">
        <v>260</v>
      </c>
      <c r="B166" s="251" t="s">
        <v>1173</v>
      </c>
      <c r="C166" s="254" t="s">
        <v>1713</v>
      </c>
      <c r="D166" s="254" t="s">
        <v>1545</v>
      </c>
      <c r="E166" s="248">
        <v>602666.69905625749</v>
      </c>
      <c r="F166" s="248">
        <v>602666.69905625749</v>
      </c>
      <c r="G166" s="248">
        <v>1233292.4473215062</v>
      </c>
      <c r="H166" s="248">
        <v>517366.18</v>
      </c>
    </row>
    <row r="167" spans="1:8">
      <c r="A167" s="250" t="s">
        <v>262</v>
      </c>
      <c r="B167" s="251" t="s">
        <v>1174</v>
      </c>
      <c r="C167" s="254"/>
      <c r="D167" s="254"/>
      <c r="E167" s="248">
        <v>2825073.6561048971</v>
      </c>
      <c r="F167" s="248">
        <v>0</v>
      </c>
      <c r="G167" s="248">
        <v>0</v>
      </c>
      <c r="H167" s="248">
        <v>0</v>
      </c>
    </row>
    <row r="168" spans="1:8">
      <c r="A168" s="250" t="s">
        <v>264</v>
      </c>
      <c r="B168" s="251" t="s">
        <v>1175</v>
      </c>
      <c r="C168" s="254" t="s">
        <v>1714</v>
      </c>
      <c r="D168" s="254" t="s">
        <v>1715</v>
      </c>
      <c r="E168" s="248">
        <v>62432.051171715284</v>
      </c>
      <c r="F168" s="248">
        <v>62432.051171715284</v>
      </c>
      <c r="G168" s="248">
        <v>98752.339442696015</v>
      </c>
      <c r="H168" s="248">
        <v>41426.6</v>
      </c>
    </row>
    <row r="169" spans="1:8">
      <c r="A169" s="250" t="s">
        <v>267</v>
      </c>
      <c r="B169" s="251" t="s">
        <v>265</v>
      </c>
      <c r="C169" s="254"/>
      <c r="D169" s="254"/>
      <c r="E169" s="248">
        <v>0</v>
      </c>
      <c r="F169" s="248"/>
      <c r="G169" s="248">
        <v>0</v>
      </c>
      <c r="H169" s="248">
        <v>0</v>
      </c>
    </row>
    <row r="170" spans="1:8">
      <c r="A170" s="250" t="s">
        <v>271</v>
      </c>
      <c r="B170" s="251" t="s">
        <v>1176</v>
      </c>
      <c r="C170" s="254"/>
      <c r="D170" s="254"/>
      <c r="E170" s="248">
        <v>0</v>
      </c>
      <c r="F170" s="248"/>
      <c r="G170" s="248">
        <v>-230128.34081377971</v>
      </c>
      <c r="H170" s="248">
        <v>0</v>
      </c>
    </row>
    <row r="171" spans="1:8">
      <c r="A171" s="250" t="s">
        <v>273</v>
      </c>
      <c r="B171" s="251" t="s">
        <v>1716</v>
      </c>
      <c r="C171" s="254" t="s">
        <v>1717</v>
      </c>
      <c r="D171" s="254" t="s">
        <v>1718</v>
      </c>
      <c r="E171" s="248">
        <v>103008.50550024613</v>
      </c>
      <c r="F171" s="248">
        <v>103008.50550024613</v>
      </c>
      <c r="G171" s="248">
        <v>119538.07665967668</v>
      </c>
      <c r="H171" s="248">
        <v>50146.22</v>
      </c>
    </row>
    <row r="172" spans="1:8">
      <c r="A172" s="250" t="s">
        <v>276</v>
      </c>
      <c r="B172" s="251" t="s">
        <v>1177</v>
      </c>
      <c r="C172" s="254" t="s">
        <v>1719</v>
      </c>
      <c r="D172" s="254" t="s">
        <v>1720</v>
      </c>
      <c r="E172" s="248">
        <v>2485156.4081253242</v>
      </c>
      <c r="F172" s="248">
        <v>869174</v>
      </c>
      <c r="G172" s="248">
        <v>2071928.4900000002</v>
      </c>
      <c r="H172" s="248">
        <v>869174</v>
      </c>
    </row>
    <row r="173" spans="1:8">
      <c r="A173" s="250" t="s">
        <v>278</v>
      </c>
      <c r="B173" s="251" t="s">
        <v>1178</v>
      </c>
      <c r="C173" s="254" t="s">
        <v>1721</v>
      </c>
      <c r="D173" s="254" t="s">
        <v>1057</v>
      </c>
      <c r="E173" s="248">
        <v>6902988.7833337281</v>
      </c>
      <c r="F173" s="248">
        <v>21305.45</v>
      </c>
      <c r="G173" s="248">
        <v>50787.719999999739</v>
      </c>
      <c r="H173" s="248">
        <v>21305.439999999999</v>
      </c>
    </row>
    <row r="174" spans="1:8">
      <c r="A174" s="250" t="s">
        <v>280</v>
      </c>
      <c r="B174" s="251" t="s">
        <v>1179</v>
      </c>
      <c r="C174" s="254" t="s">
        <v>1722</v>
      </c>
      <c r="D174" s="254" t="s">
        <v>1723</v>
      </c>
      <c r="E174" s="248">
        <v>117943.12173206481</v>
      </c>
      <c r="F174" s="248">
        <v>117943.12173206481</v>
      </c>
      <c r="G174" s="248">
        <v>132516.40549926914</v>
      </c>
      <c r="H174" s="248">
        <v>55590.63</v>
      </c>
    </row>
    <row r="175" spans="1:8">
      <c r="A175" s="250" t="s">
        <v>282</v>
      </c>
      <c r="B175" s="251" t="s">
        <v>1180</v>
      </c>
      <c r="C175" s="254" t="s">
        <v>1724</v>
      </c>
      <c r="D175" s="254" t="s">
        <v>1725</v>
      </c>
      <c r="E175" s="248">
        <v>85729.446677386775</v>
      </c>
      <c r="F175" s="248">
        <v>85729.45</v>
      </c>
      <c r="G175" s="248">
        <v>162783.2706877485</v>
      </c>
      <c r="H175" s="248">
        <v>68287.58</v>
      </c>
    </row>
    <row r="176" spans="1:8">
      <c r="A176" s="250" t="s">
        <v>285</v>
      </c>
      <c r="B176" s="251" t="s">
        <v>283</v>
      </c>
      <c r="C176" s="254" t="s">
        <v>1726</v>
      </c>
      <c r="D176" s="254" t="s">
        <v>1727</v>
      </c>
      <c r="E176" s="248">
        <v>137947.02394035109</v>
      </c>
      <c r="F176" s="248">
        <v>137947.02394035109</v>
      </c>
      <c r="G176" s="248">
        <v>265445.82921623148</v>
      </c>
      <c r="H176" s="248">
        <v>111354.52</v>
      </c>
    </row>
    <row r="177" spans="1:8">
      <c r="A177" s="250" t="s">
        <v>287</v>
      </c>
      <c r="B177" s="251" t="s">
        <v>1181</v>
      </c>
      <c r="C177" s="254" t="s">
        <v>1728</v>
      </c>
      <c r="D177" s="254" t="s">
        <v>1492</v>
      </c>
      <c r="E177" s="248">
        <v>28102274.33164924</v>
      </c>
      <c r="F177" s="248">
        <v>28102274.33164924</v>
      </c>
      <c r="G177" s="248">
        <v>20340196.718579367</v>
      </c>
      <c r="H177" s="248">
        <v>8532712.5199999996</v>
      </c>
    </row>
    <row r="178" spans="1:8">
      <c r="A178" s="250" t="s">
        <v>290</v>
      </c>
      <c r="B178" s="251" t="s">
        <v>288</v>
      </c>
      <c r="C178" s="254" t="s">
        <v>1729</v>
      </c>
      <c r="D178" s="254" t="s">
        <v>1203</v>
      </c>
      <c r="E178" s="248">
        <v>12834817.613452585</v>
      </c>
      <c r="F178" s="248">
        <v>5846867.9400000004</v>
      </c>
      <c r="G178" s="248">
        <v>8762483.682877915</v>
      </c>
      <c r="H178" s="248">
        <v>3675861.9</v>
      </c>
    </row>
    <row r="179" spans="1:8">
      <c r="A179" s="250" t="s">
        <v>292</v>
      </c>
      <c r="B179" s="251" t="s">
        <v>1182</v>
      </c>
      <c r="C179" s="254" t="s">
        <v>1730</v>
      </c>
      <c r="D179" s="254" t="s">
        <v>1182</v>
      </c>
      <c r="E179" s="248">
        <v>958544.43604682188</v>
      </c>
      <c r="F179" s="248">
        <v>958544.43604682188</v>
      </c>
      <c r="G179" s="248">
        <v>747249.18281585863</v>
      </c>
      <c r="H179" s="248">
        <v>313471.03000000003</v>
      </c>
    </row>
    <row r="180" spans="1:8">
      <c r="A180" s="250" t="s">
        <v>294</v>
      </c>
      <c r="B180" s="251" t="s">
        <v>1183</v>
      </c>
      <c r="C180" s="254" t="s">
        <v>1731</v>
      </c>
      <c r="D180" s="254" t="s">
        <v>1676</v>
      </c>
      <c r="E180" s="248">
        <v>2765033.0649641575</v>
      </c>
      <c r="F180" s="248">
        <v>251266</v>
      </c>
      <c r="G180" s="248">
        <v>3172400.4699999997</v>
      </c>
      <c r="H180" s="248">
        <v>251265.99811194887</v>
      </c>
    </row>
    <row r="181" spans="1:8">
      <c r="A181" s="250" t="s">
        <v>294</v>
      </c>
      <c r="B181" s="251" t="s">
        <v>1183</v>
      </c>
      <c r="C181" s="254" t="s">
        <v>1732</v>
      </c>
      <c r="D181" s="254" t="s">
        <v>1733</v>
      </c>
      <c r="E181" s="248">
        <v>2765033.0649641575</v>
      </c>
      <c r="F181" s="248">
        <v>783333</v>
      </c>
      <c r="G181" s="248">
        <v>3172400.4699999997</v>
      </c>
      <c r="H181" s="248">
        <v>783332.99411391607</v>
      </c>
    </row>
    <row r="182" spans="1:8">
      <c r="A182" s="250" t="s">
        <v>294</v>
      </c>
      <c r="B182" s="251" t="s">
        <v>1183</v>
      </c>
      <c r="C182" s="254" t="s">
        <v>1734</v>
      </c>
      <c r="D182" s="254" t="s">
        <v>1735</v>
      </c>
      <c r="E182" s="248">
        <v>2765033.0649641575</v>
      </c>
      <c r="F182" s="248">
        <v>296223</v>
      </c>
      <c r="G182" s="248">
        <v>3172400.4699999997</v>
      </c>
      <c r="H182" s="248">
        <v>296222.99777413509</v>
      </c>
    </row>
    <row r="183" spans="1:8">
      <c r="A183" s="250" t="s">
        <v>296</v>
      </c>
      <c r="B183" s="251" t="s">
        <v>1184</v>
      </c>
      <c r="C183" s="254" t="s">
        <v>1736</v>
      </c>
      <c r="D183" s="254" t="s">
        <v>1737</v>
      </c>
      <c r="E183" s="248">
        <v>216054.29395340974</v>
      </c>
      <c r="F183" s="248">
        <v>216054.29</v>
      </c>
      <c r="G183" s="248">
        <v>241596.2190121004</v>
      </c>
      <c r="H183" s="248">
        <v>101349.61</v>
      </c>
    </row>
    <row r="184" spans="1:8">
      <c r="A184" s="250" t="s">
        <v>298</v>
      </c>
      <c r="B184" s="251" t="s">
        <v>1070</v>
      </c>
      <c r="C184" s="254" t="s">
        <v>1738</v>
      </c>
      <c r="D184" s="254" t="s">
        <v>1070</v>
      </c>
      <c r="E184" s="248">
        <v>2397897.6872448632</v>
      </c>
      <c r="F184" s="248">
        <v>2397897.6872448632</v>
      </c>
      <c r="G184" s="248">
        <v>3677337.858161964</v>
      </c>
      <c r="H184" s="248">
        <v>1542643.23</v>
      </c>
    </row>
    <row r="185" spans="1:8">
      <c r="A185" s="250" t="s">
        <v>301</v>
      </c>
      <c r="B185" s="251" t="s">
        <v>299</v>
      </c>
      <c r="C185" s="254" t="s">
        <v>1739</v>
      </c>
      <c r="D185" s="254" t="s">
        <v>1740</v>
      </c>
      <c r="E185" s="248">
        <v>352819.72686110804</v>
      </c>
      <c r="F185" s="248">
        <v>352819.72686110804</v>
      </c>
      <c r="G185" s="248">
        <v>657920.48095284973</v>
      </c>
      <c r="H185" s="248">
        <v>275997.64</v>
      </c>
    </row>
    <row r="186" spans="1:8">
      <c r="A186" s="250" t="s">
        <v>302</v>
      </c>
      <c r="B186" s="251" t="s">
        <v>1186</v>
      </c>
      <c r="C186" s="254" t="s">
        <v>1741</v>
      </c>
      <c r="D186" s="254" t="s">
        <v>1186</v>
      </c>
      <c r="E186" s="248">
        <v>67279.147263600928</v>
      </c>
      <c r="F186" s="248">
        <v>67279.147263600928</v>
      </c>
      <c r="G186" s="248">
        <v>101714.74412289108</v>
      </c>
      <c r="H186" s="248">
        <v>42669.33</v>
      </c>
    </row>
    <row r="187" spans="1:8">
      <c r="A187" s="250" t="s">
        <v>305</v>
      </c>
      <c r="B187" s="251" t="s">
        <v>303</v>
      </c>
      <c r="C187" s="254" t="s">
        <v>1742</v>
      </c>
      <c r="D187" s="254" t="s">
        <v>1743</v>
      </c>
      <c r="E187" s="248">
        <v>3435277.5989450091</v>
      </c>
      <c r="F187" s="248">
        <v>3435277.5989450091</v>
      </c>
      <c r="G187" s="248">
        <v>2238493.8733239048</v>
      </c>
      <c r="H187" s="248">
        <v>939048.17</v>
      </c>
    </row>
    <row r="188" spans="1:8">
      <c r="A188" s="250" t="s">
        <v>307</v>
      </c>
      <c r="B188" s="251" t="s">
        <v>1187</v>
      </c>
      <c r="C188" s="254" t="s">
        <v>1744</v>
      </c>
      <c r="D188" s="254" t="s">
        <v>1203</v>
      </c>
      <c r="E188" s="248">
        <v>9765101.3928278629</v>
      </c>
      <c r="F188" s="248">
        <v>4448466.67</v>
      </c>
      <c r="G188" s="248">
        <v>5966343.0630805176</v>
      </c>
      <c r="H188" s="248">
        <v>2502880.91</v>
      </c>
    </row>
    <row r="189" spans="1:8">
      <c r="A189" s="250" t="s">
        <v>309</v>
      </c>
      <c r="B189" s="251" t="s">
        <v>1188</v>
      </c>
      <c r="C189" s="254" t="s">
        <v>1745</v>
      </c>
      <c r="D189" s="254" t="s">
        <v>1188</v>
      </c>
      <c r="E189" s="248">
        <v>812523.49070455064</v>
      </c>
      <c r="F189" s="248">
        <v>812523.49070455064</v>
      </c>
      <c r="G189" s="248">
        <v>977070.21460752818</v>
      </c>
      <c r="H189" s="248">
        <v>409880.95</v>
      </c>
    </row>
    <row r="190" spans="1:8">
      <c r="A190" s="250" t="s">
        <v>312</v>
      </c>
      <c r="B190" s="251" t="s">
        <v>310</v>
      </c>
      <c r="C190" s="254" t="s">
        <v>1746</v>
      </c>
      <c r="D190" s="254" t="s">
        <v>310</v>
      </c>
      <c r="E190" s="248">
        <v>229222.81620539332</v>
      </c>
      <c r="F190" s="248">
        <v>229222.81620539332</v>
      </c>
      <c r="G190" s="248">
        <v>412887.9902080847</v>
      </c>
      <c r="H190" s="248">
        <v>173206.51</v>
      </c>
    </row>
    <row r="191" spans="1:8">
      <c r="A191" s="250" t="s">
        <v>316</v>
      </c>
      <c r="B191" s="251" t="s">
        <v>1189</v>
      </c>
      <c r="C191" s="254" t="s">
        <v>1747</v>
      </c>
      <c r="D191" s="254" t="s">
        <v>1748</v>
      </c>
      <c r="E191" s="248">
        <v>164198.335337225</v>
      </c>
      <c r="F191" s="248">
        <v>164198.335337225</v>
      </c>
      <c r="G191" s="248">
        <v>298408.10334409622</v>
      </c>
      <c r="H191" s="248">
        <v>125182.19</v>
      </c>
    </row>
    <row r="192" spans="1:8">
      <c r="A192" s="250" t="s">
        <v>319</v>
      </c>
      <c r="B192" s="251" t="s">
        <v>317</v>
      </c>
      <c r="C192" s="254" t="s">
        <v>1749</v>
      </c>
      <c r="D192" s="254" t="s">
        <v>1750</v>
      </c>
      <c r="E192" s="248">
        <v>8652274.7990345247</v>
      </c>
      <c r="F192" s="248">
        <v>205765</v>
      </c>
      <c r="G192" s="248">
        <v>6912991.135545413</v>
      </c>
      <c r="H192" s="248">
        <v>68966.655420109848</v>
      </c>
    </row>
    <row r="193" spans="1:8">
      <c r="A193" s="250" t="s">
        <v>319</v>
      </c>
      <c r="B193" s="251" t="s">
        <v>317</v>
      </c>
      <c r="C193" s="254" t="s">
        <v>1751</v>
      </c>
      <c r="D193" s="254" t="s">
        <v>1055</v>
      </c>
      <c r="E193" s="248">
        <v>8652274.7990345247</v>
      </c>
      <c r="F193" s="248">
        <v>8446509.8000000007</v>
      </c>
      <c r="G193" s="248">
        <v>6912991.135545413</v>
      </c>
      <c r="H193" s="248">
        <v>2831033.1245798897</v>
      </c>
    </row>
    <row r="194" spans="1:8">
      <c r="A194" s="250" t="s">
        <v>320</v>
      </c>
      <c r="B194" s="251" t="s">
        <v>1071</v>
      </c>
      <c r="C194" s="254" t="s">
        <v>1752</v>
      </c>
      <c r="D194" s="254" t="s">
        <v>1071</v>
      </c>
      <c r="E194" s="248">
        <v>520906.72353450133</v>
      </c>
      <c r="F194" s="248">
        <v>520906.72353450133</v>
      </c>
      <c r="G194" s="248">
        <v>959128.51683701028</v>
      </c>
      <c r="H194" s="248">
        <v>402354.41</v>
      </c>
    </row>
    <row r="195" spans="1:8">
      <c r="A195" s="250" t="s">
        <v>323</v>
      </c>
      <c r="B195" s="251" t="s">
        <v>321</v>
      </c>
      <c r="C195" s="254" t="s">
        <v>1753</v>
      </c>
      <c r="D195" s="254" t="s">
        <v>1055</v>
      </c>
      <c r="E195" s="248">
        <v>3356533.1456919285</v>
      </c>
      <c r="F195" s="248">
        <v>3356533.1456919285</v>
      </c>
      <c r="G195" s="248">
        <v>2306325.0371963489</v>
      </c>
      <c r="H195" s="248">
        <v>967503.35</v>
      </c>
    </row>
    <row r="196" spans="1:8">
      <c r="A196" s="250" t="s">
        <v>326</v>
      </c>
      <c r="B196" s="251" t="s">
        <v>1192</v>
      </c>
      <c r="C196" s="254" t="s">
        <v>1754</v>
      </c>
      <c r="D196" s="254" t="s">
        <v>1755</v>
      </c>
      <c r="E196" s="248">
        <v>599410.8603451713</v>
      </c>
      <c r="F196" s="248">
        <v>599410.8603451713</v>
      </c>
      <c r="G196" s="248">
        <v>1085872.2829385782</v>
      </c>
      <c r="H196" s="248">
        <v>455523.42</v>
      </c>
    </row>
    <row r="197" spans="1:8">
      <c r="A197" s="250" t="s">
        <v>328</v>
      </c>
      <c r="B197" s="251" t="s">
        <v>1141</v>
      </c>
      <c r="C197" s="254" t="s">
        <v>1756</v>
      </c>
      <c r="D197" s="254" t="s">
        <v>1510</v>
      </c>
      <c r="E197" s="248">
        <v>290781.55917923519</v>
      </c>
      <c r="F197" s="248">
        <v>290781.55917923519</v>
      </c>
      <c r="G197" s="248">
        <v>273064.67307368072</v>
      </c>
      <c r="H197" s="248">
        <v>114550.63</v>
      </c>
    </row>
    <row r="198" spans="1:8">
      <c r="A198" s="250" t="s">
        <v>330</v>
      </c>
      <c r="B198" s="251" t="s">
        <v>1193</v>
      </c>
      <c r="C198" s="254" t="s">
        <v>1757</v>
      </c>
      <c r="D198" s="254" t="s">
        <v>1758</v>
      </c>
      <c r="E198" s="248">
        <v>1510756.3187200592</v>
      </c>
      <c r="F198" s="248">
        <v>220457.64</v>
      </c>
      <c r="G198" s="248">
        <v>525524.76</v>
      </c>
      <c r="H198" s="248">
        <v>220457.63</v>
      </c>
    </row>
    <row r="199" spans="1:8">
      <c r="A199" s="250" t="s">
        <v>334</v>
      </c>
      <c r="B199" s="251" t="s">
        <v>1194</v>
      </c>
      <c r="C199" s="254" t="s">
        <v>1759</v>
      </c>
      <c r="D199" s="254" t="s">
        <v>1760</v>
      </c>
      <c r="E199" s="248">
        <v>281351.41802288126</v>
      </c>
      <c r="F199" s="248">
        <v>281351.41802288126</v>
      </c>
      <c r="G199" s="248">
        <v>568176.85592286696</v>
      </c>
      <c r="H199" s="248">
        <v>238350.19</v>
      </c>
    </row>
    <row r="200" spans="1:8">
      <c r="A200" s="250" t="s">
        <v>969</v>
      </c>
      <c r="B200" s="251" t="s">
        <v>1358</v>
      </c>
      <c r="C200" s="254" t="s">
        <v>1761</v>
      </c>
      <c r="D200" s="254" t="s">
        <v>1591</v>
      </c>
      <c r="E200" s="248">
        <v>20495451.344088964</v>
      </c>
      <c r="F200" s="248">
        <v>7351096</v>
      </c>
      <c r="G200" s="248">
        <v>17233341.491946861</v>
      </c>
      <c r="H200" s="248">
        <v>7229386.75</v>
      </c>
    </row>
    <row r="201" spans="1:8">
      <c r="A201" s="250" t="s">
        <v>336</v>
      </c>
      <c r="B201" s="251" t="s">
        <v>1057</v>
      </c>
      <c r="C201" s="254" t="s">
        <v>1762</v>
      </c>
      <c r="D201" s="254" t="s">
        <v>1057</v>
      </c>
      <c r="E201" s="248">
        <v>98146205.907294542</v>
      </c>
      <c r="F201" s="248">
        <v>98146205.909999996</v>
      </c>
      <c r="G201" s="248">
        <v>75489038.605995208</v>
      </c>
      <c r="H201" s="248">
        <v>31667651.690000001</v>
      </c>
    </row>
    <row r="202" spans="1:8">
      <c r="A202" s="250" t="s">
        <v>339</v>
      </c>
      <c r="B202" s="251" t="s">
        <v>337</v>
      </c>
      <c r="C202" s="254" t="s">
        <v>1763</v>
      </c>
      <c r="D202" s="254" t="s">
        <v>1203</v>
      </c>
      <c r="E202" s="248">
        <v>10111867.568443011</v>
      </c>
      <c r="F202" s="248">
        <v>4606435.0999999996</v>
      </c>
      <c r="G202" s="248">
        <v>5835799.0708006341</v>
      </c>
      <c r="H202" s="248">
        <v>2448117.71</v>
      </c>
    </row>
    <row r="203" spans="1:8">
      <c r="A203" s="262" t="s">
        <v>1375</v>
      </c>
      <c r="B203" s="251" t="s">
        <v>1083</v>
      </c>
      <c r="C203" s="254" t="s">
        <v>1764</v>
      </c>
      <c r="D203" s="254" t="s">
        <v>1083</v>
      </c>
      <c r="E203" s="248">
        <v>8518733.6429999992</v>
      </c>
      <c r="F203" s="248">
        <v>8518733.6429999992</v>
      </c>
      <c r="G203" s="248">
        <v>6171929.3767170375</v>
      </c>
      <c r="H203" s="248">
        <v>2589124.37</v>
      </c>
    </row>
    <row r="204" spans="1:8">
      <c r="A204" s="250" t="s">
        <v>341</v>
      </c>
      <c r="B204" s="251" t="s">
        <v>1196</v>
      </c>
      <c r="C204" s="254" t="s">
        <v>1765</v>
      </c>
      <c r="D204" s="254" t="s">
        <v>1766</v>
      </c>
      <c r="E204" s="248">
        <v>89269.819976361148</v>
      </c>
      <c r="F204" s="248">
        <v>89269.819976361148</v>
      </c>
      <c r="G204" s="248">
        <v>131242.30826741789</v>
      </c>
      <c r="H204" s="248">
        <v>55056.14</v>
      </c>
    </row>
    <row r="205" spans="1:8">
      <c r="A205" s="250" t="s">
        <v>343</v>
      </c>
      <c r="B205" s="251" t="s">
        <v>1197</v>
      </c>
      <c r="C205" s="254" t="s">
        <v>1767</v>
      </c>
      <c r="D205" s="254" t="s">
        <v>1768</v>
      </c>
      <c r="E205" s="248">
        <v>643565.48851174943</v>
      </c>
      <c r="F205" s="248">
        <v>643565.49</v>
      </c>
      <c r="G205" s="248">
        <v>626261.98222587141</v>
      </c>
      <c r="H205" s="248">
        <v>262716.90000000002</v>
      </c>
    </row>
    <row r="206" spans="1:8">
      <c r="A206" s="250" t="s">
        <v>345</v>
      </c>
      <c r="B206" s="251" t="s">
        <v>1198</v>
      </c>
      <c r="C206" s="254" t="s">
        <v>1769</v>
      </c>
      <c r="D206" s="254" t="s">
        <v>1057</v>
      </c>
      <c r="E206" s="248">
        <v>4072982.807443467</v>
      </c>
      <c r="F206" s="248">
        <v>567292.60258713667</v>
      </c>
      <c r="G206" s="248">
        <v>1352306.56</v>
      </c>
      <c r="H206" s="248">
        <v>567292.6</v>
      </c>
    </row>
    <row r="207" spans="1:8">
      <c r="A207" s="250" t="s">
        <v>347</v>
      </c>
      <c r="B207" s="251" t="s">
        <v>1199</v>
      </c>
      <c r="C207" s="254" t="s">
        <v>1770</v>
      </c>
      <c r="D207" s="254" t="s">
        <v>1771</v>
      </c>
      <c r="E207" s="248">
        <v>918884.38322173664</v>
      </c>
      <c r="F207" s="248">
        <v>168884.38</v>
      </c>
      <c r="G207" s="248">
        <v>1801123.9183061272</v>
      </c>
      <c r="H207" s="248">
        <v>138868.63649318146</v>
      </c>
    </row>
    <row r="208" spans="1:8">
      <c r="A208" s="250" t="s">
        <v>347</v>
      </c>
      <c r="B208" s="251" t="s">
        <v>1199</v>
      </c>
      <c r="C208" s="254" t="s">
        <v>1772</v>
      </c>
      <c r="D208" s="254" t="s">
        <v>1773</v>
      </c>
      <c r="E208" s="248">
        <v>918884.38322173664</v>
      </c>
      <c r="F208" s="248">
        <v>500000</v>
      </c>
      <c r="G208" s="248">
        <v>1801123.9183061272</v>
      </c>
      <c r="H208" s="248">
        <v>411135.22900454572</v>
      </c>
    </row>
    <row r="209" spans="1:8">
      <c r="A209" s="250" t="s">
        <v>347</v>
      </c>
      <c r="B209" s="251" t="s">
        <v>1199</v>
      </c>
      <c r="C209" s="254" t="s">
        <v>1774</v>
      </c>
      <c r="D209" s="254" t="s">
        <v>1775</v>
      </c>
      <c r="E209" s="248">
        <v>918884.38322173664</v>
      </c>
      <c r="F209" s="248">
        <v>250000</v>
      </c>
      <c r="G209" s="248">
        <v>1801123.9183061272</v>
      </c>
      <c r="H209" s="248">
        <v>205567.61450227286</v>
      </c>
    </row>
    <row r="210" spans="1:8">
      <c r="A210" s="250" t="s">
        <v>349</v>
      </c>
      <c r="B210" s="251" t="s">
        <v>1200</v>
      </c>
      <c r="C210" s="254" t="s">
        <v>1776</v>
      </c>
      <c r="D210" s="254" t="s">
        <v>1513</v>
      </c>
      <c r="E210" s="248">
        <v>11392553.733438939</v>
      </c>
      <c r="F210" s="248">
        <v>11392553.733438939</v>
      </c>
      <c r="G210" s="248">
        <v>9581945.0330830179</v>
      </c>
      <c r="H210" s="248">
        <v>4019625.94</v>
      </c>
    </row>
    <row r="211" spans="1:8">
      <c r="A211" s="250" t="s">
        <v>352</v>
      </c>
      <c r="B211" s="251" t="s">
        <v>1201</v>
      </c>
      <c r="C211" s="254" t="s">
        <v>1777</v>
      </c>
      <c r="D211" s="254" t="s">
        <v>1201</v>
      </c>
      <c r="E211" s="248">
        <v>0</v>
      </c>
      <c r="F211" s="248">
        <v>0</v>
      </c>
      <c r="G211" s="248">
        <v>-195001.71782565975</v>
      </c>
      <c r="H211" s="248">
        <v>0</v>
      </c>
    </row>
    <row r="212" spans="1:8">
      <c r="A212" s="250" t="s">
        <v>354</v>
      </c>
      <c r="B212" s="251" t="s">
        <v>1202</v>
      </c>
      <c r="C212" s="254" t="s">
        <v>1778</v>
      </c>
      <c r="D212" s="254" t="s">
        <v>1779</v>
      </c>
      <c r="E212" s="248">
        <v>3280687.9723526407</v>
      </c>
      <c r="F212" s="248">
        <v>2930687.97</v>
      </c>
      <c r="G212" s="248">
        <v>6046899.0380987087</v>
      </c>
      <c r="H212" s="248">
        <v>2266049.2109854924</v>
      </c>
    </row>
    <row r="213" spans="1:8">
      <c r="A213" s="250" t="s">
        <v>354</v>
      </c>
      <c r="B213" s="251" t="s">
        <v>1202</v>
      </c>
      <c r="C213" s="254" t="s">
        <v>1780</v>
      </c>
      <c r="D213" s="254" t="s">
        <v>1781</v>
      </c>
      <c r="E213" s="248">
        <v>3280687.9723526407</v>
      </c>
      <c r="F213" s="248">
        <v>350000</v>
      </c>
      <c r="G213" s="248">
        <v>6046899.0380987087</v>
      </c>
      <c r="H213" s="248">
        <v>270624.92901450791</v>
      </c>
    </row>
    <row r="214" spans="1:8">
      <c r="A214" s="250" t="s">
        <v>357</v>
      </c>
      <c r="B214" s="251" t="s">
        <v>1203</v>
      </c>
      <c r="C214" s="254" t="s">
        <v>1782</v>
      </c>
      <c r="D214" s="254" t="s">
        <v>355</v>
      </c>
      <c r="E214" s="248">
        <v>170000923.96884069</v>
      </c>
      <c r="F214" s="248">
        <v>170000923.96884069</v>
      </c>
      <c r="G214" s="248">
        <v>123391201.68300149</v>
      </c>
      <c r="H214" s="248">
        <v>51762609.100000001</v>
      </c>
    </row>
    <row r="215" spans="1:8">
      <c r="A215" s="250" t="s">
        <v>359</v>
      </c>
      <c r="B215" s="251" t="s">
        <v>1204</v>
      </c>
      <c r="C215" s="254" t="s">
        <v>1783</v>
      </c>
      <c r="D215" s="254" t="s">
        <v>1068</v>
      </c>
      <c r="E215" s="248">
        <v>790910.41138962307</v>
      </c>
      <c r="F215" s="248">
        <v>790910</v>
      </c>
      <c r="G215" s="248">
        <v>267927.67262349755</v>
      </c>
      <c r="H215" s="248">
        <v>112395.65</v>
      </c>
    </row>
    <row r="216" spans="1:8">
      <c r="A216" s="250" t="s">
        <v>361</v>
      </c>
      <c r="B216" s="251" t="s">
        <v>360</v>
      </c>
      <c r="C216" s="254" t="s">
        <v>1784</v>
      </c>
      <c r="D216" s="254" t="s">
        <v>1785</v>
      </c>
      <c r="E216" s="248">
        <v>19671070.873983048</v>
      </c>
      <c r="F216" s="248">
        <v>10000000</v>
      </c>
      <c r="G216" s="248">
        <v>14705207.705620771</v>
      </c>
      <c r="H216" s="248">
        <v>5250072.025531915</v>
      </c>
    </row>
    <row r="217" spans="1:8">
      <c r="A217" s="250" t="s">
        <v>361</v>
      </c>
      <c r="B217" s="251" t="s">
        <v>360</v>
      </c>
      <c r="C217" s="254" t="s">
        <v>1786</v>
      </c>
      <c r="D217" s="254" t="s">
        <v>1787</v>
      </c>
      <c r="E217" s="248">
        <v>19671070.873983048</v>
      </c>
      <c r="F217" s="248">
        <v>1750000</v>
      </c>
      <c r="G217" s="248">
        <v>14705207.705620771</v>
      </c>
      <c r="H217" s="248">
        <v>918762.60446808499</v>
      </c>
    </row>
    <row r="218" spans="1:8">
      <c r="A218" s="250" t="s">
        <v>363</v>
      </c>
      <c r="B218" s="251" t="s">
        <v>1206</v>
      </c>
      <c r="C218" s="254" t="s">
        <v>1788</v>
      </c>
      <c r="D218" s="254" t="s">
        <v>1579</v>
      </c>
      <c r="E218" s="248">
        <v>1482805.4793420609</v>
      </c>
      <c r="F218" s="248">
        <v>1200000</v>
      </c>
      <c r="G218" s="248">
        <v>2846582.8968071323</v>
      </c>
      <c r="H218" s="248">
        <v>1194141.52</v>
      </c>
    </row>
    <row r="219" spans="1:8">
      <c r="A219" s="250" t="s">
        <v>365</v>
      </c>
      <c r="B219" s="251" t="s">
        <v>1207</v>
      </c>
      <c r="C219" s="254" t="s">
        <v>1789</v>
      </c>
      <c r="D219" s="254" t="s">
        <v>1207</v>
      </c>
      <c r="E219" s="248">
        <v>4136815.3562772265</v>
      </c>
      <c r="F219" s="248">
        <v>4136815.3562772265</v>
      </c>
      <c r="G219" s="248">
        <v>1521037.8882740978</v>
      </c>
      <c r="H219" s="248">
        <v>638075.39</v>
      </c>
    </row>
    <row r="220" spans="1:8">
      <c r="A220" s="250" t="s">
        <v>368</v>
      </c>
      <c r="B220" s="251" t="s">
        <v>366</v>
      </c>
      <c r="C220" s="254" t="s">
        <v>1790</v>
      </c>
      <c r="D220" s="254" t="s">
        <v>1057</v>
      </c>
      <c r="E220" s="248">
        <v>2295056.4616543315</v>
      </c>
      <c r="F220" s="248">
        <v>179763.03061131376</v>
      </c>
      <c r="G220" s="248">
        <v>428517.34999999986</v>
      </c>
      <c r="H220" s="248">
        <v>179763.02</v>
      </c>
    </row>
    <row r="221" spans="1:8">
      <c r="A221" s="250" t="s">
        <v>370</v>
      </c>
      <c r="B221" s="251" t="s">
        <v>1208</v>
      </c>
      <c r="C221" s="254" t="s">
        <v>1791</v>
      </c>
      <c r="D221" s="254" t="s">
        <v>1208</v>
      </c>
      <c r="E221" s="248">
        <v>400987.03219534579</v>
      </c>
      <c r="F221" s="248">
        <v>400987.03</v>
      </c>
      <c r="G221" s="248">
        <v>752579.95381961297</v>
      </c>
      <c r="H221" s="248">
        <v>315707.28999999998</v>
      </c>
    </row>
    <row r="222" spans="1:8">
      <c r="A222" s="250" t="s">
        <v>372</v>
      </c>
      <c r="B222" s="251" t="s">
        <v>1209</v>
      </c>
      <c r="C222" s="254" t="s">
        <v>1792</v>
      </c>
      <c r="D222" s="254" t="s">
        <v>1793</v>
      </c>
      <c r="E222" s="248">
        <v>198375.00592290843</v>
      </c>
      <c r="F222" s="248">
        <v>198375.00592290843</v>
      </c>
      <c r="G222" s="248">
        <v>375702.91440536501</v>
      </c>
      <c r="H222" s="248">
        <v>157607.37</v>
      </c>
    </row>
    <row r="223" spans="1:8">
      <c r="A223" s="250" t="s">
        <v>374</v>
      </c>
      <c r="B223" s="251" t="s">
        <v>1210</v>
      </c>
      <c r="C223" s="254" t="s">
        <v>1794</v>
      </c>
      <c r="D223" s="254" t="s">
        <v>1522</v>
      </c>
      <c r="E223" s="248">
        <v>13321632.977888139</v>
      </c>
      <c r="F223" s="248">
        <v>13321632.977888139</v>
      </c>
      <c r="G223" s="248">
        <v>15747451.491812002</v>
      </c>
      <c r="H223" s="248">
        <v>6606055.9000000004</v>
      </c>
    </row>
    <row r="224" spans="1:8">
      <c r="A224" s="250" t="s">
        <v>376</v>
      </c>
      <c r="B224" s="251" t="s">
        <v>1211</v>
      </c>
      <c r="C224" s="254" t="s">
        <v>1795</v>
      </c>
      <c r="D224" s="254" t="s">
        <v>1796</v>
      </c>
      <c r="E224" s="248">
        <v>486448.68059190566</v>
      </c>
      <c r="F224" s="248">
        <v>486448.68059190566</v>
      </c>
      <c r="G224" s="248">
        <v>932345.53877217695</v>
      </c>
      <c r="H224" s="248">
        <v>391118.95</v>
      </c>
    </row>
    <row r="225" spans="1:8">
      <c r="A225" s="250" t="s">
        <v>377</v>
      </c>
      <c r="B225" s="251" t="s">
        <v>1213</v>
      </c>
      <c r="C225" s="254" t="s">
        <v>1797</v>
      </c>
      <c r="D225" s="254" t="s">
        <v>1798</v>
      </c>
      <c r="E225" s="248">
        <v>1649799.1125</v>
      </c>
      <c r="F225" s="248">
        <v>1649799.11</v>
      </c>
      <c r="G225" s="248">
        <v>1950221.2324343233</v>
      </c>
      <c r="H225" s="248">
        <v>818117.8</v>
      </c>
    </row>
    <row r="226" spans="1:8">
      <c r="A226" s="250" t="s">
        <v>379</v>
      </c>
      <c r="B226" s="251" t="s">
        <v>1216</v>
      </c>
      <c r="C226" s="254" t="s">
        <v>1799</v>
      </c>
      <c r="D226" s="254" t="s">
        <v>1800</v>
      </c>
      <c r="E226" s="248">
        <v>386806.06511738902</v>
      </c>
      <c r="F226" s="248">
        <v>386806.06511738902</v>
      </c>
      <c r="G226" s="248">
        <v>466473.58949370525</v>
      </c>
      <c r="H226" s="248">
        <v>195685.67</v>
      </c>
    </row>
    <row r="227" spans="1:8">
      <c r="A227" s="250" t="s">
        <v>381</v>
      </c>
      <c r="B227" s="251" t="s">
        <v>1217</v>
      </c>
      <c r="C227" s="254" t="s">
        <v>1801</v>
      </c>
      <c r="D227" s="254" t="s">
        <v>1526</v>
      </c>
      <c r="E227" s="248">
        <v>4546537.1709912922</v>
      </c>
      <c r="F227" s="248">
        <v>4546537.1709912922</v>
      </c>
      <c r="G227" s="248">
        <v>3354458.3516134401</v>
      </c>
      <c r="H227" s="248">
        <v>1407195.27</v>
      </c>
    </row>
    <row r="228" spans="1:8">
      <c r="A228" s="250" t="s">
        <v>382</v>
      </c>
      <c r="B228" s="251" t="s">
        <v>1219</v>
      </c>
      <c r="C228" s="254" t="s">
        <v>1802</v>
      </c>
      <c r="D228" s="254" t="s">
        <v>1522</v>
      </c>
      <c r="E228" s="248">
        <v>1479418.8079689573</v>
      </c>
      <c r="F228" s="248">
        <v>1479418.8079689573</v>
      </c>
      <c r="G228" s="248">
        <v>3070974.7645236445</v>
      </c>
      <c r="H228" s="248">
        <v>1288273.9099999999</v>
      </c>
    </row>
    <row r="229" spans="1:8">
      <c r="A229" s="250" t="s">
        <v>384</v>
      </c>
      <c r="B229" s="251" t="s">
        <v>1220</v>
      </c>
      <c r="C229" s="254" t="s">
        <v>1803</v>
      </c>
      <c r="D229" s="254" t="s">
        <v>1220</v>
      </c>
      <c r="E229" s="248">
        <v>4899827.2072180817</v>
      </c>
      <c r="F229" s="248">
        <v>4899827.2072180817</v>
      </c>
      <c r="G229" s="248">
        <v>9503813.9815593287</v>
      </c>
      <c r="H229" s="248">
        <v>3986849.96</v>
      </c>
    </row>
    <row r="230" spans="1:8">
      <c r="A230" s="250" t="s">
        <v>386</v>
      </c>
      <c r="B230" s="251" t="s">
        <v>1221</v>
      </c>
      <c r="C230" s="254" t="s">
        <v>1804</v>
      </c>
      <c r="D230" s="254" t="s">
        <v>1494</v>
      </c>
      <c r="E230" s="248">
        <v>824748.4447124569</v>
      </c>
      <c r="F230" s="248">
        <v>824748.44</v>
      </c>
      <c r="G230" s="248">
        <v>1280225.9721152484</v>
      </c>
      <c r="H230" s="248">
        <v>537054.79</v>
      </c>
    </row>
    <row r="231" spans="1:8">
      <c r="A231" s="250" t="s">
        <v>388</v>
      </c>
      <c r="B231" s="251" t="s">
        <v>1222</v>
      </c>
      <c r="C231" s="254" t="s">
        <v>1805</v>
      </c>
      <c r="D231" s="254" t="s">
        <v>1222</v>
      </c>
      <c r="E231" s="248">
        <v>316440.42751074495</v>
      </c>
      <c r="F231" s="248">
        <v>316440.42751074495</v>
      </c>
      <c r="G231" s="248">
        <v>593395.81280489848</v>
      </c>
      <c r="H231" s="248">
        <v>248929.54</v>
      </c>
    </row>
    <row r="232" spans="1:8">
      <c r="A232" s="250" t="s">
        <v>391</v>
      </c>
      <c r="B232" s="251" t="s">
        <v>389</v>
      </c>
      <c r="C232" s="254" t="s">
        <v>1806</v>
      </c>
      <c r="D232" s="254" t="s">
        <v>1057</v>
      </c>
      <c r="E232" s="248">
        <v>9555860.4674631152</v>
      </c>
      <c r="F232" s="248">
        <v>38043.71854837751</v>
      </c>
      <c r="G232" s="248">
        <v>90688.240000000224</v>
      </c>
      <c r="H232" s="248">
        <v>38043.71</v>
      </c>
    </row>
    <row r="233" spans="1:8">
      <c r="A233" s="250" t="s">
        <v>394</v>
      </c>
      <c r="B233" s="251" t="s">
        <v>392</v>
      </c>
      <c r="C233" s="254" t="s">
        <v>1807</v>
      </c>
      <c r="D233" s="254" t="s">
        <v>1808</v>
      </c>
      <c r="E233" s="248">
        <v>559735.17035416421</v>
      </c>
      <c r="F233" s="248">
        <v>559735.17035416421</v>
      </c>
      <c r="G233" s="248">
        <v>1056475.1074167551</v>
      </c>
      <c r="H233" s="248">
        <v>443191.3</v>
      </c>
    </row>
    <row r="234" spans="1:8">
      <c r="A234" s="250" t="s">
        <v>396</v>
      </c>
      <c r="B234" s="251" t="s">
        <v>1223</v>
      </c>
      <c r="C234" s="254" t="s">
        <v>1809</v>
      </c>
      <c r="D234" s="254" t="s">
        <v>1775</v>
      </c>
      <c r="E234" s="248">
        <v>400234.59806896368</v>
      </c>
      <c r="F234" s="248">
        <v>400234.59806896368</v>
      </c>
      <c r="G234" s="248">
        <v>741945.85804265784</v>
      </c>
      <c r="H234" s="248">
        <v>311246.28000000003</v>
      </c>
    </row>
    <row r="235" spans="1:8">
      <c r="A235" s="250" t="s">
        <v>400</v>
      </c>
      <c r="B235" s="251" t="s">
        <v>398</v>
      </c>
      <c r="C235" s="254" t="s">
        <v>1810</v>
      </c>
      <c r="D235" s="254" t="s">
        <v>540</v>
      </c>
      <c r="E235" s="248">
        <v>440295.47886755288</v>
      </c>
      <c r="F235" s="248">
        <v>78098</v>
      </c>
      <c r="G235" s="248">
        <v>186169.25</v>
      </c>
      <c r="H235" s="248">
        <v>78098</v>
      </c>
    </row>
    <row r="236" spans="1:8">
      <c r="A236" s="250" t="s">
        <v>402</v>
      </c>
      <c r="B236" s="251" t="s">
        <v>1224</v>
      </c>
      <c r="C236" s="254" t="s">
        <v>1811</v>
      </c>
      <c r="D236" s="254" t="s">
        <v>1812</v>
      </c>
      <c r="E236" s="248">
        <v>125159.04440150074</v>
      </c>
      <c r="F236" s="248">
        <v>125159.04440150074</v>
      </c>
      <c r="G236" s="248">
        <v>219886.05229682743</v>
      </c>
      <c r="H236" s="248">
        <v>92242.19</v>
      </c>
    </row>
    <row r="237" spans="1:8">
      <c r="A237" s="250" t="s">
        <v>406</v>
      </c>
      <c r="B237" s="251" t="s">
        <v>1067</v>
      </c>
      <c r="C237" s="254" t="s">
        <v>1813</v>
      </c>
      <c r="D237" s="254" t="s">
        <v>1067</v>
      </c>
      <c r="E237" s="248">
        <v>1308071.4320113142</v>
      </c>
      <c r="F237" s="248">
        <v>1308071.4320113142</v>
      </c>
      <c r="G237" s="248">
        <v>2533863.3417357416</v>
      </c>
      <c r="H237" s="248">
        <v>1062955.67</v>
      </c>
    </row>
    <row r="238" spans="1:8">
      <c r="A238" s="250" t="s">
        <v>409</v>
      </c>
      <c r="B238" s="251" t="s">
        <v>407</v>
      </c>
      <c r="C238" s="254" t="s">
        <v>1814</v>
      </c>
      <c r="D238" s="254" t="s">
        <v>1815</v>
      </c>
      <c r="E238" s="248">
        <v>2251048.2669683858</v>
      </c>
      <c r="F238" s="248">
        <v>2251048.2669683858</v>
      </c>
      <c r="G238" s="248">
        <v>3294955.2083903523</v>
      </c>
      <c r="H238" s="248">
        <v>1382233.7</v>
      </c>
    </row>
    <row r="239" spans="1:8">
      <c r="A239" s="250" t="s">
        <v>411</v>
      </c>
      <c r="B239" s="251" t="s">
        <v>1226</v>
      </c>
      <c r="C239" s="254" t="s">
        <v>1816</v>
      </c>
      <c r="D239" s="254" t="s">
        <v>1817</v>
      </c>
      <c r="E239" s="248">
        <v>4964673.3219779376</v>
      </c>
      <c r="F239" s="248">
        <v>281400.51</v>
      </c>
      <c r="G239" s="248">
        <v>670799.78</v>
      </c>
      <c r="H239" s="248">
        <v>281400.5</v>
      </c>
    </row>
    <row r="240" spans="1:8">
      <c r="A240" s="250" t="s">
        <v>413</v>
      </c>
      <c r="B240" s="251" t="s">
        <v>1060</v>
      </c>
      <c r="C240" s="254" t="s">
        <v>1818</v>
      </c>
      <c r="D240" s="254" t="s">
        <v>1819</v>
      </c>
      <c r="E240" s="248">
        <v>1219928.7416894557</v>
      </c>
      <c r="F240" s="248">
        <v>1219928.7416894557</v>
      </c>
      <c r="G240" s="248">
        <v>1476483.6166934127</v>
      </c>
      <c r="H240" s="248">
        <v>619384.87</v>
      </c>
    </row>
    <row r="241" spans="1:8">
      <c r="A241" s="250" t="s">
        <v>415</v>
      </c>
      <c r="B241" s="251" t="s">
        <v>1061</v>
      </c>
      <c r="C241" s="254" t="s">
        <v>1820</v>
      </c>
      <c r="D241" s="254" t="s">
        <v>1061</v>
      </c>
      <c r="E241" s="248">
        <v>2521592.752786539</v>
      </c>
      <c r="F241" s="248">
        <v>2521592.752786539</v>
      </c>
      <c r="G241" s="248">
        <v>1427618.0612037908</v>
      </c>
      <c r="H241" s="248">
        <v>598885.77</v>
      </c>
    </row>
    <row r="242" spans="1:8">
      <c r="A242" s="250" t="s">
        <v>417</v>
      </c>
      <c r="B242" s="251" t="s">
        <v>1227</v>
      </c>
      <c r="C242" s="254" t="s">
        <v>1821</v>
      </c>
      <c r="D242" s="254" t="s">
        <v>1064</v>
      </c>
      <c r="E242" s="248">
        <v>846833.33670121117</v>
      </c>
      <c r="F242" s="248">
        <v>846833.33670121117</v>
      </c>
      <c r="G242" s="248">
        <v>899524.81867344189</v>
      </c>
      <c r="H242" s="248">
        <v>377350.66</v>
      </c>
    </row>
    <row r="243" spans="1:8">
      <c r="A243" s="250" t="s">
        <v>419</v>
      </c>
      <c r="B243" s="251" t="s">
        <v>418</v>
      </c>
      <c r="C243" s="254"/>
      <c r="D243" s="254"/>
      <c r="E243" s="248">
        <v>0</v>
      </c>
      <c r="F243" s="248"/>
      <c r="G243" s="248">
        <v>-1741119.2716939342</v>
      </c>
      <c r="H243" s="248">
        <v>0</v>
      </c>
    </row>
    <row r="244" spans="1:8">
      <c r="A244" s="250" t="s">
        <v>422</v>
      </c>
      <c r="B244" s="251" t="s">
        <v>420</v>
      </c>
      <c r="C244" s="254" t="s">
        <v>1822</v>
      </c>
      <c r="D244" s="254" t="s">
        <v>1823</v>
      </c>
      <c r="E244" s="248">
        <v>633001.93366523867</v>
      </c>
      <c r="F244" s="248">
        <v>633001.93366523867</v>
      </c>
      <c r="G244" s="248">
        <v>1103371.8850511531</v>
      </c>
      <c r="H244" s="248">
        <v>462864.5</v>
      </c>
    </row>
    <row r="245" spans="1:8">
      <c r="A245" s="250" t="s">
        <v>424</v>
      </c>
      <c r="B245" s="251" t="s">
        <v>423</v>
      </c>
      <c r="C245" s="254" t="s">
        <v>1824</v>
      </c>
      <c r="D245" s="254" t="s">
        <v>1526</v>
      </c>
      <c r="E245" s="248">
        <v>5232266.3198479759</v>
      </c>
      <c r="F245" s="248">
        <v>5232266.3198479759</v>
      </c>
      <c r="G245" s="248">
        <v>3951235.6719587892</v>
      </c>
      <c r="H245" s="248">
        <v>1657543.36</v>
      </c>
    </row>
    <row r="246" spans="1:8">
      <c r="A246" s="250" t="s">
        <v>426</v>
      </c>
      <c r="B246" s="251" t="s">
        <v>1228</v>
      </c>
      <c r="C246" s="254" t="s">
        <v>1825</v>
      </c>
      <c r="D246" s="254" t="s">
        <v>1771</v>
      </c>
      <c r="E246" s="248">
        <v>341802.65785143536</v>
      </c>
      <c r="F246" s="248">
        <v>341802.65785143536</v>
      </c>
      <c r="G246" s="248">
        <v>521914.53892568412</v>
      </c>
      <c r="H246" s="248">
        <v>218943.14</v>
      </c>
    </row>
    <row r="247" spans="1:8">
      <c r="A247" s="250" t="s">
        <v>428</v>
      </c>
      <c r="B247" s="251" t="s">
        <v>1229</v>
      </c>
      <c r="C247" s="254" t="s">
        <v>1826</v>
      </c>
      <c r="D247" s="254" t="s">
        <v>1616</v>
      </c>
      <c r="E247" s="248">
        <v>1531509.3989116689</v>
      </c>
      <c r="F247" s="248">
        <v>646310</v>
      </c>
      <c r="G247" s="248">
        <v>2166097.5308189224</v>
      </c>
      <c r="H247" s="248">
        <v>383470.16144355759</v>
      </c>
    </row>
    <row r="248" spans="1:8">
      <c r="A248" s="250" t="s">
        <v>428</v>
      </c>
      <c r="B248" s="251" t="s">
        <v>1229</v>
      </c>
      <c r="C248" s="254" t="s">
        <v>1827</v>
      </c>
      <c r="D248" s="254" t="s">
        <v>1618</v>
      </c>
      <c r="E248" s="248">
        <v>1531509.3989116689</v>
      </c>
      <c r="F248" s="248">
        <v>209100</v>
      </c>
      <c r="G248" s="248">
        <v>2166097.5308189224</v>
      </c>
      <c r="H248" s="248">
        <v>124063.70125458046</v>
      </c>
    </row>
    <row r="249" spans="1:8">
      <c r="A249" s="250" t="s">
        <v>428</v>
      </c>
      <c r="B249" s="251" t="s">
        <v>1229</v>
      </c>
      <c r="C249" s="254" t="s">
        <v>1828</v>
      </c>
      <c r="D249" s="254" t="s">
        <v>1499</v>
      </c>
      <c r="E249" s="248">
        <v>1531509.3989116689</v>
      </c>
      <c r="F249" s="248">
        <v>676098</v>
      </c>
      <c r="G249" s="248">
        <v>2166097.5308189224</v>
      </c>
      <c r="H249" s="248">
        <v>401144.04730186198</v>
      </c>
    </row>
    <row r="250" spans="1:8">
      <c r="A250" s="250" t="s">
        <v>430</v>
      </c>
      <c r="B250" s="251" t="s">
        <v>1230</v>
      </c>
      <c r="C250" s="254" t="s">
        <v>1829</v>
      </c>
      <c r="D250" s="254" t="s">
        <v>1830</v>
      </c>
      <c r="E250" s="248">
        <v>0</v>
      </c>
      <c r="F250" s="248">
        <v>0</v>
      </c>
      <c r="G250" s="248">
        <v>-535097.59999999998</v>
      </c>
      <c r="H250" s="248">
        <v>0</v>
      </c>
    </row>
    <row r="251" spans="1:8">
      <c r="A251" s="250" t="s">
        <v>432</v>
      </c>
      <c r="B251" s="251" t="s">
        <v>1231</v>
      </c>
      <c r="C251" s="254" t="s">
        <v>1831</v>
      </c>
      <c r="D251" s="254" t="s">
        <v>1832</v>
      </c>
      <c r="E251" s="248">
        <v>683914.1797488929</v>
      </c>
      <c r="F251" s="248">
        <v>400000</v>
      </c>
      <c r="G251" s="248">
        <v>1369972.7154668143</v>
      </c>
      <c r="H251" s="248">
        <v>336126.12038545549</v>
      </c>
    </row>
    <row r="252" spans="1:8">
      <c r="A252" s="250" t="s">
        <v>432</v>
      </c>
      <c r="B252" s="251" t="s">
        <v>1231</v>
      </c>
      <c r="C252" s="254" t="s">
        <v>1833</v>
      </c>
      <c r="D252" s="254" t="s">
        <v>1775</v>
      </c>
      <c r="E252" s="248">
        <v>683914.1797488929</v>
      </c>
      <c r="F252" s="248">
        <v>283914.18</v>
      </c>
      <c r="G252" s="248">
        <v>1369972.7154668143</v>
      </c>
      <c r="H252" s="248">
        <v>238577.42961454464</v>
      </c>
    </row>
    <row r="253" spans="1:8">
      <c r="A253" s="250" t="s">
        <v>433</v>
      </c>
      <c r="B253" s="251" t="s">
        <v>1232</v>
      </c>
      <c r="C253" s="254"/>
      <c r="D253" s="254"/>
      <c r="E253" s="248">
        <v>0</v>
      </c>
      <c r="F253" s="248"/>
      <c r="G253" s="248">
        <v>-1281629.8609543876</v>
      </c>
      <c r="H253" s="248">
        <v>0</v>
      </c>
    </row>
    <row r="254" spans="1:8">
      <c r="A254" s="250" t="s">
        <v>436</v>
      </c>
      <c r="B254" s="251" t="s">
        <v>1055</v>
      </c>
      <c r="C254" s="254" t="s">
        <v>1834</v>
      </c>
      <c r="D254" s="254" t="s">
        <v>1055</v>
      </c>
      <c r="E254" s="248">
        <v>207037895.29007027</v>
      </c>
      <c r="F254" s="248">
        <v>207037895.29007027</v>
      </c>
      <c r="G254" s="248">
        <v>116110233.38381311</v>
      </c>
      <c r="H254" s="248">
        <v>48708242.899999999</v>
      </c>
    </row>
    <row r="255" spans="1:8">
      <c r="A255" s="250" t="s">
        <v>438</v>
      </c>
      <c r="B255" s="251" t="s">
        <v>1233</v>
      </c>
      <c r="C255" s="254" t="s">
        <v>1835</v>
      </c>
      <c r="D255" s="254" t="s">
        <v>1836</v>
      </c>
      <c r="E255" s="248">
        <v>990980.05553471937</v>
      </c>
      <c r="F255" s="248">
        <v>364421</v>
      </c>
      <c r="G255" s="248">
        <v>868703.22</v>
      </c>
      <c r="H255" s="248">
        <v>364421</v>
      </c>
    </row>
    <row r="256" spans="1:8">
      <c r="A256" s="250" t="s">
        <v>440</v>
      </c>
      <c r="B256" s="251" t="s">
        <v>1073</v>
      </c>
      <c r="C256" s="254" t="s">
        <v>1837</v>
      </c>
      <c r="D256" s="254" t="s">
        <v>1073</v>
      </c>
      <c r="E256" s="248">
        <v>418327.93637370149</v>
      </c>
      <c r="F256" s="248">
        <v>418327.93637370149</v>
      </c>
      <c r="G256" s="248">
        <v>709151.01663080754</v>
      </c>
      <c r="H256" s="248">
        <v>297488.84999999998</v>
      </c>
    </row>
    <row r="257" spans="1:8">
      <c r="A257" s="250" t="s">
        <v>442</v>
      </c>
      <c r="B257" s="251" t="s">
        <v>1234</v>
      </c>
      <c r="C257" s="254" t="s">
        <v>1838</v>
      </c>
      <c r="D257" s="254" t="s">
        <v>1839</v>
      </c>
      <c r="E257" s="248">
        <v>657157.4709605223</v>
      </c>
      <c r="F257" s="248">
        <v>657157.4709605223</v>
      </c>
      <c r="G257" s="248">
        <v>1256140.6725210287</v>
      </c>
      <c r="H257" s="248">
        <v>526951.01</v>
      </c>
    </row>
    <row r="258" spans="1:8">
      <c r="A258" s="250" t="s">
        <v>445</v>
      </c>
      <c r="B258" s="251" t="s">
        <v>443</v>
      </c>
      <c r="C258" s="254" t="s">
        <v>1840</v>
      </c>
      <c r="D258" s="254" t="s">
        <v>1203</v>
      </c>
      <c r="E258" s="248">
        <v>15733898.608977476</v>
      </c>
      <c r="F258" s="248">
        <v>7167536.79</v>
      </c>
      <c r="G258" s="248">
        <v>9369274.4128616955</v>
      </c>
      <c r="H258" s="248">
        <v>3930410.61</v>
      </c>
    </row>
    <row r="259" spans="1:8">
      <c r="A259" s="250" t="s">
        <v>448</v>
      </c>
      <c r="B259" s="251" t="s">
        <v>446</v>
      </c>
      <c r="C259" s="254" t="s">
        <v>1841</v>
      </c>
      <c r="D259" s="254" t="s">
        <v>1740</v>
      </c>
      <c r="E259" s="248">
        <v>297821.99706830666</v>
      </c>
      <c r="F259" s="248">
        <v>297821.99706830666</v>
      </c>
      <c r="G259" s="248">
        <v>562073.42394889717</v>
      </c>
      <c r="H259" s="248">
        <v>235789.8</v>
      </c>
    </row>
    <row r="260" spans="1:8">
      <c r="A260" s="250" t="s">
        <v>450</v>
      </c>
      <c r="B260" s="251" t="s">
        <v>1235</v>
      </c>
      <c r="C260" s="254" t="s">
        <v>1842</v>
      </c>
      <c r="D260" s="254" t="s">
        <v>1843</v>
      </c>
      <c r="E260" s="248">
        <v>925755.34272059484</v>
      </c>
      <c r="F260" s="248">
        <v>925755.34272059484</v>
      </c>
      <c r="G260" s="248">
        <v>1193094.7943164273</v>
      </c>
      <c r="H260" s="248">
        <v>500503.26</v>
      </c>
    </row>
    <row r="261" spans="1:8">
      <c r="A261" s="250" t="s">
        <v>453</v>
      </c>
      <c r="B261" s="251" t="s">
        <v>451</v>
      </c>
      <c r="C261" s="254" t="s">
        <v>1844</v>
      </c>
      <c r="D261" s="254" t="s">
        <v>802</v>
      </c>
      <c r="E261" s="248">
        <v>2315055.9953271113</v>
      </c>
      <c r="F261" s="248">
        <v>2315055.9953271113</v>
      </c>
      <c r="G261" s="248">
        <v>-633970.93977420591</v>
      </c>
      <c r="H261" s="248">
        <v>0</v>
      </c>
    </row>
    <row r="262" spans="1:8">
      <c r="A262" s="250" t="s">
        <v>456</v>
      </c>
      <c r="B262" s="251" t="s">
        <v>454</v>
      </c>
      <c r="C262" s="254" t="s">
        <v>1845</v>
      </c>
      <c r="D262" s="254" t="s">
        <v>1057</v>
      </c>
      <c r="E262" s="248">
        <v>15464001.462021658</v>
      </c>
      <c r="F262" s="248">
        <v>44004.782474595122</v>
      </c>
      <c r="G262" s="248">
        <v>104898.16999999993</v>
      </c>
      <c r="H262" s="248">
        <v>44004.78</v>
      </c>
    </row>
    <row r="263" spans="1:8">
      <c r="A263" s="250" t="s">
        <v>458</v>
      </c>
      <c r="B263" s="251" t="s">
        <v>1236</v>
      </c>
      <c r="C263" s="254"/>
      <c r="D263" s="254"/>
      <c r="E263" s="248">
        <v>632922.07071482576</v>
      </c>
      <c r="F263" s="248">
        <v>632922.07071482576</v>
      </c>
      <c r="G263" s="248">
        <v>1180736.7788688103</v>
      </c>
      <c r="H263" s="248">
        <v>495319.07</v>
      </c>
    </row>
    <row r="264" spans="1:8">
      <c r="A264" s="250" t="s">
        <v>461</v>
      </c>
      <c r="B264" s="251" t="s">
        <v>459</v>
      </c>
      <c r="C264" s="254"/>
      <c r="D264" s="254"/>
      <c r="E264" s="248">
        <v>4128087.8865581006</v>
      </c>
      <c r="F264" s="248">
        <v>0</v>
      </c>
      <c r="G264" s="248">
        <v>0</v>
      </c>
      <c r="H264" s="248">
        <v>0</v>
      </c>
    </row>
    <row r="265" spans="1:8">
      <c r="A265" s="250" t="s">
        <v>464</v>
      </c>
      <c r="B265" s="251" t="s">
        <v>462</v>
      </c>
      <c r="C265" s="254" t="s">
        <v>1846</v>
      </c>
      <c r="D265" s="254" t="s">
        <v>1610</v>
      </c>
      <c r="E265" s="248">
        <v>9429279.8852540459</v>
      </c>
      <c r="F265" s="248">
        <v>9429279.8852540459</v>
      </c>
      <c r="G265" s="248">
        <v>6563389.8673510626</v>
      </c>
      <c r="H265" s="248">
        <v>2753342.04</v>
      </c>
    </row>
    <row r="266" spans="1:8">
      <c r="A266" s="250" t="s">
        <v>467</v>
      </c>
      <c r="B266" s="251" t="s">
        <v>465</v>
      </c>
      <c r="C266" s="254"/>
      <c r="D266" s="254"/>
      <c r="E266" s="248">
        <v>2410578.4936621999</v>
      </c>
      <c r="F266" s="248">
        <v>0</v>
      </c>
      <c r="G266" s="248">
        <v>0</v>
      </c>
      <c r="H266" s="248">
        <v>0</v>
      </c>
    </row>
    <row r="267" spans="1:8">
      <c r="A267" s="250" t="s">
        <v>469</v>
      </c>
      <c r="B267" s="251" t="s">
        <v>1237</v>
      </c>
      <c r="C267" s="254" t="s">
        <v>1847</v>
      </c>
      <c r="D267" s="254" t="s">
        <v>1735</v>
      </c>
      <c r="E267" s="248">
        <v>328354.64933707059</v>
      </c>
      <c r="F267" s="248">
        <v>328354.64933707059</v>
      </c>
      <c r="G267" s="248">
        <v>341041.47932914918</v>
      </c>
      <c r="H267" s="248">
        <v>143066.9</v>
      </c>
    </row>
    <row r="268" spans="1:8">
      <c r="A268" s="250" t="s">
        <v>471</v>
      </c>
      <c r="B268" s="251" t="s">
        <v>1064</v>
      </c>
      <c r="C268" s="254" t="s">
        <v>1848</v>
      </c>
      <c r="D268" s="254" t="s">
        <v>1064</v>
      </c>
      <c r="E268" s="248">
        <v>6534329.2205889551</v>
      </c>
      <c r="F268" s="248">
        <v>6534329.2205889551</v>
      </c>
      <c r="G268" s="248">
        <v>4308945.2221393324</v>
      </c>
      <c r="H268" s="248">
        <v>1807602.52</v>
      </c>
    </row>
    <row r="269" spans="1:8">
      <c r="A269" s="250" t="s">
        <v>473</v>
      </c>
      <c r="B269" s="251" t="s">
        <v>1238</v>
      </c>
      <c r="C269" s="254" t="s">
        <v>1849</v>
      </c>
      <c r="D269" s="254" t="s">
        <v>1663</v>
      </c>
      <c r="E269" s="248">
        <v>13768173.676295126</v>
      </c>
      <c r="F269" s="248">
        <v>625000</v>
      </c>
      <c r="G269" s="248">
        <v>12896305.129999999</v>
      </c>
      <c r="H269" s="248">
        <v>625000</v>
      </c>
    </row>
    <row r="270" spans="1:8">
      <c r="A270" s="250" t="s">
        <v>473</v>
      </c>
      <c r="B270" s="251" t="s">
        <v>1238</v>
      </c>
      <c r="C270" s="254" t="s">
        <v>1850</v>
      </c>
      <c r="D270" s="254" t="s">
        <v>1851</v>
      </c>
      <c r="E270" s="248">
        <v>13768173.676295126</v>
      </c>
      <c r="F270" s="248">
        <v>350000</v>
      </c>
      <c r="G270" s="248">
        <v>12896305.129999999</v>
      </c>
      <c r="H270" s="248">
        <v>350000</v>
      </c>
    </row>
    <row r="271" spans="1:8">
      <c r="A271" s="250" t="s">
        <v>473</v>
      </c>
      <c r="B271" s="251" t="s">
        <v>1238</v>
      </c>
      <c r="C271" s="254" t="s">
        <v>1852</v>
      </c>
      <c r="D271" s="254" t="s">
        <v>1599</v>
      </c>
      <c r="E271" s="248">
        <v>13768173.676295126</v>
      </c>
      <c r="F271" s="248">
        <v>250000</v>
      </c>
      <c r="G271" s="248">
        <v>12896305.129999999</v>
      </c>
      <c r="H271" s="248">
        <v>250000</v>
      </c>
    </row>
    <row r="272" spans="1:8">
      <c r="A272" s="250" t="s">
        <v>473</v>
      </c>
      <c r="B272" s="251" t="s">
        <v>1238</v>
      </c>
      <c r="C272" s="254" t="s">
        <v>1853</v>
      </c>
      <c r="D272" s="254" t="s">
        <v>1843</v>
      </c>
      <c r="E272" s="248">
        <v>13768173.676295126</v>
      </c>
      <c r="F272" s="248">
        <v>185000</v>
      </c>
      <c r="G272" s="248">
        <v>12896305.129999999</v>
      </c>
      <c r="H272" s="248">
        <v>185000</v>
      </c>
    </row>
    <row r="273" spans="1:8">
      <c r="A273" s="250" t="s">
        <v>473</v>
      </c>
      <c r="B273" s="251" t="s">
        <v>1238</v>
      </c>
      <c r="C273" s="254" t="s">
        <v>1854</v>
      </c>
      <c r="D273" s="254" t="s">
        <v>1855</v>
      </c>
      <c r="E273" s="248">
        <v>13768173.676295126</v>
      </c>
      <c r="F273" s="248">
        <v>1100000</v>
      </c>
      <c r="G273" s="248">
        <v>12896305.129999999</v>
      </c>
      <c r="H273" s="248">
        <v>1100000</v>
      </c>
    </row>
    <row r="274" spans="1:8">
      <c r="A274" s="250" t="s">
        <v>473</v>
      </c>
      <c r="B274" s="251" t="s">
        <v>1238</v>
      </c>
      <c r="C274" s="254" t="s">
        <v>1856</v>
      </c>
      <c r="D274" s="254" t="s">
        <v>1727</v>
      </c>
      <c r="E274" s="248">
        <v>13768173.676295126</v>
      </c>
      <c r="F274" s="248">
        <v>275000</v>
      </c>
      <c r="G274" s="248">
        <v>12896305.129999999</v>
      </c>
      <c r="H274" s="248">
        <v>275000</v>
      </c>
    </row>
    <row r="275" spans="1:8">
      <c r="A275" s="250" t="s">
        <v>473</v>
      </c>
      <c r="B275" s="251" t="s">
        <v>1238</v>
      </c>
      <c r="C275" s="254" t="s">
        <v>1857</v>
      </c>
      <c r="D275" s="254" t="s">
        <v>1858</v>
      </c>
      <c r="E275" s="248">
        <v>13768173.676295126</v>
      </c>
      <c r="F275" s="248">
        <v>650000</v>
      </c>
      <c r="G275" s="248">
        <v>12896305.129999999</v>
      </c>
      <c r="H275" s="248">
        <v>650000</v>
      </c>
    </row>
    <row r="276" spans="1:8">
      <c r="A276" s="250" t="s">
        <v>473</v>
      </c>
      <c r="B276" s="251" t="s">
        <v>1238</v>
      </c>
      <c r="C276" s="254" t="s">
        <v>1859</v>
      </c>
      <c r="D276" s="254" t="s">
        <v>1074</v>
      </c>
      <c r="E276" s="248">
        <v>13768173.676295126</v>
      </c>
      <c r="F276" s="248">
        <v>700000</v>
      </c>
      <c r="G276" s="248">
        <v>12896305.129999999</v>
      </c>
      <c r="H276" s="248">
        <v>700000</v>
      </c>
    </row>
    <row r="277" spans="1:8">
      <c r="A277" s="250" t="s">
        <v>473</v>
      </c>
      <c r="B277" s="251" t="s">
        <v>1238</v>
      </c>
      <c r="C277" s="254" t="s">
        <v>1860</v>
      </c>
      <c r="D277" s="254" t="s">
        <v>1793</v>
      </c>
      <c r="E277" s="248">
        <v>13768173.676295126</v>
      </c>
      <c r="F277" s="248">
        <v>200000</v>
      </c>
      <c r="G277" s="248">
        <v>12896305.129999999</v>
      </c>
      <c r="H277" s="248">
        <v>200000.00000000003</v>
      </c>
    </row>
    <row r="278" spans="1:8">
      <c r="A278" s="250" t="s">
        <v>473</v>
      </c>
      <c r="B278" s="251" t="s">
        <v>1238</v>
      </c>
      <c r="C278" s="254" t="s">
        <v>1861</v>
      </c>
      <c r="D278" s="254" t="s">
        <v>1862</v>
      </c>
      <c r="E278" s="248">
        <v>13768173.676295126</v>
      </c>
      <c r="F278" s="248">
        <v>200000</v>
      </c>
      <c r="G278" s="248">
        <v>12896305.129999999</v>
      </c>
      <c r="H278" s="248">
        <v>200000.00000000003</v>
      </c>
    </row>
    <row r="279" spans="1:8">
      <c r="A279" s="250" t="s">
        <v>473</v>
      </c>
      <c r="B279" s="251" t="s">
        <v>1238</v>
      </c>
      <c r="C279" s="254" t="s">
        <v>1863</v>
      </c>
      <c r="D279" s="254" t="s">
        <v>1864</v>
      </c>
      <c r="E279" s="248">
        <v>13768173.676295126</v>
      </c>
      <c r="F279" s="248">
        <v>350000</v>
      </c>
      <c r="G279" s="248">
        <v>12896305.129999999</v>
      </c>
      <c r="H279" s="248">
        <v>350000</v>
      </c>
    </row>
    <row r="280" spans="1:8">
      <c r="A280" s="250" t="s">
        <v>473</v>
      </c>
      <c r="B280" s="251" t="s">
        <v>1238</v>
      </c>
      <c r="C280" s="254" t="s">
        <v>1865</v>
      </c>
      <c r="D280" s="254" t="s">
        <v>1866</v>
      </c>
      <c r="E280" s="248">
        <v>13768173.676295126</v>
      </c>
      <c r="F280" s="248">
        <v>100000</v>
      </c>
      <c r="G280" s="248">
        <v>12896305.129999999</v>
      </c>
      <c r="H280" s="248">
        <v>100000.00000000001</v>
      </c>
    </row>
    <row r="281" spans="1:8">
      <c r="A281" s="250" t="s">
        <v>473</v>
      </c>
      <c r="B281" s="251" t="s">
        <v>1238</v>
      </c>
      <c r="C281" s="254" t="s">
        <v>1867</v>
      </c>
      <c r="D281" s="254" t="s">
        <v>1705</v>
      </c>
      <c r="E281" s="248">
        <v>13768173.676295126</v>
      </c>
      <c r="F281" s="248">
        <v>425000</v>
      </c>
      <c r="G281" s="248">
        <v>12896305.129999999</v>
      </c>
      <c r="H281" s="248">
        <v>425000</v>
      </c>
    </row>
    <row r="282" spans="1:8">
      <c r="A282" s="250" t="s">
        <v>476</v>
      </c>
      <c r="B282" s="251" t="s">
        <v>1239</v>
      </c>
      <c r="C282" s="254" t="s">
        <v>1868</v>
      </c>
      <c r="D282" s="254" t="s">
        <v>1510</v>
      </c>
      <c r="E282" s="248">
        <v>57034040.886876769</v>
      </c>
      <c r="F282" s="248">
        <v>57034040.886876769</v>
      </c>
      <c r="G282" s="248">
        <v>37035299.524821602</v>
      </c>
      <c r="H282" s="248">
        <v>15536308.15</v>
      </c>
    </row>
    <row r="283" spans="1:8">
      <c r="A283" s="250" t="s">
        <v>478</v>
      </c>
      <c r="B283" s="251" t="s">
        <v>1240</v>
      </c>
      <c r="C283" s="254" t="s">
        <v>1869</v>
      </c>
      <c r="D283" s="254" t="s">
        <v>1240</v>
      </c>
      <c r="E283" s="248">
        <v>139752.80278194835</v>
      </c>
      <c r="F283" s="248">
        <v>139752.80278194835</v>
      </c>
      <c r="G283" s="248">
        <v>199448.11613652582</v>
      </c>
      <c r="H283" s="248">
        <v>83668.479999999996</v>
      </c>
    </row>
    <row r="284" spans="1:8">
      <c r="A284" s="250" t="s">
        <v>481</v>
      </c>
      <c r="B284" s="251" t="s">
        <v>479</v>
      </c>
      <c r="C284" s="254" t="s">
        <v>1870</v>
      </c>
      <c r="D284" s="254" t="s">
        <v>1517</v>
      </c>
      <c r="E284" s="248">
        <v>6471680.171407829</v>
      </c>
      <c r="F284" s="248">
        <v>6471680.171407829</v>
      </c>
      <c r="G284" s="248">
        <v>4566616.9248509835</v>
      </c>
      <c r="H284" s="248">
        <v>1915695.79</v>
      </c>
    </row>
    <row r="285" spans="1:8">
      <c r="A285" s="250" t="s">
        <v>484</v>
      </c>
      <c r="B285" s="251" t="s">
        <v>482</v>
      </c>
      <c r="C285" s="254" t="s">
        <v>1871</v>
      </c>
      <c r="D285" s="254" t="s">
        <v>1872</v>
      </c>
      <c r="E285" s="248">
        <v>805280.05957348982</v>
      </c>
      <c r="F285" s="248">
        <v>805280.05957348982</v>
      </c>
      <c r="G285" s="248">
        <v>1579016.8595854675</v>
      </c>
      <c r="H285" s="248">
        <v>662397.56999999995</v>
      </c>
    </row>
    <row r="286" spans="1:8">
      <c r="A286" s="250" t="s">
        <v>487</v>
      </c>
      <c r="B286" s="251" t="s">
        <v>1075</v>
      </c>
      <c r="C286" s="254" t="s">
        <v>1873</v>
      </c>
      <c r="D286" s="254" t="s">
        <v>485</v>
      </c>
      <c r="E286" s="248">
        <v>497988.85551550594</v>
      </c>
      <c r="F286" s="248">
        <v>497988.85551550594</v>
      </c>
      <c r="G286" s="248">
        <v>909559.58744377876</v>
      </c>
      <c r="H286" s="248">
        <v>381560.24</v>
      </c>
    </row>
    <row r="287" spans="1:8">
      <c r="A287" s="250" t="s">
        <v>490</v>
      </c>
      <c r="B287" s="251" t="s">
        <v>488</v>
      </c>
      <c r="C287" s="254" t="s">
        <v>1874</v>
      </c>
      <c r="D287" s="254" t="s">
        <v>1057</v>
      </c>
      <c r="E287" s="248">
        <v>12371453.568044888</v>
      </c>
      <c r="F287" s="248">
        <v>32378.424761122558</v>
      </c>
      <c r="G287" s="248">
        <v>77183.370000000112</v>
      </c>
      <c r="H287" s="248">
        <v>32378.42</v>
      </c>
    </row>
    <row r="288" spans="1:8">
      <c r="A288" s="250" t="s">
        <v>492</v>
      </c>
      <c r="B288" s="251" t="s">
        <v>1244</v>
      </c>
      <c r="C288" s="254" t="s">
        <v>1875</v>
      </c>
      <c r="D288" s="254" t="s">
        <v>1876</v>
      </c>
      <c r="E288" s="248">
        <v>1058936.5929797266</v>
      </c>
      <c r="F288" s="248">
        <v>1058936.5929797266</v>
      </c>
      <c r="G288" s="248">
        <v>2058726.1425824426</v>
      </c>
      <c r="H288" s="248">
        <v>863635.61</v>
      </c>
    </row>
    <row r="289" spans="1:8">
      <c r="A289" s="250" t="s">
        <v>495</v>
      </c>
      <c r="B289" s="251" t="s">
        <v>1076</v>
      </c>
      <c r="C289" s="254" t="s">
        <v>1877</v>
      </c>
      <c r="D289" s="254" t="s">
        <v>493</v>
      </c>
      <c r="E289" s="248">
        <v>744499.44617405103</v>
      </c>
      <c r="F289" s="248">
        <v>744499.44617405103</v>
      </c>
      <c r="G289" s="248">
        <v>1001774.4474680132</v>
      </c>
      <c r="H289" s="248">
        <v>420244.38</v>
      </c>
    </row>
    <row r="290" spans="1:8">
      <c r="A290" s="250" t="s">
        <v>498</v>
      </c>
      <c r="B290" s="251" t="s">
        <v>496</v>
      </c>
      <c r="C290" s="254" t="s">
        <v>1878</v>
      </c>
      <c r="D290" s="254" t="s">
        <v>496</v>
      </c>
      <c r="E290" s="248">
        <v>1164750.2099583971</v>
      </c>
      <c r="F290" s="253">
        <v>1164750.21</v>
      </c>
      <c r="G290" s="248">
        <v>2234622.5442700125</v>
      </c>
      <c r="H290" s="248">
        <v>937424.15</v>
      </c>
    </row>
    <row r="291" spans="1:8">
      <c r="A291" s="250" t="s">
        <v>501</v>
      </c>
      <c r="B291" s="251" t="s">
        <v>499</v>
      </c>
      <c r="C291" s="254" t="s">
        <v>1879</v>
      </c>
      <c r="D291" s="254" t="s">
        <v>1880</v>
      </c>
      <c r="E291" s="248">
        <v>726231.63717594533</v>
      </c>
      <c r="F291" s="248">
        <v>726231.63717594533</v>
      </c>
      <c r="G291" s="248">
        <v>859248.62054140586</v>
      </c>
      <c r="H291" s="248">
        <v>360454.79</v>
      </c>
    </row>
    <row r="292" spans="1:8">
      <c r="A292" s="250" t="s">
        <v>503</v>
      </c>
      <c r="B292" s="251" t="s">
        <v>1069</v>
      </c>
      <c r="C292" s="254" t="s">
        <v>1881</v>
      </c>
      <c r="D292" s="254" t="s">
        <v>1069</v>
      </c>
      <c r="E292" s="248">
        <v>630626.92940408131</v>
      </c>
      <c r="F292" s="248">
        <v>630626.92940408131</v>
      </c>
      <c r="G292" s="248">
        <v>1196166.6099963598</v>
      </c>
      <c r="H292" s="248">
        <v>501791.89</v>
      </c>
    </row>
    <row r="293" spans="1:8">
      <c r="A293" s="250" t="s">
        <v>506</v>
      </c>
      <c r="B293" s="251" t="s">
        <v>504</v>
      </c>
      <c r="C293" s="254" t="s">
        <v>1882</v>
      </c>
      <c r="D293" s="254" t="s">
        <v>1883</v>
      </c>
      <c r="E293" s="248">
        <v>1155372.5340488104</v>
      </c>
      <c r="F293" s="248">
        <v>1155372.5340488104</v>
      </c>
      <c r="G293" s="248">
        <v>2236696.0695809252</v>
      </c>
      <c r="H293" s="248">
        <v>938294</v>
      </c>
    </row>
    <row r="294" spans="1:8">
      <c r="A294" s="250" t="s">
        <v>509</v>
      </c>
      <c r="B294" s="251" t="s">
        <v>507</v>
      </c>
      <c r="C294" s="254" t="s">
        <v>1884</v>
      </c>
      <c r="D294" s="254" t="s">
        <v>1492</v>
      </c>
      <c r="E294" s="248">
        <v>1536469.8163048478</v>
      </c>
      <c r="F294" s="248">
        <v>1536469.8163048478</v>
      </c>
      <c r="G294" s="248">
        <v>3023945.5160938115</v>
      </c>
      <c r="H294" s="248">
        <v>1268545.1399999999</v>
      </c>
    </row>
    <row r="295" spans="1:8">
      <c r="A295" s="250" t="s">
        <v>512</v>
      </c>
      <c r="B295" s="251" t="s">
        <v>510</v>
      </c>
      <c r="C295" s="254" t="s">
        <v>1885</v>
      </c>
      <c r="D295" s="254" t="s">
        <v>1886</v>
      </c>
      <c r="E295" s="248">
        <v>2354275.929680876</v>
      </c>
      <c r="F295" s="248">
        <v>54700.37</v>
      </c>
      <c r="G295" s="248">
        <v>130394.21</v>
      </c>
      <c r="H295" s="248">
        <v>54700.37</v>
      </c>
    </row>
    <row r="296" spans="1:8">
      <c r="A296" s="250" t="s">
        <v>513</v>
      </c>
      <c r="B296" s="251" t="s">
        <v>1246</v>
      </c>
      <c r="C296" s="254" t="s">
        <v>1887</v>
      </c>
      <c r="D296" s="254" t="s">
        <v>1517</v>
      </c>
      <c r="E296" s="248">
        <v>3364786.227642531</v>
      </c>
      <c r="F296" s="248">
        <v>3364786.23</v>
      </c>
      <c r="G296" s="248">
        <v>2780861.6686653164</v>
      </c>
      <c r="H296" s="248">
        <v>1166571.47</v>
      </c>
    </row>
    <row r="297" spans="1:8">
      <c r="A297" s="250" t="s">
        <v>514</v>
      </c>
      <c r="B297" s="251" t="s">
        <v>1248</v>
      </c>
      <c r="C297" s="254"/>
      <c r="D297" s="254"/>
      <c r="E297" s="248">
        <v>1079825.5643394028</v>
      </c>
      <c r="F297" s="248">
        <v>0</v>
      </c>
      <c r="G297" s="248">
        <v>0</v>
      </c>
      <c r="H297" s="248">
        <v>0</v>
      </c>
    </row>
    <row r="298" spans="1:8">
      <c r="A298" s="250" t="s">
        <v>516</v>
      </c>
      <c r="B298" s="251" t="s">
        <v>1077</v>
      </c>
      <c r="C298" s="254" t="s">
        <v>1888</v>
      </c>
      <c r="D298" s="254" t="s">
        <v>1077</v>
      </c>
      <c r="E298" s="248">
        <v>570556.38146179158</v>
      </c>
      <c r="F298" s="248">
        <v>570556.38146179158</v>
      </c>
      <c r="G298" s="248">
        <v>983048.25498670479</v>
      </c>
      <c r="H298" s="248">
        <v>412388.74</v>
      </c>
    </row>
    <row r="299" spans="1:8">
      <c r="A299" s="250" t="s">
        <v>518</v>
      </c>
      <c r="B299" s="251" t="s">
        <v>1066</v>
      </c>
      <c r="C299" s="254"/>
      <c r="D299" s="254"/>
      <c r="E299" s="248">
        <v>0</v>
      </c>
      <c r="F299" s="248"/>
      <c r="G299" s="248">
        <v>-100859.76888335531</v>
      </c>
      <c r="H299" s="248">
        <v>0</v>
      </c>
    </row>
    <row r="300" spans="1:8">
      <c r="A300" s="250" t="s">
        <v>521</v>
      </c>
      <c r="B300" s="251" t="s">
        <v>519</v>
      </c>
      <c r="C300" s="254" t="s">
        <v>1889</v>
      </c>
      <c r="D300" s="254" t="s">
        <v>1890</v>
      </c>
      <c r="E300" s="248">
        <v>8967321.590559002</v>
      </c>
      <c r="F300" s="248">
        <v>295000</v>
      </c>
      <c r="G300" s="248">
        <v>7609722.2231421117</v>
      </c>
      <c r="H300" s="248">
        <v>105017.1045164892</v>
      </c>
    </row>
    <row r="301" spans="1:8">
      <c r="A301" s="250" t="s">
        <v>521</v>
      </c>
      <c r="B301" s="251" t="s">
        <v>519</v>
      </c>
      <c r="C301" s="254" t="s">
        <v>1891</v>
      </c>
      <c r="D301" s="254" t="s">
        <v>1892</v>
      </c>
      <c r="E301" s="248">
        <v>8967321.590559002</v>
      </c>
      <c r="F301" s="248">
        <v>1742007.59</v>
      </c>
      <c r="G301" s="248">
        <v>7609722.2231421117</v>
      </c>
      <c r="H301" s="248">
        <v>620137.60388999141</v>
      </c>
    </row>
    <row r="302" spans="1:8">
      <c r="A302" s="250" t="s">
        <v>521</v>
      </c>
      <c r="B302" s="251" t="s">
        <v>519</v>
      </c>
      <c r="C302" s="254" t="s">
        <v>1893</v>
      </c>
      <c r="D302" s="254" t="s">
        <v>1800</v>
      </c>
      <c r="E302" s="248">
        <v>8967321.590559002</v>
      </c>
      <c r="F302" s="248">
        <v>706000</v>
      </c>
      <c r="G302" s="248">
        <v>7609722.2231421117</v>
      </c>
      <c r="H302" s="248">
        <v>251329.07046997076</v>
      </c>
    </row>
    <row r="303" spans="1:8">
      <c r="A303" s="250" t="s">
        <v>521</v>
      </c>
      <c r="B303" s="251" t="s">
        <v>519</v>
      </c>
      <c r="C303" s="254" t="s">
        <v>1894</v>
      </c>
      <c r="D303" s="254" t="s">
        <v>752</v>
      </c>
      <c r="E303" s="248">
        <v>8967321.590559002</v>
      </c>
      <c r="F303" s="248">
        <v>882000</v>
      </c>
      <c r="G303" s="248">
        <v>7609722.2231421117</v>
      </c>
      <c r="H303" s="248">
        <v>313983.34299506265</v>
      </c>
    </row>
    <row r="304" spans="1:8">
      <c r="A304" s="250" t="s">
        <v>521</v>
      </c>
      <c r="B304" s="251" t="s">
        <v>519</v>
      </c>
      <c r="C304" s="254" t="s">
        <v>1895</v>
      </c>
      <c r="D304" s="254" t="s">
        <v>1568</v>
      </c>
      <c r="E304" s="248">
        <v>8967321.590559002</v>
      </c>
      <c r="F304" s="248">
        <v>882000</v>
      </c>
      <c r="G304" s="248">
        <v>7609722.2231421117</v>
      </c>
      <c r="H304" s="248">
        <v>313983.34299506265</v>
      </c>
    </row>
    <row r="305" spans="1:8">
      <c r="A305" s="250" t="s">
        <v>521</v>
      </c>
      <c r="B305" s="251" t="s">
        <v>519</v>
      </c>
      <c r="C305" s="254" t="s">
        <v>1896</v>
      </c>
      <c r="D305" s="254" t="s">
        <v>1897</v>
      </c>
      <c r="E305" s="248">
        <v>8967321.590559002</v>
      </c>
      <c r="F305" s="248">
        <v>717000</v>
      </c>
      <c r="G305" s="248">
        <v>7609722.2231421117</v>
      </c>
      <c r="H305" s="248">
        <v>255244.96250278901</v>
      </c>
    </row>
    <row r="306" spans="1:8">
      <c r="A306" s="250" t="s">
        <v>521</v>
      </c>
      <c r="B306" s="251" t="s">
        <v>519</v>
      </c>
      <c r="C306" s="254" t="s">
        <v>1898</v>
      </c>
      <c r="D306" s="254" t="s">
        <v>1899</v>
      </c>
      <c r="E306" s="248">
        <v>8967321.590559002</v>
      </c>
      <c r="F306" s="248">
        <v>235000</v>
      </c>
      <c r="G306" s="248">
        <v>7609722.2231421117</v>
      </c>
      <c r="H306" s="248">
        <v>83657.693428389699</v>
      </c>
    </row>
    <row r="307" spans="1:8">
      <c r="A307" s="250" t="s">
        <v>521</v>
      </c>
      <c r="B307" s="251" t="s">
        <v>519</v>
      </c>
      <c r="C307" s="254" t="s">
        <v>1900</v>
      </c>
      <c r="D307" s="254" t="s">
        <v>392</v>
      </c>
      <c r="E307" s="248">
        <v>8967321.590559002</v>
      </c>
      <c r="F307" s="248">
        <v>823000</v>
      </c>
      <c r="G307" s="248">
        <v>7609722.2231421117</v>
      </c>
      <c r="H307" s="248">
        <v>292979.92209176475</v>
      </c>
    </row>
    <row r="308" spans="1:8">
      <c r="A308" s="250" t="s">
        <v>521</v>
      </c>
      <c r="B308" s="251" t="s">
        <v>519</v>
      </c>
      <c r="C308" s="254" t="s">
        <v>1901</v>
      </c>
      <c r="D308" s="254" t="s">
        <v>1748</v>
      </c>
      <c r="E308" s="248">
        <v>8967321.590559002</v>
      </c>
      <c r="F308" s="248">
        <v>588000</v>
      </c>
      <c r="G308" s="248">
        <v>7609722.2231421117</v>
      </c>
      <c r="H308" s="248">
        <v>209322.22866337508</v>
      </c>
    </row>
    <row r="309" spans="1:8">
      <c r="A309" s="250" t="s">
        <v>521</v>
      </c>
      <c r="B309" s="251" t="s">
        <v>519</v>
      </c>
      <c r="C309" s="254" t="s">
        <v>1902</v>
      </c>
      <c r="D309" s="254" t="s">
        <v>646</v>
      </c>
      <c r="E309" s="248">
        <v>8967321.590559002</v>
      </c>
      <c r="F309" s="248">
        <v>294000</v>
      </c>
      <c r="G309" s="248">
        <v>7609722.2231421117</v>
      </c>
      <c r="H309" s="248">
        <v>104661.11433168754</v>
      </c>
    </row>
    <row r="310" spans="1:8">
      <c r="A310" s="250" t="s">
        <v>521</v>
      </c>
      <c r="B310" s="251" t="s">
        <v>519</v>
      </c>
      <c r="C310" s="254" t="s">
        <v>1903</v>
      </c>
      <c r="D310" s="254" t="s">
        <v>1904</v>
      </c>
      <c r="E310" s="248">
        <v>8967321.590559002</v>
      </c>
      <c r="F310" s="248">
        <v>1803314</v>
      </c>
      <c r="G310" s="248">
        <v>7609722.2231421117</v>
      </c>
      <c r="H310" s="248">
        <v>641962.08411541767</v>
      </c>
    </row>
    <row r="311" spans="1:8">
      <c r="A311" s="250" t="s">
        <v>524</v>
      </c>
      <c r="B311" s="251" t="s">
        <v>522</v>
      </c>
      <c r="C311" s="254" t="s">
        <v>1905</v>
      </c>
      <c r="D311" s="254" t="s">
        <v>1906</v>
      </c>
      <c r="E311" s="248">
        <v>428531.20893803361</v>
      </c>
      <c r="F311" s="248">
        <v>428531.20893803361</v>
      </c>
      <c r="G311" s="248">
        <v>811577.13809319795</v>
      </c>
      <c r="H311" s="248">
        <v>340456.6</v>
      </c>
    </row>
    <row r="312" spans="1:8">
      <c r="A312" s="250" t="s">
        <v>526</v>
      </c>
      <c r="B312" s="251" t="s">
        <v>1249</v>
      </c>
      <c r="C312" s="254" t="s">
        <v>1907</v>
      </c>
      <c r="D312" s="254" t="s">
        <v>1561</v>
      </c>
      <c r="E312" s="248">
        <v>20566630.67424411</v>
      </c>
      <c r="F312" s="248">
        <v>3571800</v>
      </c>
      <c r="G312" s="248">
        <v>16195084.881743491</v>
      </c>
      <c r="H312" s="248">
        <v>1179883.633344423</v>
      </c>
    </row>
    <row r="313" spans="1:8">
      <c r="A313" s="250" t="s">
        <v>526</v>
      </c>
      <c r="B313" s="251" t="s">
        <v>1249</v>
      </c>
      <c r="C313" s="254" t="s">
        <v>1908</v>
      </c>
      <c r="D313" s="254" t="s">
        <v>1909</v>
      </c>
      <c r="E313" s="248">
        <v>20566630.67424411</v>
      </c>
      <c r="F313" s="248">
        <v>16994830.67424411</v>
      </c>
      <c r="G313" s="248">
        <v>16195084.881743491</v>
      </c>
      <c r="H313" s="248">
        <v>5613954.4666555766</v>
      </c>
    </row>
    <row r="314" spans="1:8">
      <c r="A314" s="250" t="s">
        <v>529</v>
      </c>
      <c r="B314" s="251" t="s">
        <v>527</v>
      </c>
      <c r="C314" s="254" t="s">
        <v>1910</v>
      </c>
      <c r="D314" s="254" t="s">
        <v>1591</v>
      </c>
      <c r="E314" s="248">
        <v>35693619.054265156</v>
      </c>
      <c r="F314" s="248">
        <v>35693619.054265156</v>
      </c>
      <c r="G314" s="248">
        <v>25974273.759071223</v>
      </c>
      <c r="H314" s="248">
        <v>10896207.84</v>
      </c>
    </row>
    <row r="315" spans="1:8">
      <c r="A315" s="250" t="s">
        <v>532</v>
      </c>
      <c r="B315" s="251" t="s">
        <v>530</v>
      </c>
      <c r="C315" s="254" t="s">
        <v>1911</v>
      </c>
      <c r="D315" s="254" t="s">
        <v>1610</v>
      </c>
      <c r="E315" s="248">
        <v>32040997.156507317</v>
      </c>
      <c r="F315" s="248">
        <v>32040997.156507317</v>
      </c>
      <c r="G315" s="248">
        <v>27103612.924716398</v>
      </c>
      <c r="H315" s="248">
        <v>11369965.619999999</v>
      </c>
    </row>
    <row r="316" spans="1:8">
      <c r="A316" s="250" t="s">
        <v>534</v>
      </c>
      <c r="B316" s="251" t="s">
        <v>1250</v>
      </c>
      <c r="C316" s="254" t="s">
        <v>1912</v>
      </c>
      <c r="D316" s="254" t="s">
        <v>1913</v>
      </c>
      <c r="E316" s="248">
        <v>394535.65458826796</v>
      </c>
      <c r="F316" s="248">
        <v>394535.65458826796</v>
      </c>
      <c r="G316" s="248">
        <v>752412.60243116168</v>
      </c>
      <c r="H316" s="248">
        <v>315637.08</v>
      </c>
    </row>
    <row r="317" spans="1:8">
      <c r="A317" s="250" t="s">
        <v>536</v>
      </c>
      <c r="B317" s="251" t="s">
        <v>1251</v>
      </c>
      <c r="C317" s="254" t="s">
        <v>1914</v>
      </c>
      <c r="D317" s="254" t="s">
        <v>1502</v>
      </c>
      <c r="E317" s="248">
        <v>43322445.446292341</v>
      </c>
      <c r="F317" s="248">
        <v>185699.36</v>
      </c>
      <c r="G317" s="248">
        <v>29263317.557662256</v>
      </c>
      <c r="H317" s="248">
        <v>52620.257449744342</v>
      </c>
    </row>
    <row r="318" spans="1:8">
      <c r="A318" s="250" t="s">
        <v>536</v>
      </c>
      <c r="B318" s="251" t="s">
        <v>1251</v>
      </c>
      <c r="C318" s="254" t="s">
        <v>1915</v>
      </c>
      <c r="D318" s="254" t="s">
        <v>1055</v>
      </c>
      <c r="E318" s="248">
        <v>43322445.446292341</v>
      </c>
      <c r="F318" s="248">
        <v>43136746.090000004</v>
      </c>
      <c r="G318" s="248">
        <v>29263317.557662256</v>
      </c>
      <c r="H318" s="248">
        <v>12223341.452550257</v>
      </c>
    </row>
    <row r="319" spans="1:8">
      <c r="A319" s="250" t="s">
        <v>539</v>
      </c>
      <c r="B319" s="251" t="s">
        <v>537</v>
      </c>
      <c r="C319" s="254" t="s">
        <v>1916</v>
      </c>
      <c r="D319" s="254" t="s">
        <v>1502</v>
      </c>
      <c r="E319" s="248">
        <v>5459814.9357130872</v>
      </c>
      <c r="F319" s="248">
        <v>5459814.9357130872</v>
      </c>
      <c r="G319" s="248">
        <v>3531392.1789485449</v>
      </c>
      <c r="H319" s="248">
        <v>1481419.01</v>
      </c>
    </row>
    <row r="320" spans="1:8">
      <c r="A320" s="250" t="s">
        <v>542</v>
      </c>
      <c r="B320" s="251" t="s">
        <v>540</v>
      </c>
      <c r="C320" s="254" t="s">
        <v>1917</v>
      </c>
      <c r="D320" s="254" t="s">
        <v>1689</v>
      </c>
      <c r="E320" s="248">
        <v>629769.62929084036</v>
      </c>
      <c r="F320" s="248">
        <v>629769.62929084036</v>
      </c>
      <c r="G320" s="248">
        <v>798513.37148447067</v>
      </c>
      <c r="H320" s="248">
        <v>334976.34999999998</v>
      </c>
    </row>
    <row r="321" spans="1:8">
      <c r="A321" s="250" t="s">
        <v>543</v>
      </c>
      <c r="B321" s="251" t="s">
        <v>1059</v>
      </c>
      <c r="C321" s="254" t="s">
        <v>1918</v>
      </c>
      <c r="D321" s="254" t="s">
        <v>1919</v>
      </c>
      <c r="E321" s="248">
        <v>30229.149024999999</v>
      </c>
      <c r="F321" s="248">
        <v>30229.149024999999</v>
      </c>
      <c r="G321" s="248">
        <v>-16125.45405852799</v>
      </c>
      <c r="H321" s="248">
        <v>0</v>
      </c>
    </row>
    <row r="322" spans="1:8">
      <c r="A322" s="250" t="s">
        <v>544</v>
      </c>
      <c r="B322" s="251" t="s">
        <v>1252</v>
      </c>
      <c r="C322" s="254"/>
      <c r="D322" s="254"/>
      <c r="E322" s="248">
        <v>0</v>
      </c>
      <c r="F322" s="248"/>
      <c r="G322" s="248">
        <v>-668971.93999999994</v>
      </c>
      <c r="H322" s="248">
        <v>0</v>
      </c>
    </row>
    <row r="323" spans="1:8">
      <c r="A323" s="250" t="s">
        <v>547</v>
      </c>
      <c r="B323" s="251" t="s">
        <v>545</v>
      </c>
      <c r="C323" s="254" t="s">
        <v>1920</v>
      </c>
      <c r="D323" s="254" t="s">
        <v>1785</v>
      </c>
      <c r="E323" s="248">
        <v>17401806.153532565</v>
      </c>
      <c r="F323" s="248">
        <v>17401806.153532565</v>
      </c>
      <c r="G323" s="248">
        <v>12272758.533297949</v>
      </c>
      <c r="H323" s="248">
        <v>5148422.2</v>
      </c>
    </row>
    <row r="324" spans="1:8">
      <c r="A324" s="250" t="s">
        <v>550</v>
      </c>
      <c r="B324" s="251" t="s">
        <v>548</v>
      </c>
      <c r="C324" s="254" t="s">
        <v>1921</v>
      </c>
      <c r="D324" s="254" t="s">
        <v>1055</v>
      </c>
      <c r="E324" s="248">
        <v>9962914.6485799365</v>
      </c>
      <c r="F324" s="248">
        <v>9962914.6485799365</v>
      </c>
      <c r="G324" s="248">
        <v>19650724.739476345</v>
      </c>
      <c r="H324" s="248">
        <v>8243479.0199999996</v>
      </c>
    </row>
    <row r="325" spans="1:8">
      <c r="A325" s="250" t="s">
        <v>552</v>
      </c>
      <c r="B325" s="251" t="s">
        <v>1078</v>
      </c>
      <c r="C325" s="254" t="s">
        <v>1922</v>
      </c>
      <c r="D325" s="254" t="s">
        <v>1078</v>
      </c>
      <c r="E325" s="248">
        <v>15723988.676600665</v>
      </c>
      <c r="F325" s="248">
        <v>15723988.676600665</v>
      </c>
      <c r="G325" s="248">
        <v>9403009.4919297956</v>
      </c>
      <c r="H325" s="248">
        <v>3944562.48</v>
      </c>
    </row>
    <row r="326" spans="1:8">
      <c r="A326" s="250" t="s">
        <v>554</v>
      </c>
      <c r="B326" s="251" t="s">
        <v>1253</v>
      </c>
      <c r="C326" s="254" t="s">
        <v>1923</v>
      </c>
      <c r="D326" s="254" t="s">
        <v>1604</v>
      </c>
      <c r="E326" s="248">
        <v>11377755.926599398</v>
      </c>
      <c r="F326" s="248">
        <v>136282.5</v>
      </c>
      <c r="G326" s="248">
        <v>7067970.881861547</v>
      </c>
      <c r="H326" s="248">
        <v>35514.867174130173</v>
      </c>
    </row>
    <row r="327" spans="1:8">
      <c r="A327" s="250" t="s">
        <v>554</v>
      </c>
      <c r="B327" s="251" t="s">
        <v>1253</v>
      </c>
      <c r="C327" s="254" t="s">
        <v>1924</v>
      </c>
      <c r="D327" s="254" t="s">
        <v>1750</v>
      </c>
      <c r="E327" s="248">
        <v>11377755.926599398</v>
      </c>
      <c r="F327" s="248">
        <v>205765</v>
      </c>
      <c r="G327" s="248">
        <v>7067970.881861547</v>
      </c>
      <c r="H327" s="248">
        <v>53621.827043713572</v>
      </c>
    </row>
    <row r="328" spans="1:8">
      <c r="A328" s="250" t="s">
        <v>554</v>
      </c>
      <c r="B328" s="251" t="s">
        <v>1253</v>
      </c>
      <c r="C328" s="254" t="s">
        <v>1925</v>
      </c>
      <c r="D328" s="254" t="s">
        <v>1880</v>
      </c>
      <c r="E328" s="248">
        <v>11377755.926599398</v>
      </c>
      <c r="F328" s="248">
        <v>106558.95</v>
      </c>
      <c r="G328" s="248">
        <v>7067970.881861547</v>
      </c>
      <c r="H328" s="248">
        <v>27768.986887272968</v>
      </c>
    </row>
    <row r="329" spans="1:8">
      <c r="A329" s="250" t="s">
        <v>554</v>
      </c>
      <c r="B329" s="251" t="s">
        <v>1253</v>
      </c>
      <c r="C329" s="254" t="s">
        <v>1926</v>
      </c>
      <c r="D329" s="254" t="s">
        <v>1606</v>
      </c>
      <c r="E329" s="248">
        <v>11377755.926599398</v>
      </c>
      <c r="F329" s="248">
        <v>933897</v>
      </c>
      <c r="G329" s="248">
        <v>7067970.881861547</v>
      </c>
      <c r="H329" s="248">
        <v>243371.14383225024</v>
      </c>
    </row>
    <row r="330" spans="1:8">
      <c r="A330" s="250" t="s">
        <v>554</v>
      </c>
      <c r="B330" s="251" t="s">
        <v>1253</v>
      </c>
      <c r="C330" s="254" t="s">
        <v>1927</v>
      </c>
      <c r="D330" s="254" t="s">
        <v>1608</v>
      </c>
      <c r="E330" s="248">
        <v>11377755.926599398</v>
      </c>
      <c r="F330" s="248">
        <v>9995252.476599399</v>
      </c>
      <c r="G330" s="248">
        <v>7067970.881861547</v>
      </c>
      <c r="H330" s="248">
        <v>2604736.9550626329</v>
      </c>
    </row>
    <row r="331" spans="1:8">
      <c r="A331" s="250" t="s">
        <v>556</v>
      </c>
      <c r="B331" s="251" t="s">
        <v>1254</v>
      </c>
      <c r="C331" s="254" t="s">
        <v>1928</v>
      </c>
      <c r="D331" s="254" t="s">
        <v>1862</v>
      </c>
      <c r="E331" s="248">
        <v>22081.5430480672</v>
      </c>
      <c r="F331" s="248">
        <v>22081.5430480672</v>
      </c>
      <c r="G331" s="248">
        <v>29038.671490387816</v>
      </c>
      <c r="H331" s="248">
        <v>12181.72</v>
      </c>
    </row>
    <row r="332" spans="1:8">
      <c r="A332" s="250" t="s">
        <v>558</v>
      </c>
      <c r="B332" s="251" t="s">
        <v>1255</v>
      </c>
      <c r="C332" s="254" t="s">
        <v>1929</v>
      </c>
      <c r="D332" s="254" t="s">
        <v>1930</v>
      </c>
      <c r="E332" s="248">
        <v>1427233.4002161997</v>
      </c>
      <c r="F332" s="248">
        <v>1427233.4002161997</v>
      </c>
      <c r="G332" s="248">
        <v>2763296.8272733367</v>
      </c>
      <c r="H332" s="248">
        <v>1159203.01</v>
      </c>
    </row>
    <row r="333" spans="1:8">
      <c r="A333" s="250" t="s">
        <v>560</v>
      </c>
      <c r="B333" s="251" t="s">
        <v>1256</v>
      </c>
      <c r="C333" s="254" t="s">
        <v>1931</v>
      </c>
      <c r="D333" s="254" t="s">
        <v>1781</v>
      </c>
      <c r="E333" s="248">
        <v>4002868.9585413113</v>
      </c>
      <c r="F333" s="248">
        <v>4002868.96</v>
      </c>
      <c r="G333" s="248">
        <v>2350696.8698216011</v>
      </c>
      <c r="H333" s="248">
        <v>986117.33</v>
      </c>
    </row>
    <row r="334" spans="1:8">
      <c r="A334" s="250" t="s">
        <v>563</v>
      </c>
      <c r="B334" s="251" t="s">
        <v>561</v>
      </c>
      <c r="C334" s="254" t="s">
        <v>1932</v>
      </c>
      <c r="D334" s="254" t="s">
        <v>1077</v>
      </c>
      <c r="E334" s="248">
        <v>9794254.2020266615</v>
      </c>
      <c r="F334" s="248">
        <v>1002000</v>
      </c>
      <c r="G334" s="248">
        <v>7638747.6062747203</v>
      </c>
      <c r="H334" s="248">
        <v>327831.34516153362</v>
      </c>
    </row>
    <row r="335" spans="1:8">
      <c r="A335" s="250" t="s">
        <v>563</v>
      </c>
      <c r="B335" s="251" t="s">
        <v>561</v>
      </c>
      <c r="C335" s="254" t="s">
        <v>1933</v>
      </c>
      <c r="D335" s="254" t="s">
        <v>1064</v>
      </c>
      <c r="E335" s="248">
        <v>9794254.2020266615</v>
      </c>
      <c r="F335" s="248">
        <v>1843254.2</v>
      </c>
      <c r="G335" s="248">
        <v>7638747.6062747203</v>
      </c>
      <c r="H335" s="248">
        <v>603070.36313437775</v>
      </c>
    </row>
    <row r="336" spans="1:8">
      <c r="A336" s="250" t="s">
        <v>563</v>
      </c>
      <c r="B336" s="251" t="s">
        <v>561</v>
      </c>
      <c r="C336" s="254" t="s">
        <v>1934</v>
      </c>
      <c r="D336" s="254" t="s">
        <v>222</v>
      </c>
      <c r="E336" s="248">
        <v>9794254.2020266615</v>
      </c>
      <c r="F336" s="248">
        <v>876000</v>
      </c>
      <c r="G336" s="248">
        <v>7638747.6062747203</v>
      </c>
      <c r="H336" s="248">
        <v>286607.04427295754</v>
      </c>
    </row>
    <row r="337" spans="1:8">
      <c r="A337" s="250" t="s">
        <v>563</v>
      </c>
      <c r="B337" s="251" t="s">
        <v>561</v>
      </c>
      <c r="C337" s="254" t="s">
        <v>1935</v>
      </c>
      <c r="D337" s="254" t="s">
        <v>1936</v>
      </c>
      <c r="E337" s="248">
        <v>9794254.2020266615</v>
      </c>
      <c r="F337" s="248">
        <v>814000</v>
      </c>
      <c r="G337" s="248">
        <v>7638747.6062747203</v>
      </c>
      <c r="H337" s="248">
        <v>266322.07081984868</v>
      </c>
    </row>
    <row r="338" spans="1:8">
      <c r="A338" s="250" t="s">
        <v>563</v>
      </c>
      <c r="B338" s="251" t="s">
        <v>561</v>
      </c>
      <c r="C338" s="254" t="s">
        <v>1937</v>
      </c>
      <c r="D338" s="254" t="s">
        <v>1823</v>
      </c>
      <c r="E338" s="248">
        <v>9794254.2020266615</v>
      </c>
      <c r="F338" s="248">
        <v>2504000</v>
      </c>
      <c r="G338" s="248">
        <v>7638747.6062747203</v>
      </c>
      <c r="H338" s="248">
        <v>819251.18591265497</v>
      </c>
    </row>
    <row r="339" spans="1:8">
      <c r="A339" s="250" t="s">
        <v>563</v>
      </c>
      <c r="B339" s="251" t="s">
        <v>561</v>
      </c>
      <c r="C339" s="254" t="s">
        <v>1938</v>
      </c>
      <c r="D339" s="254" t="s">
        <v>1939</v>
      </c>
      <c r="E339" s="248">
        <v>9794254.2020266615</v>
      </c>
      <c r="F339" s="248">
        <v>1002000</v>
      </c>
      <c r="G339" s="248">
        <v>7638747.6062747203</v>
      </c>
      <c r="H339" s="248">
        <v>327831.34516153362</v>
      </c>
    </row>
    <row r="340" spans="1:8">
      <c r="A340" s="250" t="s">
        <v>563</v>
      </c>
      <c r="B340" s="251" t="s">
        <v>561</v>
      </c>
      <c r="C340" s="254" t="s">
        <v>1940</v>
      </c>
      <c r="D340" s="254" t="s">
        <v>1548</v>
      </c>
      <c r="E340" s="248">
        <v>9794254.2020266615</v>
      </c>
      <c r="F340" s="248">
        <v>1002000</v>
      </c>
      <c r="G340" s="248">
        <v>7638747.6062747203</v>
      </c>
      <c r="H340" s="248">
        <v>327831.34516153362</v>
      </c>
    </row>
    <row r="341" spans="1:8">
      <c r="A341" s="250" t="s">
        <v>563</v>
      </c>
      <c r="B341" s="251" t="s">
        <v>561</v>
      </c>
      <c r="C341" s="254" t="s">
        <v>1941</v>
      </c>
      <c r="D341" s="254" t="s">
        <v>1942</v>
      </c>
      <c r="E341" s="248">
        <v>9794254.2020266615</v>
      </c>
      <c r="F341" s="248">
        <v>751000</v>
      </c>
      <c r="G341" s="248">
        <v>7638747.6062747203</v>
      </c>
      <c r="H341" s="248">
        <v>245709.92037556061</v>
      </c>
    </row>
    <row r="342" spans="1:8">
      <c r="A342" s="250" t="s">
        <v>564</v>
      </c>
      <c r="B342" s="251" t="s">
        <v>1257</v>
      </c>
      <c r="C342" s="254"/>
      <c r="D342" s="254"/>
      <c r="E342" s="248">
        <v>0</v>
      </c>
      <c r="F342" s="248"/>
      <c r="G342" s="248">
        <v>-1258445.819955528</v>
      </c>
      <c r="H342" s="248">
        <v>0</v>
      </c>
    </row>
    <row r="343" spans="1:8">
      <c r="A343" s="250" t="s">
        <v>566</v>
      </c>
      <c r="B343" s="251" t="s">
        <v>1258</v>
      </c>
      <c r="C343" s="254" t="s">
        <v>1943</v>
      </c>
      <c r="D343" s="254" t="s">
        <v>1496</v>
      </c>
      <c r="E343" s="248">
        <v>19782015.719324686</v>
      </c>
      <c r="F343" s="248">
        <v>2838000</v>
      </c>
      <c r="G343" s="248">
        <v>12941648.409993824</v>
      </c>
      <c r="H343" s="248">
        <v>778867.19104275398</v>
      </c>
    </row>
    <row r="344" spans="1:8">
      <c r="A344" s="250" t="s">
        <v>566</v>
      </c>
      <c r="B344" s="251" t="s">
        <v>1258</v>
      </c>
      <c r="C344" s="254" t="s">
        <v>1944</v>
      </c>
      <c r="D344" s="254" t="s">
        <v>1945</v>
      </c>
      <c r="E344" s="248">
        <v>19782015.719324686</v>
      </c>
      <c r="F344" s="248">
        <v>922000</v>
      </c>
      <c r="G344" s="248">
        <v>12941648.409993824</v>
      </c>
      <c r="H344" s="248">
        <v>253035.78229084535</v>
      </c>
    </row>
    <row r="345" spans="1:8">
      <c r="A345" s="250" t="s">
        <v>566</v>
      </c>
      <c r="B345" s="251" t="s">
        <v>1258</v>
      </c>
      <c r="C345" s="254" t="s">
        <v>1946</v>
      </c>
      <c r="D345" s="254" t="s">
        <v>1798</v>
      </c>
      <c r="E345" s="248">
        <v>19782015.719324686</v>
      </c>
      <c r="F345" s="248">
        <v>2838000</v>
      </c>
      <c r="G345" s="248">
        <v>12941648.409993824</v>
      </c>
      <c r="H345" s="248">
        <v>778867.19104275398</v>
      </c>
    </row>
    <row r="346" spans="1:8">
      <c r="A346" s="250" t="s">
        <v>566</v>
      </c>
      <c r="B346" s="251" t="s">
        <v>1258</v>
      </c>
      <c r="C346" s="254" t="s">
        <v>1947</v>
      </c>
      <c r="D346" s="254" t="s">
        <v>1079</v>
      </c>
      <c r="E346" s="248">
        <v>19782015.719324686</v>
      </c>
      <c r="F346" s="248">
        <v>3690000</v>
      </c>
      <c r="G346" s="248">
        <v>12941648.409993824</v>
      </c>
      <c r="H346" s="248">
        <v>1012692.0137236651</v>
      </c>
    </row>
    <row r="347" spans="1:8">
      <c r="A347" s="250" t="s">
        <v>566</v>
      </c>
      <c r="B347" s="251" t="s">
        <v>1258</v>
      </c>
      <c r="C347" s="254" t="s">
        <v>1948</v>
      </c>
      <c r="D347" s="254" t="s">
        <v>1073</v>
      </c>
      <c r="E347" s="248">
        <v>19782015.719324686</v>
      </c>
      <c r="F347" s="248">
        <v>2554000</v>
      </c>
      <c r="G347" s="248">
        <v>12941648.409993824</v>
      </c>
      <c r="H347" s="248">
        <v>700925.58348245022</v>
      </c>
    </row>
    <row r="348" spans="1:8">
      <c r="A348" s="250" t="s">
        <v>566</v>
      </c>
      <c r="B348" s="251" t="s">
        <v>1258</v>
      </c>
      <c r="C348" s="254" t="s">
        <v>1949</v>
      </c>
      <c r="D348" s="254" t="s">
        <v>1066</v>
      </c>
      <c r="E348" s="248">
        <v>19782015.719324686</v>
      </c>
      <c r="F348" s="248">
        <v>894000</v>
      </c>
      <c r="G348" s="248">
        <v>12941648.409993824</v>
      </c>
      <c r="H348" s="248">
        <v>245351.39844687175</v>
      </c>
    </row>
    <row r="349" spans="1:8">
      <c r="A349" s="250" t="s">
        <v>566</v>
      </c>
      <c r="B349" s="251" t="s">
        <v>1258</v>
      </c>
      <c r="C349" s="254" t="s">
        <v>1950</v>
      </c>
      <c r="D349" s="254" t="s">
        <v>1499</v>
      </c>
      <c r="E349" s="248">
        <v>19782015.719324686</v>
      </c>
      <c r="F349" s="248">
        <v>2909000</v>
      </c>
      <c r="G349" s="248">
        <v>12941648.409993824</v>
      </c>
      <c r="H349" s="248">
        <v>798352.59293282975</v>
      </c>
    </row>
    <row r="350" spans="1:8">
      <c r="A350" s="250" t="s">
        <v>566</v>
      </c>
      <c r="B350" s="251" t="s">
        <v>1258</v>
      </c>
      <c r="C350" s="254" t="s">
        <v>1951</v>
      </c>
      <c r="D350" s="254" t="s">
        <v>106</v>
      </c>
      <c r="E350" s="248">
        <v>19782015.719324686</v>
      </c>
      <c r="F350" s="248">
        <v>1221015.72</v>
      </c>
      <c r="G350" s="248">
        <v>12941648.409993824</v>
      </c>
      <c r="H350" s="248">
        <v>335098.33828592167</v>
      </c>
    </row>
    <row r="351" spans="1:8">
      <c r="A351" s="250" t="s">
        <v>566</v>
      </c>
      <c r="B351" s="251" t="s">
        <v>1258</v>
      </c>
      <c r="C351" s="254" t="s">
        <v>1952</v>
      </c>
      <c r="D351" s="254" t="s">
        <v>1953</v>
      </c>
      <c r="E351" s="248">
        <v>19782015.719324686</v>
      </c>
      <c r="F351" s="248">
        <v>1277000</v>
      </c>
      <c r="G351" s="248">
        <v>12941648.409993824</v>
      </c>
      <c r="H351" s="248">
        <v>350462.79174122511</v>
      </c>
    </row>
    <row r="352" spans="1:8">
      <c r="A352" s="250" t="s">
        <v>566</v>
      </c>
      <c r="B352" s="251" t="s">
        <v>1258</v>
      </c>
      <c r="C352" s="254" t="s">
        <v>1954</v>
      </c>
      <c r="D352" s="254" t="s">
        <v>1647</v>
      </c>
      <c r="E352" s="248">
        <v>19782015.719324686</v>
      </c>
      <c r="F352" s="248">
        <v>639000</v>
      </c>
      <c r="G352" s="248">
        <v>12941648.409993824</v>
      </c>
      <c r="H352" s="248">
        <v>175368.61701068349</v>
      </c>
    </row>
    <row r="353" spans="1:13">
      <c r="A353" s="250" t="s">
        <v>569</v>
      </c>
      <c r="B353" s="251" t="s">
        <v>567</v>
      </c>
      <c r="C353" s="254" t="s">
        <v>1955</v>
      </c>
      <c r="D353" s="254" t="s">
        <v>1956</v>
      </c>
      <c r="E353" s="248">
        <v>536600.90528063942</v>
      </c>
      <c r="F353" s="248">
        <v>536600.90528063942</v>
      </c>
      <c r="G353" s="248">
        <v>872841.08009666018</v>
      </c>
      <c r="H353" s="248">
        <v>366156.83</v>
      </c>
    </row>
    <row r="354" spans="1:13">
      <c r="A354" s="250" t="s">
        <v>571</v>
      </c>
      <c r="B354" s="251" t="s">
        <v>1259</v>
      </c>
      <c r="C354" s="254" t="s">
        <v>1957</v>
      </c>
      <c r="D354" s="254" t="s">
        <v>1958</v>
      </c>
      <c r="E354" s="248">
        <v>333980.86351026583</v>
      </c>
      <c r="F354" s="248">
        <v>333980.86351026583</v>
      </c>
      <c r="G354" s="248">
        <v>606727.14466052374</v>
      </c>
      <c r="H354" s="248">
        <v>254522.03</v>
      </c>
    </row>
    <row r="355" spans="1:13">
      <c r="A355" s="250" t="s">
        <v>573</v>
      </c>
      <c r="B355" s="251" t="s">
        <v>1260</v>
      </c>
      <c r="C355" s="254" t="s">
        <v>1959</v>
      </c>
      <c r="D355" s="254" t="s">
        <v>1960</v>
      </c>
      <c r="E355" s="248">
        <v>499302.18859447504</v>
      </c>
      <c r="F355" s="248">
        <v>499302.18859447504</v>
      </c>
      <c r="G355" s="248">
        <v>901507.27896872524</v>
      </c>
      <c r="H355" s="248">
        <v>378182.3</v>
      </c>
    </row>
    <row r="356" spans="1:13">
      <c r="A356" s="250" t="s">
        <v>576</v>
      </c>
      <c r="B356" s="251" t="s">
        <v>1261</v>
      </c>
      <c r="C356" s="254" t="s">
        <v>1961</v>
      </c>
      <c r="D356" s="254" t="s">
        <v>1962</v>
      </c>
      <c r="E356" s="248">
        <v>22069629.017087411</v>
      </c>
      <c r="F356" s="248">
        <v>22069629.017087411</v>
      </c>
      <c r="G356" s="248">
        <v>17112390.136512071</v>
      </c>
      <c r="H356" s="248">
        <v>7178647.6600000001</v>
      </c>
    </row>
    <row r="357" spans="1:13">
      <c r="A357" s="250" t="s">
        <v>579</v>
      </c>
      <c r="B357" s="251" t="s">
        <v>577</v>
      </c>
      <c r="C357" s="254" t="s">
        <v>1963</v>
      </c>
      <c r="D357" s="254" t="s">
        <v>1667</v>
      </c>
      <c r="E357" s="248">
        <v>9967702.0686094929</v>
      </c>
      <c r="F357" s="248">
        <v>8527914.6300000008</v>
      </c>
      <c r="G357" s="248">
        <v>7862218.4423503876</v>
      </c>
      <c r="H357" s="248">
        <v>3260440.3762946683</v>
      </c>
    </row>
    <row r="358" spans="1:13">
      <c r="A358" s="250" t="s">
        <v>579</v>
      </c>
      <c r="B358" s="251" t="s">
        <v>577</v>
      </c>
      <c r="C358" s="254" t="s">
        <v>579</v>
      </c>
      <c r="D358" s="254" t="s">
        <v>1669</v>
      </c>
      <c r="E358" s="248">
        <v>9967702.0686094929</v>
      </c>
      <c r="F358" s="248">
        <v>98764.64</v>
      </c>
      <c r="G358" s="248">
        <v>7862218.4423503876</v>
      </c>
      <c r="H358" s="248">
        <v>37760.253705331401</v>
      </c>
    </row>
    <row r="359" spans="1:13">
      <c r="A359" s="262" t="s">
        <v>965</v>
      </c>
      <c r="B359" s="251" t="s">
        <v>1359</v>
      </c>
      <c r="C359" s="254" t="s">
        <v>1964</v>
      </c>
      <c r="D359" s="254" t="s">
        <v>968</v>
      </c>
      <c r="E359" s="248">
        <v>1716175.4967127366</v>
      </c>
      <c r="F359" s="248">
        <v>1716175.4967127366</v>
      </c>
      <c r="G359" s="248">
        <v>1334379.4583321833</v>
      </c>
      <c r="H359" s="248">
        <v>559772.18000000005</v>
      </c>
    </row>
    <row r="360" spans="1:13">
      <c r="A360" s="250" t="s">
        <v>582</v>
      </c>
      <c r="B360" s="251" t="s">
        <v>580</v>
      </c>
      <c r="C360" s="254" t="s">
        <v>1965</v>
      </c>
      <c r="D360" s="254" t="s">
        <v>1785</v>
      </c>
      <c r="E360" s="248">
        <v>411965.2816672285</v>
      </c>
      <c r="F360" s="248">
        <v>411965.2816672285</v>
      </c>
      <c r="G360" s="248">
        <v>0</v>
      </c>
      <c r="H360" s="248">
        <v>0</v>
      </c>
    </row>
    <row r="361" spans="1:13">
      <c r="A361" s="250" t="s">
        <v>584</v>
      </c>
      <c r="B361" s="251" t="s">
        <v>1262</v>
      </c>
      <c r="C361" s="254" t="s">
        <v>1966</v>
      </c>
      <c r="D361" s="254" t="s">
        <v>1967</v>
      </c>
      <c r="E361" s="248">
        <v>3831215.5896506379</v>
      </c>
      <c r="F361" s="248">
        <v>210000</v>
      </c>
      <c r="G361" s="248">
        <v>5864123.96</v>
      </c>
      <c r="H361" s="248">
        <v>210000.00000000003</v>
      </c>
    </row>
    <row r="362" spans="1:13">
      <c r="A362" s="250" t="s">
        <v>584</v>
      </c>
      <c r="B362" s="251" t="s">
        <v>1262</v>
      </c>
      <c r="C362" s="254" t="s">
        <v>1968</v>
      </c>
      <c r="D362" s="254" t="s">
        <v>1740</v>
      </c>
      <c r="E362" s="248">
        <v>3831215.5896506379</v>
      </c>
      <c r="F362" s="248">
        <v>200000</v>
      </c>
      <c r="G362" s="248">
        <v>5864123.96</v>
      </c>
      <c r="H362" s="248">
        <v>200000</v>
      </c>
    </row>
    <row r="363" spans="1:13">
      <c r="A363" s="250" t="s">
        <v>584</v>
      </c>
      <c r="B363" s="251" t="s">
        <v>1262</v>
      </c>
      <c r="C363" s="254" t="s">
        <v>1969</v>
      </c>
      <c r="D363" s="254" t="s">
        <v>1067</v>
      </c>
      <c r="E363" s="248">
        <v>3831215.5896506379</v>
      </c>
      <c r="F363" s="248">
        <v>400000</v>
      </c>
      <c r="G363" s="248">
        <v>5864123.96</v>
      </c>
      <c r="H363" s="248">
        <v>400000</v>
      </c>
    </row>
    <row r="364" spans="1:13">
      <c r="A364" s="250" t="s">
        <v>584</v>
      </c>
      <c r="B364" s="251" t="s">
        <v>1262</v>
      </c>
      <c r="C364" s="254" t="s">
        <v>1970</v>
      </c>
      <c r="D364" s="254" t="s">
        <v>1971</v>
      </c>
      <c r="E364" s="248">
        <v>3831215.5896506379</v>
      </c>
      <c r="F364" s="248">
        <v>1650000</v>
      </c>
      <c r="G364" s="248">
        <v>5864123.96</v>
      </c>
      <c r="H364" s="248">
        <v>1650000</v>
      </c>
    </row>
    <row r="365" spans="1:13">
      <c r="A365" s="250" t="s">
        <v>586</v>
      </c>
      <c r="B365" s="251" t="s">
        <v>1263</v>
      </c>
      <c r="C365" s="254" t="s">
        <v>1972</v>
      </c>
      <c r="D365" s="254" t="s">
        <v>1973</v>
      </c>
      <c r="E365" s="248">
        <v>3520149.3676663754</v>
      </c>
      <c r="F365" s="248">
        <v>3520149.3676663754</v>
      </c>
      <c r="G365" s="248">
        <v>2297322.0436844872</v>
      </c>
      <c r="H365" s="248">
        <v>963726.59</v>
      </c>
    </row>
    <row r="366" spans="1:13">
      <c r="A366" s="250" t="s">
        <v>588</v>
      </c>
      <c r="B366" s="251" t="s">
        <v>1264</v>
      </c>
      <c r="C366" s="254" t="s">
        <v>1974</v>
      </c>
      <c r="D366" s="254" t="s">
        <v>1602</v>
      </c>
      <c r="E366" s="248">
        <v>12338649.072260251</v>
      </c>
      <c r="F366" s="248">
        <v>577000</v>
      </c>
      <c r="G366" s="248">
        <v>6161839.8657178022</v>
      </c>
      <c r="H366" s="248">
        <v>120878.92051054173</v>
      </c>
      <c r="J366" s="243" t="s">
        <v>1759</v>
      </c>
      <c r="K366" s="243">
        <v>0.10527894849999166</v>
      </c>
      <c r="L366" s="243">
        <v>2584891.8199999998</v>
      </c>
      <c r="M366" s="267">
        <v>272134.69279582967</v>
      </c>
    </row>
    <row r="367" spans="1:13">
      <c r="A367" s="250" t="s">
        <v>588</v>
      </c>
      <c r="B367" s="251" t="s">
        <v>1264</v>
      </c>
      <c r="C367" s="254" t="s">
        <v>1975</v>
      </c>
      <c r="D367" s="254" t="s">
        <v>1976</v>
      </c>
      <c r="E367" s="248">
        <v>12338649.072260251</v>
      </c>
      <c r="F367" s="248">
        <v>3464000</v>
      </c>
      <c r="G367" s="248">
        <v>6161839.8657178022</v>
      </c>
      <c r="H367" s="248">
        <v>725692.51412221254</v>
      </c>
      <c r="J367" s="243" t="s">
        <v>1975</v>
      </c>
      <c r="K367" s="243">
        <v>0.28074386266664442</v>
      </c>
      <c r="L367" s="243">
        <v>2584891.8199999998</v>
      </c>
      <c r="M367" s="268">
        <v>725692.51412221254</v>
      </c>
    </row>
    <row r="368" spans="1:13">
      <c r="A368" s="250" t="s">
        <v>588</v>
      </c>
      <c r="B368" s="251" t="s">
        <v>1264</v>
      </c>
      <c r="C368" s="254" t="s">
        <v>1977</v>
      </c>
      <c r="D368" s="254" t="s">
        <v>1065</v>
      </c>
      <c r="E368" s="248">
        <v>12338649.072260251</v>
      </c>
      <c r="F368" s="248">
        <v>1443000</v>
      </c>
      <c r="G368" s="248">
        <v>6161839.8657178022</v>
      </c>
      <c r="H368" s="248">
        <v>302302.04904109484</v>
      </c>
      <c r="J368" s="243" t="s">
        <v>1983</v>
      </c>
      <c r="K368" s="243">
        <v>0.15793050429952782</v>
      </c>
      <c r="L368" s="243">
        <v>2584891.8199999998</v>
      </c>
      <c r="M368" s="268">
        <v>408233.26869232429</v>
      </c>
    </row>
    <row r="369" spans="1:13">
      <c r="A369" s="250" t="s">
        <v>588</v>
      </c>
      <c r="B369" s="251" t="s">
        <v>1264</v>
      </c>
      <c r="C369" s="254" t="s">
        <v>1759</v>
      </c>
      <c r="D369" s="254" t="s">
        <v>1760</v>
      </c>
      <c r="E369" s="248">
        <v>12338649.072260251</v>
      </c>
      <c r="F369" s="248">
        <v>1299000</v>
      </c>
      <c r="G369" s="248">
        <v>6161839.8657178022</v>
      </c>
      <c r="H369" s="248">
        <v>272134.69279582967</v>
      </c>
      <c r="J369" s="243" t="s">
        <v>1979</v>
      </c>
      <c r="K369" s="243">
        <v>0.11694959406119165</v>
      </c>
      <c r="L369" s="243">
        <v>2584891.8199999998</v>
      </c>
      <c r="M369" s="268">
        <v>302302.04904109484</v>
      </c>
    </row>
    <row r="370" spans="1:13">
      <c r="A370" s="250" t="s">
        <v>588</v>
      </c>
      <c r="B370" s="251" t="s">
        <v>1264</v>
      </c>
      <c r="C370" s="254" t="s">
        <v>1978</v>
      </c>
      <c r="D370" s="254" t="s">
        <v>1913</v>
      </c>
      <c r="E370" s="248">
        <v>12338649.072260251</v>
      </c>
      <c r="F370" s="248">
        <v>433000</v>
      </c>
      <c r="G370" s="248">
        <v>6161839.8657178022</v>
      </c>
      <c r="H370" s="248">
        <v>90711.564265276567</v>
      </c>
      <c r="J370" s="243" t="s">
        <v>1978</v>
      </c>
      <c r="K370" s="243">
        <v>3.5092982833330552E-2</v>
      </c>
      <c r="L370" s="243">
        <v>2584891.8199999998</v>
      </c>
      <c r="M370" s="268">
        <v>90711.564265276567</v>
      </c>
    </row>
    <row r="371" spans="1:13">
      <c r="A371" s="250" t="s">
        <v>588</v>
      </c>
      <c r="B371" s="251" t="s">
        <v>1264</v>
      </c>
      <c r="C371" s="254" t="s">
        <v>1979</v>
      </c>
      <c r="D371" s="254" t="s">
        <v>1980</v>
      </c>
      <c r="E371" s="248">
        <v>12338649.072260251</v>
      </c>
      <c r="F371" s="248">
        <v>1443000</v>
      </c>
      <c r="G371" s="248">
        <v>6161839.8657178022</v>
      </c>
      <c r="H371" s="248">
        <v>302302.04904109484</v>
      </c>
      <c r="J371" s="243" t="s">
        <v>1974</v>
      </c>
      <c r="K371" s="243">
        <v>4.6763628394530549E-2</v>
      </c>
      <c r="L371" s="243">
        <v>2584891.8199999998</v>
      </c>
      <c r="M371" s="268">
        <v>120878.92051054173</v>
      </c>
    </row>
    <row r="372" spans="1:13">
      <c r="A372" s="250" t="s">
        <v>588</v>
      </c>
      <c r="B372" s="251" t="s">
        <v>1264</v>
      </c>
      <c r="C372" s="254" t="s">
        <v>1981</v>
      </c>
      <c r="D372" s="254" t="s">
        <v>1982</v>
      </c>
      <c r="E372" s="248">
        <v>12338649.072260251</v>
      </c>
      <c r="F372" s="248">
        <v>1731000</v>
      </c>
      <c r="G372" s="248">
        <v>6161839.8657178022</v>
      </c>
      <c r="H372" s="248">
        <v>362636.76153162523</v>
      </c>
      <c r="J372" s="243" t="s">
        <v>1981</v>
      </c>
      <c r="K372" s="243">
        <v>0.14029088518359165</v>
      </c>
      <c r="L372" s="243">
        <v>2584891.8199999998</v>
      </c>
      <c r="M372" s="268">
        <v>362636.76153162523</v>
      </c>
    </row>
    <row r="373" spans="1:13">
      <c r="A373" s="250" t="s">
        <v>588</v>
      </c>
      <c r="B373" s="251" t="s">
        <v>1264</v>
      </c>
      <c r="C373" s="254" t="s">
        <v>1983</v>
      </c>
      <c r="D373" s="254" t="s">
        <v>1906</v>
      </c>
      <c r="E373" s="248">
        <v>12338649.072260251</v>
      </c>
      <c r="F373" s="248">
        <v>1948649.07</v>
      </c>
      <c r="G373" s="248">
        <v>6161839.8657178022</v>
      </c>
      <c r="H373" s="248">
        <v>408233.26869232429</v>
      </c>
      <c r="J373" s="243" t="s">
        <v>1977</v>
      </c>
      <c r="K373" s="243">
        <v>0.11694959406119165</v>
      </c>
      <c r="L373" s="243">
        <v>2584891.8199999998</v>
      </c>
      <c r="M373" s="268">
        <v>302302.04904109484</v>
      </c>
    </row>
    <row r="374" spans="1:13">
      <c r="A374" s="250" t="s">
        <v>589</v>
      </c>
      <c r="B374" s="251" t="s">
        <v>1265</v>
      </c>
      <c r="C374" s="254" t="s">
        <v>1984</v>
      </c>
      <c r="D374" s="254" t="s">
        <v>1203</v>
      </c>
      <c r="E374" s="248">
        <v>37693742.518009514</v>
      </c>
      <c r="F374" s="248">
        <v>17171286.850000001</v>
      </c>
      <c r="G374" s="248">
        <v>25801015.838912752</v>
      </c>
      <c r="H374" s="248">
        <v>10823526.140000001</v>
      </c>
    </row>
    <row r="375" spans="1:13">
      <c r="A375" s="250" t="s">
        <v>592</v>
      </c>
      <c r="B375" s="251" t="s">
        <v>590</v>
      </c>
      <c r="C375" s="254" t="s">
        <v>1985</v>
      </c>
      <c r="D375" s="254" t="s">
        <v>1055</v>
      </c>
      <c r="E375" s="248">
        <v>8588513.9509391543</v>
      </c>
      <c r="F375" s="248">
        <v>8588513.9509391543</v>
      </c>
      <c r="G375" s="248">
        <v>6016314.0875157956</v>
      </c>
      <c r="H375" s="248">
        <v>2523843.75</v>
      </c>
    </row>
    <row r="376" spans="1:13">
      <c r="A376" s="250" t="s">
        <v>594</v>
      </c>
      <c r="B376" s="251" t="s">
        <v>1080</v>
      </c>
      <c r="C376" s="254" t="s">
        <v>1986</v>
      </c>
      <c r="D376" s="254" t="s">
        <v>1080</v>
      </c>
      <c r="E376" s="248">
        <v>666940.84231031791</v>
      </c>
      <c r="F376" s="248">
        <v>666940.84231031791</v>
      </c>
      <c r="G376" s="248">
        <v>772558.9078578183</v>
      </c>
      <c r="H376" s="248">
        <v>324088.46000000002</v>
      </c>
    </row>
    <row r="377" spans="1:13">
      <c r="A377" s="250" t="s">
        <v>596</v>
      </c>
      <c r="B377" s="251" t="s">
        <v>1266</v>
      </c>
      <c r="C377" s="254" t="s">
        <v>1987</v>
      </c>
      <c r="D377" s="254" t="s">
        <v>1579</v>
      </c>
      <c r="E377" s="248">
        <v>2355392.582068312</v>
      </c>
      <c r="F377" s="248">
        <v>1100000</v>
      </c>
      <c r="G377" s="248">
        <v>2622169.25</v>
      </c>
      <c r="H377" s="248">
        <v>1100000</v>
      </c>
    </row>
    <row r="378" spans="1:13">
      <c r="A378" s="250" t="s">
        <v>598</v>
      </c>
      <c r="B378" s="251" t="s">
        <v>1267</v>
      </c>
      <c r="C378" s="254" t="s">
        <v>1988</v>
      </c>
      <c r="D378" s="254" t="s">
        <v>1502</v>
      </c>
      <c r="E378" s="248">
        <v>2382074.8921035556</v>
      </c>
      <c r="F378" s="248">
        <v>10210.64</v>
      </c>
      <c r="G378" s="248">
        <v>227926.56401799154</v>
      </c>
      <c r="H378" s="248">
        <v>409.84953400083901</v>
      </c>
    </row>
    <row r="379" spans="1:13">
      <c r="A379" s="250" t="s">
        <v>598</v>
      </c>
      <c r="B379" s="251" t="s">
        <v>1267</v>
      </c>
      <c r="C379" s="254" t="s">
        <v>1989</v>
      </c>
      <c r="D379" s="254" t="s">
        <v>1055</v>
      </c>
      <c r="E379" s="248">
        <v>2382074.8921035556</v>
      </c>
      <c r="F379" s="248">
        <v>2371864.25</v>
      </c>
      <c r="G379" s="248">
        <v>227926.56401799154</v>
      </c>
      <c r="H379" s="248">
        <v>95205.34046599915</v>
      </c>
    </row>
    <row r="380" spans="1:13">
      <c r="A380" s="250" t="s">
        <v>600</v>
      </c>
      <c r="B380" s="251" t="s">
        <v>1268</v>
      </c>
      <c r="C380" s="254" t="s">
        <v>1990</v>
      </c>
      <c r="D380" s="254" t="s">
        <v>1502</v>
      </c>
      <c r="E380" s="248">
        <v>3159842.9150937847</v>
      </c>
      <c r="F380" s="248">
        <v>13544.5</v>
      </c>
      <c r="G380" s="248">
        <v>865061.59124397766</v>
      </c>
      <c r="H380" s="248">
        <v>1555.5231170114621</v>
      </c>
    </row>
    <row r="381" spans="1:13">
      <c r="A381" s="250" t="s">
        <v>600</v>
      </c>
      <c r="B381" s="251" t="s">
        <v>1268</v>
      </c>
      <c r="C381" s="254" t="s">
        <v>1991</v>
      </c>
      <c r="D381" s="254" t="s">
        <v>1055</v>
      </c>
      <c r="E381" s="248">
        <v>3159842.9150937847</v>
      </c>
      <c r="F381" s="248">
        <v>3146298.42</v>
      </c>
      <c r="G381" s="248">
        <v>865061.59124397766</v>
      </c>
      <c r="H381" s="248">
        <v>361337.80688298855</v>
      </c>
    </row>
    <row r="382" spans="1:13">
      <c r="A382" s="250" t="s">
        <v>601</v>
      </c>
      <c r="B382" s="251" t="s">
        <v>1270</v>
      </c>
      <c r="C382" s="254" t="s">
        <v>1992</v>
      </c>
      <c r="D382" s="254" t="s">
        <v>1270</v>
      </c>
      <c r="E382" s="248">
        <v>1067692.1857752746</v>
      </c>
      <c r="F382" s="248">
        <v>650000</v>
      </c>
      <c r="G382" s="248">
        <v>1549463.65</v>
      </c>
      <c r="H382" s="248">
        <v>650000</v>
      </c>
    </row>
    <row r="383" spans="1:13">
      <c r="A383" s="250" t="s">
        <v>603</v>
      </c>
      <c r="B383" s="251" t="s">
        <v>1271</v>
      </c>
      <c r="C383" s="254" t="s">
        <v>1993</v>
      </c>
      <c r="D383" s="254" t="s">
        <v>1994</v>
      </c>
      <c r="E383" s="248">
        <v>250541.73143087249</v>
      </c>
      <c r="F383" s="248">
        <v>250541.73143087249</v>
      </c>
      <c r="G383" s="248">
        <v>505023.37009016151</v>
      </c>
      <c r="H383" s="248">
        <v>211857.3</v>
      </c>
    </row>
    <row r="384" spans="1:13">
      <c r="A384" s="250" t="s">
        <v>604</v>
      </c>
      <c r="B384" s="251" t="s">
        <v>1273</v>
      </c>
      <c r="C384" s="254" t="s">
        <v>1995</v>
      </c>
      <c r="D384" s="254" t="s">
        <v>1996</v>
      </c>
      <c r="E384" s="248">
        <v>821180.04132846871</v>
      </c>
      <c r="F384" s="248">
        <v>82973</v>
      </c>
      <c r="G384" s="248">
        <v>197790.23</v>
      </c>
      <c r="H384" s="248">
        <v>82973</v>
      </c>
    </row>
    <row r="385" spans="1:8">
      <c r="A385" s="250" t="s">
        <v>606</v>
      </c>
      <c r="B385" s="251" t="s">
        <v>1274</v>
      </c>
      <c r="C385" s="254" t="s">
        <v>1997</v>
      </c>
      <c r="D385" s="254" t="s">
        <v>1203</v>
      </c>
      <c r="E385" s="248">
        <v>1010839.4218111805</v>
      </c>
      <c r="F385" s="248">
        <v>460485.28</v>
      </c>
      <c r="G385" s="248">
        <v>602865.24380426505</v>
      </c>
      <c r="H385" s="248">
        <v>252901.96</v>
      </c>
    </row>
    <row r="386" spans="1:8">
      <c r="A386" s="250" t="s">
        <v>608</v>
      </c>
      <c r="B386" s="251" t="s">
        <v>1275</v>
      </c>
      <c r="C386" s="254" t="s">
        <v>1998</v>
      </c>
      <c r="D386" s="254" t="s">
        <v>1067</v>
      </c>
      <c r="E386" s="248">
        <v>380773.39366166043</v>
      </c>
      <c r="F386" s="248">
        <v>380773.39366166043</v>
      </c>
      <c r="G386" s="248">
        <v>737914.67082256405</v>
      </c>
      <c r="H386" s="248">
        <v>309555.20000000001</v>
      </c>
    </row>
    <row r="387" spans="1:8">
      <c r="A387" s="250" t="s">
        <v>611</v>
      </c>
      <c r="B387" s="251" t="s">
        <v>609</v>
      </c>
      <c r="C387" s="254" t="s">
        <v>1999</v>
      </c>
      <c r="D387" s="254" t="s">
        <v>1522</v>
      </c>
      <c r="E387" s="248">
        <v>4146935.4741106238</v>
      </c>
      <c r="F387" s="248">
        <v>4146935.4741106238</v>
      </c>
      <c r="G387" s="248">
        <v>2313978.408373965</v>
      </c>
      <c r="H387" s="248">
        <v>970713.94</v>
      </c>
    </row>
    <row r="388" spans="1:8">
      <c r="A388" s="250" t="s">
        <v>614</v>
      </c>
      <c r="B388" s="251" t="s">
        <v>1276</v>
      </c>
      <c r="C388" s="254" t="s">
        <v>2000</v>
      </c>
      <c r="D388" s="254" t="s">
        <v>612</v>
      </c>
      <c r="E388" s="248">
        <v>24755.393427679992</v>
      </c>
      <c r="F388" s="248">
        <v>24755.393427679992</v>
      </c>
      <c r="G388" s="248">
        <v>37633.716887743416</v>
      </c>
      <c r="H388" s="248">
        <v>15787.34</v>
      </c>
    </row>
    <row r="389" spans="1:8">
      <c r="A389" s="250" t="s">
        <v>617</v>
      </c>
      <c r="B389" s="251" t="s">
        <v>615</v>
      </c>
      <c r="C389" s="254" t="s">
        <v>2001</v>
      </c>
      <c r="D389" s="254" t="s">
        <v>1610</v>
      </c>
      <c r="E389" s="248">
        <v>1250196.1603392598</v>
      </c>
      <c r="F389" s="248">
        <v>1250196.16033926</v>
      </c>
      <c r="G389" s="248">
        <v>818088.4671965756</v>
      </c>
      <c r="H389" s="248">
        <v>343188.11</v>
      </c>
    </row>
    <row r="390" spans="1:8">
      <c r="A390" s="250" t="s">
        <v>620</v>
      </c>
      <c r="B390" s="251" t="s">
        <v>618</v>
      </c>
      <c r="C390" s="254" t="s">
        <v>2002</v>
      </c>
      <c r="D390" s="254" t="s">
        <v>1610</v>
      </c>
      <c r="E390" s="248">
        <v>3706055.551205344</v>
      </c>
      <c r="F390" s="248">
        <v>3706055.551205344</v>
      </c>
      <c r="G390" s="248">
        <v>2648293.1927608284</v>
      </c>
      <c r="H390" s="248">
        <v>1110958.99</v>
      </c>
    </row>
    <row r="391" spans="1:8">
      <c r="A391" s="250" t="s">
        <v>622</v>
      </c>
      <c r="B391" s="251" t="s">
        <v>1277</v>
      </c>
      <c r="C391" s="254" t="s">
        <v>2003</v>
      </c>
      <c r="D391" s="254" t="s">
        <v>1510</v>
      </c>
      <c r="E391" s="248">
        <v>16884515.017085459</v>
      </c>
      <c r="F391" s="248">
        <v>16884515.017085459</v>
      </c>
      <c r="G391" s="248">
        <v>13992679.598974101</v>
      </c>
      <c r="H391" s="248">
        <v>5869929.0899999999</v>
      </c>
    </row>
    <row r="392" spans="1:8">
      <c r="A392" s="250" t="s">
        <v>623</v>
      </c>
      <c r="B392" s="251" t="s">
        <v>1279</v>
      </c>
      <c r="C392" s="254" t="s">
        <v>2004</v>
      </c>
      <c r="D392" s="254" t="s">
        <v>1055</v>
      </c>
      <c r="E392" s="248">
        <v>4715980.616289732</v>
      </c>
      <c r="F392" s="248">
        <v>4715980.616289732</v>
      </c>
      <c r="G392" s="248">
        <v>3664969.5202029417</v>
      </c>
      <c r="H392" s="248">
        <v>1537454.71</v>
      </c>
    </row>
    <row r="393" spans="1:8">
      <c r="A393" s="250" t="s">
        <v>625</v>
      </c>
      <c r="B393" s="251" t="s">
        <v>1280</v>
      </c>
      <c r="C393" s="254" t="s">
        <v>2005</v>
      </c>
      <c r="D393" s="254" t="s">
        <v>802</v>
      </c>
      <c r="E393" s="248">
        <v>4225167.7330944967</v>
      </c>
      <c r="F393" s="248">
        <v>4225167.7330944967</v>
      </c>
      <c r="G393" s="248">
        <v>2133793.1449158648</v>
      </c>
      <c r="H393" s="248">
        <v>895126.22</v>
      </c>
    </row>
    <row r="394" spans="1:8">
      <c r="A394" s="250" t="s">
        <v>627</v>
      </c>
      <c r="B394" s="251" t="s">
        <v>1281</v>
      </c>
      <c r="C394" s="254" t="s">
        <v>2006</v>
      </c>
      <c r="D394" s="254" t="s">
        <v>1633</v>
      </c>
      <c r="E394" s="248">
        <v>4677418.8499940475</v>
      </c>
      <c r="F394" s="248">
        <v>2338709.42</v>
      </c>
      <c r="G394" s="248">
        <v>3545066.1539698439</v>
      </c>
      <c r="H394" s="248">
        <v>743577.625</v>
      </c>
    </row>
    <row r="395" spans="1:8">
      <c r="A395" s="250" t="s">
        <v>627</v>
      </c>
      <c r="B395" s="251" t="s">
        <v>1281</v>
      </c>
      <c r="C395" s="254" t="s">
        <v>2007</v>
      </c>
      <c r="D395" s="254" t="s">
        <v>1635</v>
      </c>
      <c r="E395" s="248">
        <v>4677418.8499940475</v>
      </c>
      <c r="F395" s="248">
        <v>2338709.42</v>
      </c>
      <c r="G395" s="248">
        <v>3545066.1539698439</v>
      </c>
      <c r="H395" s="248">
        <v>743577.625</v>
      </c>
    </row>
    <row r="396" spans="1:8">
      <c r="A396" s="250" t="s">
        <v>629</v>
      </c>
      <c r="B396" s="251" t="s">
        <v>1282</v>
      </c>
      <c r="C396" s="254" t="s">
        <v>2008</v>
      </c>
      <c r="D396" s="254" t="s">
        <v>2009</v>
      </c>
      <c r="E396" s="248">
        <v>1701079.8858665114</v>
      </c>
      <c r="F396" s="248">
        <v>261777.41</v>
      </c>
      <c r="G396" s="248">
        <v>624022.43999999994</v>
      </c>
      <c r="H396" s="248">
        <v>261777.41</v>
      </c>
    </row>
    <row r="397" spans="1:8">
      <c r="A397" s="250" t="s">
        <v>632</v>
      </c>
      <c r="B397" s="251" t="s">
        <v>630</v>
      </c>
      <c r="C397" s="254" t="s">
        <v>2010</v>
      </c>
      <c r="D397" s="254" t="s">
        <v>1604</v>
      </c>
      <c r="E397" s="248">
        <v>2737999.6902334718</v>
      </c>
      <c r="F397" s="248">
        <v>28661</v>
      </c>
      <c r="G397" s="248">
        <v>2128816.9381518075</v>
      </c>
      <c r="H397" s="248">
        <v>9348.2049228062551</v>
      </c>
    </row>
    <row r="398" spans="1:8">
      <c r="A398" s="250" t="s">
        <v>632</v>
      </c>
      <c r="B398" s="251" t="s">
        <v>630</v>
      </c>
      <c r="C398" s="254" t="s">
        <v>2011</v>
      </c>
      <c r="D398" s="254" t="s">
        <v>1517</v>
      </c>
      <c r="E398" s="248">
        <v>2737999.6902334718</v>
      </c>
      <c r="F398" s="248">
        <v>2128008.69</v>
      </c>
      <c r="G398" s="248">
        <v>2128816.9381518075</v>
      </c>
      <c r="H398" s="248">
        <v>694081.20134093333</v>
      </c>
    </row>
    <row r="399" spans="1:8">
      <c r="A399" s="250" t="s">
        <v>632</v>
      </c>
      <c r="B399" s="251" t="s">
        <v>630</v>
      </c>
      <c r="C399" s="254" t="s">
        <v>2012</v>
      </c>
      <c r="D399" s="254" t="s">
        <v>1606</v>
      </c>
      <c r="E399" s="248">
        <v>2737999.6902334718</v>
      </c>
      <c r="F399" s="248">
        <v>192851</v>
      </c>
      <c r="G399" s="248">
        <v>2128816.9381518075</v>
      </c>
      <c r="H399" s="248">
        <v>62901.178171316744</v>
      </c>
    </row>
    <row r="400" spans="1:8">
      <c r="A400" s="250" t="s">
        <v>632</v>
      </c>
      <c r="B400" s="251" t="s">
        <v>630</v>
      </c>
      <c r="C400" s="254" t="s">
        <v>2013</v>
      </c>
      <c r="D400" s="254" t="s">
        <v>2014</v>
      </c>
      <c r="E400" s="248">
        <v>2737999.6902334718</v>
      </c>
      <c r="F400" s="248">
        <v>388479</v>
      </c>
      <c r="G400" s="248">
        <v>2128816.9381518075</v>
      </c>
      <c r="H400" s="248">
        <v>126708.11556494368</v>
      </c>
    </row>
    <row r="401" spans="1:8">
      <c r="A401" s="250" t="s">
        <v>635</v>
      </c>
      <c r="B401" s="251" t="s">
        <v>633</v>
      </c>
      <c r="C401" s="254" t="s">
        <v>2015</v>
      </c>
      <c r="D401" s="254" t="s">
        <v>2016</v>
      </c>
      <c r="E401" s="248">
        <v>3089054.7270455118</v>
      </c>
      <c r="F401" s="248">
        <v>165500</v>
      </c>
      <c r="G401" s="248">
        <v>3452679.4394936422</v>
      </c>
      <c r="H401" s="248">
        <v>77599.802775265169</v>
      </c>
    </row>
    <row r="402" spans="1:8">
      <c r="A402" s="250" t="s">
        <v>635</v>
      </c>
      <c r="B402" s="251" t="s">
        <v>633</v>
      </c>
      <c r="C402" s="254" t="s">
        <v>2017</v>
      </c>
      <c r="D402" s="254" t="s">
        <v>1522</v>
      </c>
      <c r="E402" s="248">
        <v>3089054.7270455118</v>
      </c>
      <c r="F402" s="248">
        <v>2923554.73</v>
      </c>
      <c r="G402" s="248">
        <v>3452679.4394936422</v>
      </c>
      <c r="H402" s="248">
        <v>1370799.2172247348</v>
      </c>
    </row>
    <row r="403" spans="1:8">
      <c r="A403" s="250" t="s">
        <v>966</v>
      </c>
      <c r="B403" s="251" t="s">
        <v>1360</v>
      </c>
      <c r="C403" s="254"/>
      <c r="D403" s="254"/>
      <c r="E403" s="248">
        <v>0</v>
      </c>
      <c r="F403" s="248"/>
      <c r="G403" s="248">
        <v>-29333.045857377692</v>
      </c>
      <c r="H403" s="248">
        <v>0</v>
      </c>
    </row>
    <row r="404" spans="1:8">
      <c r="A404" s="250" t="s">
        <v>637</v>
      </c>
      <c r="B404" s="251" t="s">
        <v>1286</v>
      </c>
      <c r="C404" s="254" t="s">
        <v>2018</v>
      </c>
      <c r="D404" s="254" t="s">
        <v>2019</v>
      </c>
      <c r="E404" s="248">
        <v>14425780.609337246</v>
      </c>
      <c r="F404" s="248">
        <v>14425780.609337246</v>
      </c>
      <c r="G404" s="248">
        <v>12631613.638610562</v>
      </c>
      <c r="H404" s="248">
        <v>5298961.92</v>
      </c>
    </row>
    <row r="405" spans="1:8">
      <c r="A405" s="250" t="s">
        <v>639</v>
      </c>
      <c r="B405" s="251" t="s">
        <v>1287</v>
      </c>
      <c r="C405" s="254" t="s">
        <v>2020</v>
      </c>
      <c r="D405" s="254" t="s">
        <v>2021</v>
      </c>
      <c r="E405" s="248">
        <v>4353368.5768763339</v>
      </c>
      <c r="F405" s="248">
        <v>4353368.5768763339</v>
      </c>
      <c r="G405" s="248">
        <v>4463881.6676338548</v>
      </c>
      <c r="H405" s="248">
        <v>1872598.35</v>
      </c>
    </row>
    <row r="406" spans="1:8">
      <c r="A406" s="250" t="s">
        <v>643</v>
      </c>
      <c r="B406" s="251" t="s">
        <v>1288</v>
      </c>
      <c r="C406" s="254" t="s">
        <v>2022</v>
      </c>
      <c r="D406" s="254" t="s">
        <v>2023</v>
      </c>
      <c r="E406" s="248">
        <v>71623.158380450695</v>
      </c>
      <c r="F406" s="248">
        <v>71623.158380450695</v>
      </c>
      <c r="G406" s="248">
        <v>104360.23143604526</v>
      </c>
      <c r="H406" s="248">
        <v>43779.11</v>
      </c>
    </row>
    <row r="407" spans="1:8">
      <c r="A407" s="250" t="s">
        <v>645</v>
      </c>
      <c r="B407" s="251" t="s">
        <v>1289</v>
      </c>
      <c r="C407" s="254" t="s">
        <v>2024</v>
      </c>
      <c r="D407" s="254" t="s">
        <v>2025</v>
      </c>
      <c r="E407" s="248">
        <v>620105.92810231727</v>
      </c>
      <c r="F407" s="248">
        <v>25000</v>
      </c>
      <c r="G407" s="248">
        <v>59594.75</v>
      </c>
      <c r="H407" s="248">
        <v>24999.99</v>
      </c>
    </row>
    <row r="408" spans="1:8">
      <c r="A408" s="250" t="s">
        <v>647</v>
      </c>
      <c r="B408" s="251" t="s">
        <v>1291</v>
      </c>
      <c r="C408" s="254" t="s">
        <v>2026</v>
      </c>
      <c r="D408" s="254" t="s">
        <v>2027</v>
      </c>
      <c r="E408" s="248">
        <v>193401.52073034033</v>
      </c>
      <c r="F408" s="248">
        <v>193401.52073034033</v>
      </c>
      <c r="G408" s="248">
        <v>370693.69426757097</v>
      </c>
      <c r="H408" s="248">
        <v>155506</v>
      </c>
    </row>
    <row r="409" spans="1:8">
      <c r="A409" s="250" t="s">
        <v>650</v>
      </c>
      <c r="B409" s="251" t="s">
        <v>648</v>
      </c>
      <c r="C409" s="254" t="s">
        <v>2028</v>
      </c>
      <c r="D409" s="254" t="s">
        <v>1517</v>
      </c>
      <c r="E409" s="248">
        <v>8424881.4516604394</v>
      </c>
      <c r="F409" s="248">
        <v>6117690.4534871299</v>
      </c>
      <c r="G409" s="248">
        <v>7128060.6891744044</v>
      </c>
      <c r="H409" s="248">
        <v>2171336.0976617318</v>
      </c>
    </row>
    <row r="410" spans="1:8">
      <c r="A410" s="250" t="s">
        <v>650</v>
      </c>
      <c r="B410" s="251" t="s">
        <v>648</v>
      </c>
      <c r="C410" s="254" t="s">
        <v>2029</v>
      </c>
      <c r="D410" s="254" t="s">
        <v>1055</v>
      </c>
      <c r="E410" s="248">
        <v>8424881.4516604394</v>
      </c>
      <c r="F410" s="248">
        <v>1295670</v>
      </c>
      <c r="G410" s="248">
        <v>7128060.6891744044</v>
      </c>
      <c r="H410" s="248">
        <v>459868.81210273626</v>
      </c>
    </row>
    <row r="411" spans="1:8">
      <c r="A411" s="250" t="s">
        <v>650</v>
      </c>
      <c r="B411" s="251" t="s">
        <v>648</v>
      </c>
      <c r="C411" s="254" t="s">
        <v>2030</v>
      </c>
      <c r="D411" s="254" t="s">
        <v>2014</v>
      </c>
      <c r="E411" s="248">
        <v>8424881.4516604394</v>
      </c>
      <c r="F411" s="248">
        <v>1011521</v>
      </c>
      <c r="G411" s="248">
        <v>7128060.6891744044</v>
      </c>
      <c r="H411" s="248">
        <v>359016.5402355321</v>
      </c>
    </row>
    <row r="412" spans="1:8">
      <c r="A412" s="250" t="s">
        <v>652</v>
      </c>
      <c r="B412" s="251" t="s">
        <v>1292</v>
      </c>
      <c r="C412" s="254" t="s">
        <v>2031</v>
      </c>
      <c r="D412" s="254" t="s">
        <v>2032</v>
      </c>
      <c r="E412" s="248">
        <v>416463.01331677625</v>
      </c>
      <c r="F412" s="248">
        <v>416463.01331677625</v>
      </c>
      <c r="G412" s="248">
        <v>225547.91624331533</v>
      </c>
      <c r="H412" s="248">
        <v>94617.35</v>
      </c>
    </row>
    <row r="413" spans="1:8">
      <c r="A413" s="250" t="s">
        <v>655</v>
      </c>
      <c r="B413" s="251" t="s">
        <v>653</v>
      </c>
      <c r="C413" s="254" t="s">
        <v>2033</v>
      </c>
      <c r="D413" s="254" t="s">
        <v>1517</v>
      </c>
      <c r="E413" s="248">
        <v>4616217.8912902856</v>
      </c>
      <c r="F413" s="248">
        <v>4616217.8941893363</v>
      </c>
      <c r="G413" s="248">
        <v>4334399.5389243141</v>
      </c>
      <c r="H413" s="248">
        <v>1818280.6</v>
      </c>
    </row>
    <row r="414" spans="1:8">
      <c r="A414" s="250" t="s">
        <v>658</v>
      </c>
      <c r="B414" s="251" t="s">
        <v>656</v>
      </c>
      <c r="C414" s="254" t="s">
        <v>2034</v>
      </c>
      <c r="D414" s="254" t="s">
        <v>1057</v>
      </c>
      <c r="E414" s="248">
        <v>4086973.27806539</v>
      </c>
      <c r="F414" s="248">
        <v>1249099.3580077107</v>
      </c>
      <c r="G414" s="248">
        <v>2155755.806781285</v>
      </c>
      <c r="H414" s="248">
        <v>904339.56</v>
      </c>
    </row>
    <row r="415" spans="1:8">
      <c r="A415" s="250" t="s">
        <v>659</v>
      </c>
      <c r="B415" s="251" t="s">
        <v>1296</v>
      </c>
      <c r="C415" s="254"/>
      <c r="D415" s="254"/>
      <c r="E415" s="248">
        <v>0</v>
      </c>
      <c r="F415" s="248"/>
      <c r="G415" s="248">
        <v>0</v>
      </c>
      <c r="H415" s="248">
        <v>0</v>
      </c>
    </row>
    <row r="416" spans="1:8">
      <c r="A416" s="250" t="s">
        <v>662</v>
      </c>
      <c r="B416" s="251" t="s">
        <v>660</v>
      </c>
      <c r="C416" s="254" t="s">
        <v>2035</v>
      </c>
      <c r="D416" s="254" t="s">
        <v>2036</v>
      </c>
      <c r="E416" s="248">
        <v>2798201.0787613331</v>
      </c>
      <c r="F416" s="248">
        <v>2798201.0787613331</v>
      </c>
      <c r="G416" s="248">
        <v>2183419.9835719871</v>
      </c>
      <c r="H416" s="248">
        <v>915944.68</v>
      </c>
    </row>
    <row r="417" spans="1:8">
      <c r="A417" s="250" t="s">
        <v>664</v>
      </c>
      <c r="B417" s="251" t="s">
        <v>1079</v>
      </c>
      <c r="C417" s="254" t="s">
        <v>2037</v>
      </c>
      <c r="D417" s="254" t="s">
        <v>1079</v>
      </c>
      <c r="E417" s="248">
        <v>551796.68643960706</v>
      </c>
      <c r="F417" s="248">
        <v>551796.68999999994</v>
      </c>
      <c r="G417" s="248">
        <v>1112995.5093158551</v>
      </c>
      <c r="H417" s="248">
        <v>466901.61</v>
      </c>
    </row>
    <row r="418" spans="1:8">
      <c r="A418" s="250" t="s">
        <v>666</v>
      </c>
      <c r="B418" s="251" t="s">
        <v>1297</v>
      </c>
      <c r="C418" s="254"/>
      <c r="D418" s="254"/>
      <c r="E418" s="248">
        <v>5767775.91364404</v>
      </c>
      <c r="F418" s="248">
        <v>0</v>
      </c>
      <c r="G418" s="248">
        <v>0</v>
      </c>
      <c r="H418" s="248">
        <v>0</v>
      </c>
    </row>
    <row r="419" spans="1:8">
      <c r="A419" s="250" t="s">
        <v>668</v>
      </c>
      <c r="B419" s="251" t="s">
        <v>1298</v>
      </c>
      <c r="C419" s="254" t="s">
        <v>2038</v>
      </c>
      <c r="D419" s="254" t="s">
        <v>2039</v>
      </c>
      <c r="E419" s="248">
        <v>2889230.1322713895</v>
      </c>
      <c r="F419" s="248">
        <v>74070.5</v>
      </c>
      <c r="G419" s="248">
        <v>1965652.64</v>
      </c>
      <c r="H419" s="248">
        <v>74070.5</v>
      </c>
    </row>
    <row r="420" spans="1:8">
      <c r="A420" s="250" t="s">
        <v>668</v>
      </c>
      <c r="B420" s="251" t="s">
        <v>1298</v>
      </c>
      <c r="C420" s="254" t="s">
        <v>2040</v>
      </c>
      <c r="D420" s="254" t="s">
        <v>63</v>
      </c>
      <c r="E420" s="248">
        <v>2889230.1322713895</v>
      </c>
      <c r="F420" s="248">
        <v>306404.78000000003</v>
      </c>
      <c r="G420" s="248">
        <v>1965652.64</v>
      </c>
      <c r="H420" s="248">
        <v>306404.78000000003</v>
      </c>
    </row>
    <row r="421" spans="1:8">
      <c r="A421" s="250" t="s">
        <v>668</v>
      </c>
      <c r="B421" s="251" t="s">
        <v>1298</v>
      </c>
      <c r="C421" s="254" t="s">
        <v>2041</v>
      </c>
      <c r="D421" s="254" t="s">
        <v>1956</v>
      </c>
      <c r="E421" s="248">
        <v>2889230.1322713895</v>
      </c>
      <c r="F421" s="248">
        <v>444116</v>
      </c>
      <c r="G421" s="248">
        <v>1965652.64</v>
      </c>
      <c r="H421" s="248">
        <v>444116.00000000006</v>
      </c>
    </row>
    <row r="422" spans="1:8">
      <c r="A422" s="250" t="s">
        <v>670</v>
      </c>
      <c r="B422" s="251" t="s">
        <v>1299</v>
      </c>
      <c r="C422" s="254" t="s">
        <v>2042</v>
      </c>
      <c r="D422" s="254" t="s">
        <v>1502</v>
      </c>
      <c r="E422" s="248">
        <v>8433687.4863054249</v>
      </c>
      <c r="F422" s="248">
        <v>36150.550000000003</v>
      </c>
      <c r="G422" s="248">
        <v>5078484.8190952688</v>
      </c>
      <c r="H422" s="248">
        <v>9131.9500706812414</v>
      </c>
    </row>
    <row r="423" spans="1:8">
      <c r="A423" s="250" t="s">
        <v>670</v>
      </c>
      <c r="B423" s="251" t="s">
        <v>1299</v>
      </c>
      <c r="C423" s="254" t="s">
        <v>2043</v>
      </c>
      <c r="D423" s="254" t="s">
        <v>1055</v>
      </c>
      <c r="E423" s="248">
        <v>8433687.4863054249</v>
      </c>
      <c r="F423" s="248">
        <v>8397536.9399999995</v>
      </c>
      <c r="G423" s="248">
        <v>5078484.8190952688</v>
      </c>
      <c r="H423" s="248">
        <v>2121292.4299293184</v>
      </c>
    </row>
    <row r="424" spans="1:8">
      <c r="A424" s="250" t="s">
        <v>672</v>
      </c>
      <c r="B424" s="251" t="s">
        <v>1300</v>
      </c>
      <c r="C424" s="254" t="s">
        <v>2044</v>
      </c>
      <c r="D424" s="254" t="s">
        <v>1522</v>
      </c>
      <c r="E424" s="248">
        <v>11123442.56459585</v>
      </c>
      <c r="F424" s="248">
        <v>11123442.56459585</v>
      </c>
      <c r="G424" s="248">
        <v>7846404.484142404</v>
      </c>
      <c r="H424" s="248">
        <v>3291566.68</v>
      </c>
    </row>
    <row r="425" spans="1:8">
      <c r="A425" s="250" t="s">
        <v>675</v>
      </c>
      <c r="B425" s="251" t="s">
        <v>673</v>
      </c>
      <c r="C425" s="254" t="s">
        <v>2045</v>
      </c>
      <c r="D425" s="254" t="s">
        <v>1610</v>
      </c>
      <c r="E425" s="248">
        <v>8275766.3945315266</v>
      </c>
      <c r="F425" s="248">
        <v>8275766.3945315266</v>
      </c>
      <c r="G425" s="248">
        <v>7135474.5773471827</v>
      </c>
      <c r="H425" s="248">
        <v>2993331.58</v>
      </c>
    </row>
    <row r="426" spans="1:8">
      <c r="A426" s="250" t="s">
        <v>676</v>
      </c>
      <c r="B426" s="251" t="s">
        <v>1302</v>
      </c>
      <c r="C426" s="254"/>
      <c r="D426" s="254"/>
      <c r="E426" s="248">
        <v>7174551.7292648647</v>
      </c>
      <c r="F426" s="248">
        <v>0</v>
      </c>
      <c r="G426" s="248">
        <v>0</v>
      </c>
      <c r="H426" s="248">
        <v>0</v>
      </c>
    </row>
    <row r="427" spans="1:8">
      <c r="A427" s="250" t="s">
        <v>680</v>
      </c>
      <c r="B427" s="251" t="s">
        <v>1303</v>
      </c>
      <c r="C427" s="254" t="s">
        <v>2046</v>
      </c>
      <c r="D427" s="254" t="s">
        <v>1526</v>
      </c>
      <c r="E427" s="248">
        <v>3524019.3669904093</v>
      </c>
      <c r="F427" s="248">
        <v>3524019.3669904093</v>
      </c>
      <c r="G427" s="248">
        <v>2218588.1399733289</v>
      </c>
      <c r="H427" s="248">
        <v>930697.72</v>
      </c>
    </row>
    <row r="428" spans="1:8">
      <c r="A428" s="250" t="s">
        <v>683</v>
      </c>
      <c r="B428" s="251" t="s">
        <v>681</v>
      </c>
      <c r="C428" s="254" t="s">
        <v>2047</v>
      </c>
      <c r="D428" s="254" t="s">
        <v>2048</v>
      </c>
      <c r="E428" s="248">
        <v>1685835.4106524398</v>
      </c>
      <c r="F428" s="248">
        <v>1685835.4106524398</v>
      </c>
      <c r="G428" s="248">
        <v>2349557.2475818461</v>
      </c>
      <c r="H428" s="248">
        <v>985639.26</v>
      </c>
    </row>
    <row r="429" spans="1:8">
      <c r="A429" s="250" t="s">
        <v>967</v>
      </c>
      <c r="B429" s="251" t="s">
        <v>1361</v>
      </c>
      <c r="C429" s="254" t="s">
        <v>2049</v>
      </c>
      <c r="D429" s="254" t="s">
        <v>1733</v>
      </c>
      <c r="E429" s="248">
        <v>487127.21659775625</v>
      </c>
      <c r="F429" s="248">
        <v>487127.21659775625</v>
      </c>
      <c r="G429" s="248">
        <v>309458.5061621191</v>
      </c>
      <c r="H429" s="248">
        <v>129817.84</v>
      </c>
    </row>
    <row r="430" spans="1:8">
      <c r="A430" s="250" t="s">
        <v>685</v>
      </c>
      <c r="B430" s="251" t="s">
        <v>1081</v>
      </c>
      <c r="C430" s="254" t="s">
        <v>2050</v>
      </c>
      <c r="D430" s="254" t="s">
        <v>1081</v>
      </c>
      <c r="E430" s="248">
        <v>107634.88531841192</v>
      </c>
      <c r="F430" s="248">
        <v>107634.88531841192</v>
      </c>
      <c r="G430" s="248">
        <v>143036.14021345889</v>
      </c>
      <c r="H430" s="248">
        <v>60003.66</v>
      </c>
    </row>
    <row r="431" spans="1:8">
      <c r="A431" s="250" t="s">
        <v>687</v>
      </c>
      <c r="B431" s="251" t="s">
        <v>1304</v>
      </c>
      <c r="C431" s="254"/>
      <c r="D431" s="254"/>
      <c r="E431" s="248">
        <v>447011.01450359117</v>
      </c>
      <c r="F431" s="248">
        <v>0</v>
      </c>
      <c r="G431" s="248">
        <v>0</v>
      </c>
      <c r="H431" s="248">
        <v>0</v>
      </c>
    </row>
    <row r="432" spans="1:8">
      <c r="A432" s="250" t="s">
        <v>689</v>
      </c>
      <c r="B432" s="251" t="s">
        <v>1305</v>
      </c>
      <c r="C432" s="254" t="s">
        <v>2051</v>
      </c>
      <c r="D432" s="254" t="s">
        <v>1510</v>
      </c>
      <c r="E432" s="248">
        <v>3241296.1584410742</v>
      </c>
      <c r="F432" s="248">
        <v>3241296.1584410742</v>
      </c>
      <c r="G432" s="248">
        <v>2354453.9988213694</v>
      </c>
      <c r="H432" s="248">
        <v>987693.45</v>
      </c>
    </row>
    <row r="433" spans="1:8">
      <c r="A433" s="250" t="s">
        <v>691</v>
      </c>
      <c r="B433" s="251" t="s">
        <v>1306</v>
      </c>
      <c r="C433" s="254" t="s">
        <v>2052</v>
      </c>
      <c r="D433" s="254" t="s">
        <v>1899</v>
      </c>
      <c r="E433" s="248">
        <v>451376.42132498941</v>
      </c>
      <c r="F433" s="248">
        <v>451376.42132498941</v>
      </c>
      <c r="G433" s="248">
        <v>841748.31194740126</v>
      </c>
      <c r="H433" s="248">
        <v>353113.41</v>
      </c>
    </row>
    <row r="434" spans="1:8">
      <c r="A434" s="250" t="s">
        <v>694</v>
      </c>
      <c r="B434" s="251" t="s">
        <v>692</v>
      </c>
      <c r="C434" s="254" t="s">
        <v>2053</v>
      </c>
      <c r="D434" s="254" t="s">
        <v>1533</v>
      </c>
      <c r="E434" s="248">
        <v>2807229.9469152656</v>
      </c>
      <c r="F434" s="248">
        <v>23120.27</v>
      </c>
      <c r="G434" s="248">
        <v>1633172.8293067208</v>
      </c>
      <c r="H434" s="248">
        <v>5642.5968600541619</v>
      </c>
    </row>
    <row r="435" spans="1:8">
      <c r="A435" s="250" t="s">
        <v>694</v>
      </c>
      <c r="B435" s="251" t="s">
        <v>692</v>
      </c>
      <c r="C435" s="254" t="s">
        <v>2054</v>
      </c>
      <c r="D435" s="254" t="s">
        <v>1539</v>
      </c>
      <c r="E435" s="248">
        <v>2807229.9469152656</v>
      </c>
      <c r="F435" s="248">
        <v>102885.22</v>
      </c>
      <c r="G435" s="248">
        <v>1633172.8293067208</v>
      </c>
      <c r="H435" s="248">
        <v>25109.560542242005</v>
      </c>
    </row>
    <row r="436" spans="1:8">
      <c r="A436" s="250" t="s">
        <v>694</v>
      </c>
      <c r="B436" s="251" t="s">
        <v>692</v>
      </c>
      <c r="C436" s="254" t="s">
        <v>2055</v>
      </c>
      <c r="D436" s="254" t="s">
        <v>1537</v>
      </c>
      <c r="E436" s="248">
        <v>2807229.9469152656</v>
      </c>
      <c r="F436" s="248">
        <v>2681224.46</v>
      </c>
      <c r="G436" s="248">
        <v>1633172.8293067208</v>
      </c>
      <c r="H436" s="248">
        <v>654363.8425977038</v>
      </c>
    </row>
    <row r="437" spans="1:8">
      <c r="A437" s="250" t="s">
        <v>697</v>
      </c>
      <c r="B437" s="251" t="s">
        <v>695</v>
      </c>
      <c r="C437" s="254" t="s">
        <v>2056</v>
      </c>
      <c r="D437" s="254" t="s">
        <v>2057</v>
      </c>
      <c r="E437" s="248">
        <v>5072552.9942712784</v>
      </c>
      <c r="F437" s="248">
        <v>160000</v>
      </c>
      <c r="G437" s="248">
        <v>3568211.7070659269</v>
      </c>
      <c r="H437" s="248">
        <v>47214.562385478406</v>
      </c>
    </row>
    <row r="438" spans="1:8">
      <c r="A438" s="250" t="s">
        <v>697</v>
      </c>
      <c r="B438" s="251" t="s">
        <v>695</v>
      </c>
      <c r="C438" s="254" t="s">
        <v>2058</v>
      </c>
      <c r="D438" s="254" t="s">
        <v>1743</v>
      </c>
      <c r="E438" s="248">
        <v>5072552.9942712784</v>
      </c>
      <c r="F438" s="248">
        <v>4912552.99</v>
      </c>
      <c r="G438" s="248">
        <v>3568211.7070659269</v>
      </c>
      <c r="H438" s="248">
        <v>1449650.2476145218</v>
      </c>
    </row>
    <row r="439" spans="1:8">
      <c r="A439" s="250" t="s">
        <v>699</v>
      </c>
      <c r="B439" s="251" t="s">
        <v>1307</v>
      </c>
      <c r="C439" s="254" t="s">
        <v>2059</v>
      </c>
      <c r="D439" s="254" t="s">
        <v>1494</v>
      </c>
      <c r="E439" s="248">
        <v>837176.95889469644</v>
      </c>
      <c r="F439" s="248">
        <v>837176.96</v>
      </c>
      <c r="G439" s="248">
        <v>1094299.9126928039</v>
      </c>
      <c r="H439" s="248">
        <v>459058.81</v>
      </c>
    </row>
    <row r="440" spans="1:8">
      <c r="A440" s="250" t="s">
        <v>702</v>
      </c>
      <c r="B440" s="251" t="s">
        <v>700</v>
      </c>
      <c r="C440" s="254" t="s">
        <v>2060</v>
      </c>
      <c r="D440" s="254" t="s">
        <v>1203</v>
      </c>
      <c r="E440" s="248">
        <v>3986915.2863969402</v>
      </c>
      <c r="F440" s="248">
        <v>1816228.94</v>
      </c>
      <c r="G440" s="248">
        <v>2748113.858774534</v>
      </c>
      <c r="H440" s="248">
        <v>1152833.76</v>
      </c>
    </row>
    <row r="441" spans="1:8">
      <c r="A441" s="250" t="s">
        <v>703</v>
      </c>
      <c r="B441" s="251" t="s">
        <v>1309</v>
      </c>
      <c r="C441" s="254" t="s">
        <v>2061</v>
      </c>
      <c r="D441" s="254" t="s">
        <v>1055</v>
      </c>
      <c r="E441" s="248">
        <v>200921.99540416905</v>
      </c>
      <c r="F441" s="248">
        <v>200921.99540416905</v>
      </c>
      <c r="G441" s="248">
        <v>180329.29952529474</v>
      </c>
      <c r="H441" s="248">
        <v>75648.14</v>
      </c>
    </row>
    <row r="442" spans="1:8">
      <c r="A442" s="250" t="s">
        <v>706</v>
      </c>
      <c r="B442" s="251" t="s">
        <v>704</v>
      </c>
      <c r="C442" s="254" t="s">
        <v>2062</v>
      </c>
      <c r="D442" s="254" t="s">
        <v>2048</v>
      </c>
      <c r="E442" s="248">
        <v>307407.50265263353</v>
      </c>
      <c r="F442" s="248">
        <v>307407.50265263353</v>
      </c>
      <c r="G442" s="248">
        <v>594641.20259545627</v>
      </c>
      <c r="H442" s="248">
        <v>249451.98</v>
      </c>
    </row>
    <row r="443" spans="1:8">
      <c r="A443" s="250" t="s">
        <v>708</v>
      </c>
      <c r="B443" s="251" t="s">
        <v>1310</v>
      </c>
      <c r="C443" s="254" t="s">
        <v>2063</v>
      </c>
      <c r="D443" s="254" t="s">
        <v>1310</v>
      </c>
      <c r="E443" s="248">
        <v>1021203.3447117343</v>
      </c>
      <c r="F443" s="248">
        <v>1021203.3447117343</v>
      </c>
      <c r="G443" s="248">
        <v>1172834.063486977</v>
      </c>
      <c r="H443" s="248">
        <v>492003.88</v>
      </c>
    </row>
    <row r="444" spans="1:8">
      <c r="A444" s="250" t="s">
        <v>710</v>
      </c>
      <c r="B444" s="251" t="s">
        <v>1082</v>
      </c>
      <c r="C444" s="254" t="s">
        <v>2064</v>
      </c>
      <c r="D444" s="254" t="s">
        <v>1082</v>
      </c>
      <c r="E444" s="248">
        <v>887486.77871236741</v>
      </c>
      <c r="F444" s="248">
        <v>887486.77871236741</v>
      </c>
      <c r="G444" s="248">
        <v>1331165.5913500725</v>
      </c>
      <c r="H444" s="248">
        <v>558423.96</v>
      </c>
    </row>
    <row r="445" spans="1:8">
      <c r="A445" s="250" t="s">
        <v>713</v>
      </c>
      <c r="B445" s="251" t="s">
        <v>711</v>
      </c>
      <c r="C445" s="254" t="s">
        <v>2065</v>
      </c>
      <c r="D445" s="254" t="s">
        <v>2066</v>
      </c>
      <c r="E445" s="248">
        <v>208977.51090436248</v>
      </c>
      <c r="F445" s="248">
        <v>208977.51090436248</v>
      </c>
      <c r="G445" s="248">
        <v>177303.88899886288</v>
      </c>
      <c r="H445" s="248">
        <v>74378.98</v>
      </c>
    </row>
    <row r="446" spans="1:8">
      <c r="A446" s="250" t="s">
        <v>716</v>
      </c>
      <c r="B446" s="251" t="s">
        <v>1312</v>
      </c>
      <c r="C446" s="254"/>
      <c r="D446" s="254"/>
      <c r="E446" s="248">
        <v>2257391.3983148187</v>
      </c>
      <c r="F446" s="248">
        <v>0</v>
      </c>
      <c r="G446" s="248">
        <v>0</v>
      </c>
      <c r="H446" s="248">
        <v>0</v>
      </c>
    </row>
    <row r="447" spans="1:8">
      <c r="A447" s="250" t="s">
        <v>719</v>
      </c>
      <c r="B447" s="251" t="s">
        <v>717</v>
      </c>
      <c r="C447" s="254" t="s">
        <v>2067</v>
      </c>
      <c r="D447" s="254" t="s">
        <v>1055</v>
      </c>
      <c r="E447" s="248">
        <v>6192990.4031330682</v>
      </c>
      <c r="F447" s="248">
        <v>6192990.4031330682</v>
      </c>
      <c r="G447" s="248">
        <v>5288112.4869831391</v>
      </c>
      <c r="H447" s="248">
        <v>2218363.1800000002</v>
      </c>
    </row>
    <row r="448" spans="1:8">
      <c r="A448" s="250" t="s">
        <v>720</v>
      </c>
      <c r="B448" s="251" t="s">
        <v>1314</v>
      </c>
      <c r="C448" s="254" t="s">
        <v>2068</v>
      </c>
      <c r="D448" s="254" t="s">
        <v>1055</v>
      </c>
      <c r="E448" s="248">
        <v>1036460.2465705466</v>
      </c>
      <c r="F448" s="248">
        <v>666460.25</v>
      </c>
      <c r="G448" s="248">
        <v>939179.8275460673</v>
      </c>
      <c r="H448" s="248">
        <v>253339.15256690499</v>
      </c>
    </row>
    <row r="449" spans="1:8">
      <c r="A449" s="250" t="s">
        <v>720</v>
      </c>
      <c r="B449" s="251" t="s">
        <v>1314</v>
      </c>
      <c r="C449" s="254" t="s">
        <v>2069</v>
      </c>
      <c r="D449" s="254" t="s">
        <v>2070</v>
      </c>
      <c r="E449" s="248">
        <v>1036460.2465705466</v>
      </c>
      <c r="F449" s="248">
        <v>370000</v>
      </c>
      <c r="G449" s="248">
        <v>939179.8275460673</v>
      </c>
      <c r="H449" s="248">
        <v>140646.77743309501</v>
      </c>
    </row>
    <row r="450" spans="1:8">
      <c r="A450" s="250" t="s">
        <v>1315</v>
      </c>
      <c r="B450" s="251" t="s">
        <v>1316</v>
      </c>
      <c r="C450" s="254" t="s">
        <v>2071</v>
      </c>
      <c r="D450" s="254" t="s">
        <v>2072</v>
      </c>
      <c r="E450" s="248">
        <v>578116.22400990361</v>
      </c>
      <c r="F450" s="248">
        <v>578116.22400990361</v>
      </c>
      <c r="G450" s="248">
        <v>1088086.8165323439</v>
      </c>
      <c r="H450" s="248">
        <v>456452.41</v>
      </c>
    </row>
    <row r="451" spans="1:8">
      <c r="A451" s="250" t="s">
        <v>723</v>
      </c>
      <c r="B451" s="251" t="s">
        <v>1317</v>
      </c>
      <c r="C451" s="254" t="s">
        <v>2073</v>
      </c>
      <c r="D451" s="254" t="s">
        <v>1078</v>
      </c>
      <c r="E451" s="248">
        <v>609714.88743558794</v>
      </c>
      <c r="F451" s="248">
        <v>609714.88743558794</v>
      </c>
      <c r="G451" s="248">
        <v>355973.24328770931</v>
      </c>
      <c r="H451" s="248">
        <v>149330.76999999999</v>
      </c>
    </row>
    <row r="452" spans="1:8">
      <c r="A452" s="250" t="s">
        <v>725</v>
      </c>
      <c r="B452" s="251" t="s">
        <v>1318</v>
      </c>
      <c r="C452" s="254" t="s">
        <v>2074</v>
      </c>
      <c r="D452" s="254" t="s">
        <v>1318</v>
      </c>
      <c r="E452" s="248">
        <v>455989.86145073437</v>
      </c>
      <c r="F452" s="248">
        <v>455989.86145073437</v>
      </c>
      <c r="G452" s="248">
        <v>210016.78306345805</v>
      </c>
      <c r="H452" s="248">
        <v>88102.04</v>
      </c>
    </row>
    <row r="453" spans="1:8">
      <c r="A453" s="250" t="s">
        <v>728</v>
      </c>
      <c r="B453" s="251" t="s">
        <v>726</v>
      </c>
      <c r="C453" s="254" t="s">
        <v>2075</v>
      </c>
      <c r="D453" s="254" t="s">
        <v>1610</v>
      </c>
      <c r="E453" s="248">
        <v>1537236.685086966</v>
      </c>
      <c r="F453" s="248">
        <v>1537236.685086966</v>
      </c>
      <c r="G453" s="248">
        <v>1817161.6179096983</v>
      </c>
      <c r="H453" s="248">
        <v>762299.29</v>
      </c>
    </row>
    <row r="454" spans="1:8">
      <c r="A454" s="250" t="s">
        <v>731</v>
      </c>
      <c r="B454" s="251" t="s">
        <v>729</v>
      </c>
      <c r="C454" s="254" t="s">
        <v>2076</v>
      </c>
      <c r="D454" s="254" t="s">
        <v>2077</v>
      </c>
      <c r="E454" s="248">
        <v>4676698.1744282739</v>
      </c>
      <c r="F454" s="248">
        <v>4676698.1744282739</v>
      </c>
      <c r="G454" s="248">
        <v>3442291.176058122</v>
      </c>
      <c r="H454" s="248">
        <v>1444041.14</v>
      </c>
    </row>
    <row r="455" spans="1:8">
      <c r="A455" s="250" t="s">
        <v>732</v>
      </c>
      <c r="B455" s="251" t="s">
        <v>1320</v>
      </c>
      <c r="C455" s="254" t="s">
        <v>2078</v>
      </c>
      <c r="D455" s="254" t="s">
        <v>1526</v>
      </c>
      <c r="E455" s="248">
        <v>6175600.8366802996</v>
      </c>
      <c r="F455" s="248">
        <v>6175600.8366802996</v>
      </c>
      <c r="G455" s="248">
        <v>7300154.1759207407</v>
      </c>
      <c r="H455" s="248">
        <v>3062414.67</v>
      </c>
    </row>
    <row r="456" spans="1:8">
      <c r="A456" s="250" t="s">
        <v>734</v>
      </c>
      <c r="B456" s="251" t="s">
        <v>1321</v>
      </c>
      <c r="C456" s="254" t="s">
        <v>2079</v>
      </c>
      <c r="D456" s="254" t="s">
        <v>1510</v>
      </c>
      <c r="E456" s="248">
        <v>10927871.426038336</v>
      </c>
      <c r="F456" s="248">
        <v>440657.9</v>
      </c>
      <c r="G456" s="248">
        <v>9208588.2582113072</v>
      </c>
      <c r="H456" s="248">
        <v>155772.57650096485</v>
      </c>
    </row>
    <row r="457" spans="1:8">
      <c r="A457" s="250" t="s">
        <v>734</v>
      </c>
      <c r="B457" s="251" t="s">
        <v>1321</v>
      </c>
      <c r="C457" s="254" t="s">
        <v>2080</v>
      </c>
      <c r="D457" s="254" t="s">
        <v>2081</v>
      </c>
      <c r="E457" s="248">
        <v>10927871.426038336</v>
      </c>
      <c r="F457" s="248">
        <v>783992.75</v>
      </c>
      <c r="G457" s="248">
        <v>9208588.2582113072</v>
      </c>
      <c r="H457" s="248">
        <v>277141.45287211874</v>
      </c>
    </row>
    <row r="458" spans="1:8">
      <c r="A458" s="250" t="s">
        <v>734</v>
      </c>
      <c r="B458" s="251" t="s">
        <v>1321</v>
      </c>
      <c r="C458" s="254" t="s">
        <v>2082</v>
      </c>
      <c r="D458" s="254" t="s">
        <v>1522</v>
      </c>
      <c r="E458" s="248">
        <v>10927871.426038336</v>
      </c>
      <c r="F458" s="248">
        <v>9703220.7799999993</v>
      </c>
      <c r="G458" s="248">
        <v>9208588.2582113072</v>
      </c>
      <c r="H458" s="248">
        <v>3430088.7406269163</v>
      </c>
    </row>
    <row r="459" spans="1:8">
      <c r="A459" s="250" t="s">
        <v>737</v>
      </c>
      <c r="B459" s="251" t="s">
        <v>735</v>
      </c>
      <c r="C459" s="254" t="s">
        <v>2083</v>
      </c>
      <c r="D459" s="254" t="s">
        <v>1510</v>
      </c>
      <c r="E459" s="248">
        <v>6176353.3293815898</v>
      </c>
      <c r="F459" s="248">
        <v>249056.63</v>
      </c>
      <c r="G459" s="248">
        <v>4816955.461925216</v>
      </c>
      <c r="H459" s="248">
        <v>81483.680284516144</v>
      </c>
    </row>
    <row r="460" spans="1:8">
      <c r="A460" s="250" t="s">
        <v>737</v>
      </c>
      <c r="B460" s="251" t="s">
        <v>735</v>
      </c>
      <c r="C460" s="254" t="s">
        <v>2084</v>
      </c>
      <c r="D460" s="254" t="s">
        <v>2085</v>
      </c>
      <c r="E460" s="248">
        <v>6176353.3293815898</v>
      </c>
      <c r="F460" s="248">
        <v>783992.75</v>
      </c>
      <c r="G460" s="248">
        <v>4816955.461925216</v>
      </c>
      <c r="H460" s="248">
        <v>256498.34973828477</v>
      </c>
    </row>
    <row r="461" spans="1:8">
      <c r="A461" s="250" t="s">
        <v>737</v>
      </c>
      <c r="B461" s="251" t="s">
        <v>735</v>
      </c>
      <c r="C461" s="254" t="s">
        <v>2086</v>
      </c>
      <c r="D461" s="254" t="s">
        <v>1522</v>
      </c>
      <c r="E461" s="248">
        <v>6176353.3293815898</v>
      </c>
      <c r="F461" s="248">
        <v>5143303</v>
      </c>
      <c r="G461" s="248">
        <v>4816955.461925216</v>
      </c>
      <c r="H461" s="248">
        <v>1682730.7799771992</v>
      </c>
    </row>
    <row r="462" spans="1:8">
      <c r="A462" s="250" t="s">
        <v>739</v>
      </c>
      <c r="B462" s="251" t="s">
        <v>1322</v>
      </c>
      <c r="C462" s="254" t="s">
        <v>2087</v>
      </c>
      <c r="D462" s="254" t="s">
        <v>2088</v>
      </c>
      <c r="E462" s="248">
        <v>4157299.2805294013</v>
      </c>
      <c r="F462" s="248">
        <v>897000</v>
      </c>
      <c r="G462" s="248">
        <v>2913507.0259126839</v>
      </c>
      <c r="H462" s="248">
        <v>263711.57056318544</v>
      </c>
    </row>
    <row r="463" spans="1:8">
      <c r="A463" s="250" t="s">
        <v>739</v>
      </c>
      <c r="B463" s="251" t="s">
        <v>1322</v>
      </c>
      <c r="C463" s="254" t="s">
        <v>2089</v>
      </c>
      <c r="D463" s="254"/>
      <c r="E463" s="248">
        <v>4157299.2805294013</v>
      </c>
      <c r="F463" s="248">
        <v>1465299.28</v>
      </c>
      <c r="G463" s="248">
        <v>2913507.0259126839</v>
      </c>
      <c r="H463" s="248">
        <v>430787.48547815473</v>
      </c>
    </row>
    <row r="464" spans="1:8">
      <c r="A464" s="250" t="s">
        <v>739</v>
      </c>
      <c r="B464" s="251" t="s">
        <v>1322</v>
      </c>
      <c r="C464" s="254" t="s">
        <v>2090</v>
      </c>
      <c r="D464" s="254"/>
      <c r="E464" s="248">
        <v>4157299.2805294013</v>
      </c>
      <c r="F464" s="248">
        <v>513000</v>
      </c>
      <c r="G464" s="248">
        <v>2913507.0259126839</v>
      </c>
      <c r="H464" s="248">
        <v>150818.32296422977</v>
      </c>
    </row>
    <row r="465" spans="1:8">
      <c r="A465" s="250" t="s">
        <v>739</v>
      </c>
      <c r="B465" s="251" t="s">
        <v>1322</v>
      </c>
      <c r="C465" s="254" t="s">
        <v>2091</v>
      </c>
      <c r="D465" s="254"/>
      <c r="E465" s="248">
        <v>4157299.2805294013</v>
      </c>
      <c r="F465" s="248">
        <v>1282000</v>
      </c>
      <c r="G465" s="248">
        <v>2913507.0259126839</v>
      </c>
      <c r="H465" s="248">
        <v>376898.81099442998</v>
      </c>
    </row>
    <row r="466" spans="1:8">
      <c r="A466" s="250" t="s">
        <v>740</v>
      </c>
      <c r="B466" s="251" t="s">
        <v>1324</v>
      </c>
      <c r="C466" s="254" t="s">
        <v>2092</v>
      </c>
      <c r="D466" s="254" t="s">
        <v>1055</v>
      </c>
      <c r="E466" s="248">
        <v>3603085.200765375</v>
      </c>
      <c r="F466" s="248">
        <v>3603085.200765375</v>
      </c>
      <c r="G466" s="248">
        <v>2560385.3342535505</v>
      </c>
      <c r="H466" s="248">
        <v>1074081.6399999999</v>
      </c>
    </row>
    <row r="467" spans="1:8">
      <c r="A467" s="250" t="s">
        <v>741</v>
      </c>
      <c r="B467" s="251" t="s">
        <v>1326</v>
      </c>
      <c r="C467" s="254" t="s">
        <v>2093</v>
      </c>
      <c r="D467" s="254" t="s">
        <v>1062</v>
      </c>
      <c r="E467" s="248">
        <v>1637140.2811751976</v>
      </c>
      <c r="F467" s="248">
        <v>1637140.28</v>
      </c>
      <c r="G467" s="248">
        <v>3103486.3897337737</v>
      </c>
      <c r="H467" s="248">
        <v>1301912.54</v>
      </c>
    </row>
    <row r="468" spans="1:8">
      <c r="A468" s="250" t="s">
        <v>744</v>
      </c>
      <c r="B468" s="251" t="s">
        <v>742</v>
      </c>
      <c r="C468" s="254" t="s">
        <v>2094</v>
      </c>
      <c r="D468" s="254" t="s">
        <v>1692</v>
      </c>
      <c r="E468" s="248">
        <v>676977.12858868483</v>
      </c>
      <c r="F468" s="248">
        <v>676977.12858868483</v>
      </c>
      <c r="G468" s="248">
        <v>1338048.3939069365</v>
      </c>
      <c r="H468" s="248">
        <v>561311.30000000005</v>
      </c>
    </row>
    <row r="469" spans="1:8">
      <c r="A469" s="250" t="s">
        <v>747</v>
      </c>
      <c r="B469" s="251" t="s">
        <v>745</v>
      </c>
      <c r="C469" s="254" t="s">
        <v>2095</v>
      </c>
      <c r="D469" s="254" t="s">
        <v>1591</v>
      </c>
      <c r="E469" s="248">
        <v>2961380.6472191699</v>
      </c>
      <c r="F469" s="248">
        <v>2961380.6472191699</v>
      </c>
      <c r="G469" s="248">
        <v>129984.24840729963</v>
      </c>
      <c r="H469" s="248">
        <v>54528.39</v>
      </c>
    </row>
    <row r="470" spans="1:8">
      <c r="A470" s="250" t="s">
        <v>748</v>
      </c>
      <c r="B470" s="251" t="s">
        <v>1328</v>
      </c>
      <c r="C470" s="254" t="s">
        <v>2096</v>
      </c>
      <c r="D470" s="254" t="s">
        <v>1057</v>
      </c>
      <c r="E470" s="248">
        <v>6988145.2064522086</v>
      </c>
      <c r="F470" s="248">
        <v>1024039.1083414492</v>
      </c>
      <c r="G470" s="248">
        <v>2441094.42</v>
      </c>
      <c r="H470" s="248">
        <v>1024039.1</v>
      </c>
    </row>
    <row r="471" spans="1:8">
      <c r="A471" s="250" t="s">
        <v>1331</v>
      </c>
      <c r="B471" s="251" t="s">
        <v>1332</v>
      </c>
      <c r="C471" s="254" t="s">
        <v>2097</v>
      </c>
      <c r="D471" s="254" t="s">
        <v>1982</v>
      </c>
      <c r="E471" s="248">
        <v>191966.14099238225</v>
      </c>
      <c r="F471" s="248">
        <v>191966.14</v>
      </c>
      <c r="G471" s="248">
        <v>197272.68438179686</v>
      </c>
      <c r="H471" s="248">
        <v>82755.89</v>
      </c>
    </row>
    <row r="472" spans="1:8">
      <c r="A472" s="250" t="s">
        <v>751</v>
      </c>
      <c r="B472" s="251" t="s">
        <v>749</v>
      </c>
      <c r="C472" s="254" t="s">
        <v>2098</v>
      </c>
      <c r="D472" s="254" t="s">
        <v>1057</v>
      </c>
      <c r="E472" s="248">
        <v>1603885.6256546238</v>
      </c>
      <c r="F472" s="248">
        <v>331684.81019195216</v>
      </c>
      <c r="G472" s="248">
        <v>790667.01</v>
      </c>
      <c r="H472" s="248">
        <v>331684.81</v>
      </c>
    </row>
    <row r="473" spans="1:8">
      <c r="A473" s="250" t="s">
        <v>754</v>
      </c>
      <c r="B473" s="251" t="s">
        <v>1333</v>
      </c>
      <c r="C473" s="254" t="s">
        <v>2099</v>
      </c>
      <c r="D473" s="254" t="s">
        <v>2100</v>
      </c>
      <c r="E473" s="248">
        <v>180293.45716552899</v>
      </c>
      <c r="F473" s="248">
        <v>180293.45716552899</v>
      </c>
      <c r="G473" s="248">
        <v>316042.43219372956</v>
      </c>
      <c r="H473" s="248">
        <v>132579.79999999999</v>
      </c>
    </row>
    <row r="474" spans="1:8">
      <c r="A474" s="250" t="s">
        <v>1362</v>
      </c>
      <c r="B474" s="251" t="s">
        <v>1363</v>
      </c>
      <c r="C474" s="254" t="s">
        <v>2101</v>
      </c>
      <c r="D474" s="254" t="s">
        <v>1057</v>
      </c>
      <c r="E474" s="248">
        <v>55706.298304046628</v>
      </c>
      <c r="F474" s="248">
        <v>55706.298304046628</v>
      </c>
      <c r="G474" s="248">
        <v>-38534.755594573508</v>
      </c>
      <c r="H474" s="248">
        <v>0</v>
      </c>
    </row>
    <row r="475" spans="1:8">
      <c r="A475" s="250" t="s">
        <v>756</v>
      </c>
      <c r="B475" s="251" t="s">
        <v>1334</v>
      </c>
      <c r="C475" s="254" t="s">
        <v>2102</v>
      </c>
      <c r="D475" s="254" t="s">
        <v>1078</v>
      </c>
      <c r="E475" s="248">
        <v>10488511.518372888</v>
      </c>
      <c r="F475" s="248">
        <v>10488511.518372888</v>
      </c>
      <c r="G475" s="248">
        <v>8717187.4508077577</v>
      </c>
      <c r="H475" s="248">
        <v>3656860.13</v>
      </c>
    </row>
    <row r="476" spans="1:8">
      <c r="A476" s="250" t="s">
        <v>758</v>
      </c>
      <c r="B476" s="251" t="s">
        <v>1335</v>
      </c>
      <c r="C476" s="254" t="s">
        <v>2103</v>
      </c>
      <c r="D476" s="254" t="s">
        <v>1892</v>
      </c>
      <c r="E476" s="248">
        <v>568975.36129671603</v>
      </c>
      <c r="F476" s="248">
        <v>568975.36129671603</v>
      </c>
      <c r="G476" s="248">
        <v>1105880.0630328357</v>
      </c>
      <c r="H476" s="248">
        <v>463916.68</v>
      </c>
    </row>
    <row r="477" spans="1:8">
      <c r="A477" s="250" t="s">
        <v>761</v>
      </c>
      <c r="B477" s="251" t="s">
        <v>759</v>
      </c>
      <c r="C477" s="254" t="s">
        <v>2104</v>
      </c>
      <c r="D477" s="254" t="s">
        <v>1513</v>
      </c>
      <c r="E477" s="248">
        <v>4607043.4674135288</v>
      </c>
      <c r="F477" s="248">
        <v>4607043.4674135288</v>
      </c>
      <c r="G477" s="248">
        <v>3940635.2069033994</v>
      </c>
      <c r="H477" s="248">
        <v>1653096.46</v>
      </c>
    </row>
    <row r="478" spans="1:8">
      <c r="A478" s="250" t="s">
        <v>763</v>
      </c>
      <c r="B478" s="251" t="s">
        <v>1336</v>
      </c>
      <c r="C478" s="254" t="s">
        <v>2105</v>
      </c>
      <c r="D478" s="254" t="s">
        <v>2106</v>
      </c>
      <c r="E478" s="248">
        <v>708280.80425376736</v>
      </c>
      <c r="F478" s="248">
        <v>708280.80425376736</v>
      </c>
      <c r="G478" s="248">
        <v>1371814.627005124</v>
      </c>
      <c r="H478" s="248">
        <v>575476.23</v>
      </c>
    </row>
    <row r="479" spans="1:8">
      <c r="A479" s="250" t="s">
        <v>765</v>
      </c>
      <c r="B479" s="251" t="s">
        <v>1340</v>
      </c>
      <c r="C479" s="254" t="s">
        <v>2107</v>
      </c>
      <c r="D479" s="254" t="s">
        <v>1069</v>
      </c>
      <c r="E479" s="248">
        <v>1029392.5140455734</v>
      </c>
      <c r="F479" s="248">
        <v>620000</v>
      </c>
      <c r="G479" s="248">
        <v>972261.76269073167</v>
      </c>
      <c r="H479" s="248">
        <v>245655.1349883049</v>
      </c>
    </row>
    <row r="480" spans="1:8">
      <c r="A480" s="250" t="s">
        <v>765</v>
      </c>
      <c r="B480" s="251" t="s">
        <v>1340</v>
      </c>
      <c r="C480" s="254" t="s">
        <v>2108</v>
      </c>
      <c r="D480" s="254" t="s">
        <v>2109</v>
      </c>
      <c r="E480" s="248">
        <v>1029392.5140455734</v>
      </c>
      <c r="F480" s="248">
        <v>409392.51</v>
      </c>
      <c r="G480" s="248">
        <v>972261.76269073167</v>
      </c>
      <c r="H480" s="248">
        <v>162208.66501169509</v>
      </c>
    </row>
    <row r="481" spans="1:13">
      <c r="A481" s="250" t="s">
        <v>1342</v>
      </c>
      <c r="B481" s="251" t="s">
        <v>1343</v>
      </c>
      <c r="C481" s="254" t="s">
        <v>2110</v>
      </c>
      <c r="D481" s="254" t="s">
        <v>1055</v>
      </c>
      <c r="E481" s="248">
        <v>6901390.6634309515</v>
      </c>
      <c r="F481" s="248">
        <v>6901390.6634309515</v>
      </c>
      <c r="G481" s="248">
        <v>8158107.5591752455</v>
      </c>
      <c r="H481" s="248">
        <v>3422326.12</v>
      </c>
    </row>
    <row r="482" spans="1:13">
      <c r="A482" s="250" t="s">
        <v>1344</v>
      </c>
      <c r="B482" s="251" t="s">
        <v>1345</v>
      </c>
      <c r="C482" s="254" t="s">
        <v>2111</v>
      </c>
      <c r="D482" s="254" t="s">
        <v>1851</v>
      </c>
      <c r="E482" s="248">
        <v>578882.35316205316</v>
      </c>
      <c r="F482" s="248">
        <v>450000</v>
      </c>
      <c r="G482" s="248">
        <v>886922.87880269822</v>
      </c>
      <c r="H482" s="248">
        <v>372064.14</v>
      </c>
    </row>
    <row r="483" spans="1:13" ht="15">
      <c r="A483" s="250" t="s">
        <v>1364</v>
      </c>
      <c r="B483" s="255" t="s">
        <v>1365</v>
      </c>
      <c r="C483" s="254" t="s">
        <v>2112</v>
      </c>
      <c r="D483" s="263" t="s">
        <v>1057</v>
      </c>
      <c r="E483" s="248">
        <v>128211.36745493588</v>
      </c>
      <c r="F483" s="253">
        <v>128211.37</v>
      </c>
      <c r="G483" s="248">
        <v>152317.45415098645</v>
      </c>
      <c r="H483" s="248">
        <v>63897.17</v>
      </c>
    </row>
    <row r="484" spans="1:13">
      <c r="A484" s="264" t="s">
        <v>1482</v>
      </c>
      <c r="B484" s="251" t="s">
        <v>1347</v>
      </c>
      <c r="C484" s="254" t="s">
        <v>2113</v>
      </c>
      <c r="D484" s="254" t="s">
        <v>1055</v>
      </c>
      <c r="E484" s="248">
        <v>4270640.2881723484</v>
      </c>
      <c r="F484" s="248">
        <v>4270640.29</v>
      </c>
      <c r="G484" s="248">
        <v>3530078.0191502133</v>
      </c>
      <c r="H484" s="248">
        <v>1480867.72</v>
      </c>
    </row>
    <row r="485" spans="1:13">
      <c r="A485" s="250" t="s">
        <v>1348</v>
      </c>
      <c r="B485" s="251" t="s">
        <v>677</v>
      </c>
      <c r="C485" s="254" t="s">
        <v>2114</v>
      </c>
      <c r="D485" s="254" t="s">
        <v>1203</v>
      </c>
      <c r="E485" s="248">
        <v>7962613.7932774946</v>
      </c>
      <c r="F485" s="248">
        <v>3627348.1</v>
      </c>
      <c r="G485" s="248">
        <v>5181145.075536849</v>
      </c>
      <c r="H485" s="248">
        <v>2173490.35</v>
      </c>
    </row>
    <row r="486" spans="1:13">
      <c r="A486" s="250" t="s">
        <v>1484</v>
      </c>
      <c r="B486" s="251" t="s">
        <v>1225</v>
      </c>
      <c r="C486" s="254" t="s">
        <v>2115</v>
      </c>
      <c r="D486" s="254" t="s">
        <v>403</v>
      </c>
      <c r="E486" s="248">
        <v>347078.6082702619</v>
      </c>
      <c r="F486" s="248">
        <v>347078.6082702619</v>
      </c>
      <c r="G486" s="248">
        <v>661435.25761241827</v>
      </c>
      <c r="H486" s="248">
        <v>277472.09000000003</v>
      </c>
    </row>
    <row r="487" spans="1:13">
      <c r="F487" s="249">
        <f>SUM(F2:F486)</f>
        <v>1742898231.7941105</v>
      </c>
      <c r="H487" s="249">
        <f>SUM(H2:H486)</f>
        <v>612522188.44999933</v>
      </c>
    </row>
    <row r="488" spans="1:13">
      <c r="H488" s="267">
        <v>612894002.03999996</v>
      </c>
    </row>
    <row r="489" spans="1:13">
      <c r="F489" s="248">
        <v>1742897733.0904808</v>
      </c>
      <c r="H489" s="267">
        <v>2.9999375343322754E-2</v>
      </c>
    </row>
    <row r="490" spans="1:13">
      <c r="F490" s="249">
        <f>F487-F489</f>
        <v>498.70362973213196</v>
      </c>
    </row>
    <row r="493" spans="1:13">
      <c r="H493" s="267">
        <v>2584891.8199999998</v>
      </c>
      <c r="M493" s="249">
        <f>M366-H369</f>
        <v>0</v>
      </c>
    </row>
    <row r="494" spans="1:13">
      <c r="H494" s="267">
        <v>2584891.8199999998</v>
      </c>
    </row>
    <row r="496" spans="1:13">
      <c r="H496" s="249">
        <v>0</v>
      </c>
    </row>
    <row r="498" spans="8:8">
      <c r="H498" s="267">
        <v>2584891.8199999998</v>
      </c>
    </row>
  </sheetData>
  <conditionalFormatting sqref="F1">
    <cfRule type="duplicateValues" dxfId="2" priority="3"/>
  </conditionalFormatting>
  <conditionalFormatting sqref="G1">
    <cfRule type="duplicateValues" dxfId="1" priority="2"/>
  </conditionalFormatting>
  <conditionalFormatting sqref="H1">
    <cfRule type="duplicateValues" dxfId="0" priority="1"/>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7"/>
  <sheetViews>
    <sheetView workbookViewId="0">
      <selection activeCell="I19" sqref="I19"/>
    </sheetView>
  </sheetViews>
  <sheetFormatPr defaultRowHeight="12.75"/>
  <cols>
    <col min="1" max="1" width="11.7109375" bestFit="1" customWidth="1"/>
    <col min="2" max="2" width="70" bestFit="1" customWidth="1"/>
    <col min="3" max="3" width="15.28515625" bestFit="1" customWidth="1"/>
    <col min="4" max="5" width="14.140625" bestFit="1" customWidth="1"/>
    <col min="6" max="6" width="12.42578125" bestFit="1" customWidth="1"/>
  </cols>
  <sheetData>
    <row r="1" spans="1:6" ht="39" thickBot="1">
      <c r="A1" s="114" t="s">
        <v>1084</v>
      </c>
      <c r="B1" s="114" t="s">
        <v>1054</v>
      </c>
      <c r="C1" s="113" t="s">
        <v>1376</v>
      </c>
      <c r="D1" s="113" t="s">
        <v>1378</v>
      </c>
      <c r="E1" s="113" t="s">
        <v>1039</v>
      </c>
    </row>
    <row r="2" spans="1:6" s="8" customFormat="1">
      <c r="A2" s="118" t="s">
        <v>77</v>
      </c>
      <c r="B2" s="130" t="s">
        <v>1120</v>
      </c>
      <c r="C2" s="110">
        <v>-287215.17166558793</v>
      </c>
      <c r="D2" s="110">
        <v>-120486.76</v>
      </c>
      <c r="E2" s="266"/>
      <c r="F2" s="111"/>
    </row>
    <row r="3" spans="1:6" s="8" customFormat="1">
      <c r="A3" s="118" t="s">
        <v>78</v>
      </c>
      <c r="B3" s="121" t="s">
        <v>1121</v>
      </c>
      <c r="C3" s="110">
        <v>-1119840.5958027816</v>
      </c>
      <c r="D3" s="110">
        <v>-469773.12</v>
      </c>
      <c r="E3" s="266"/>
      <c r="F3" s="111"/>
    </row>
    <row r="4" spans="1:6" s="8" customFormat="1">
      <c r="A4" s="118" t="s">
        <v>79</v>
      </c>
      <c r="B4" s="121" t="s">
        <v>1122</v>
      </c>
      <c r="C4" s="110">
        <v>-2668407.926435804</v>
      </c>
      <c r="D4" s="110">
        <v>-1119397.1200000001</v>
      </c>
      <c r="E4" s="266"/>
      <c r="F4" s="111"/>
    </row>
    <row r="5" spans="1:6" s="8" customFormat="1">
      <c r="A5" s="118" t="s">
        <v>83</v>
      </c>
      <c r="B5" s="121" t="s">
        <v>1124</v>
      </c>
      <c r="C5" s="110">
        <v>-152299.18152104795</v>
      </c>
      <c r="D5" s="110">
        <v>-63889.5</v>
      </c>
      <c r="E5" s="266"/>
      <c r="F5" s="111"/>
    </row>
    <row r="6" spans="1:6" s="8" customFormat="1">
      <c r="A6" s="118" t="s">
        <v>187</v>
      </c>
      <c r="B6" s="121" t="s">
        <v>186</v>
      </c>
      <c r="C6" s="110">
        <v>-1443.4820400914177</v>
      </c>
      <c r="D6" s="110">
        <v>-605.54</v>
      </c>
      <c r="E6" s="266"/>
      <c r="F6" s="111"/>
    </row>
    <row r="7" spans="1:6" s="8" customFormat="1">
      <c r="A7" s="118" t="s">
        <v>238</v>
      </c>
      <c r="B7" s="121" t="s">
        <v>1166</v>
      </c>
      <c r="C7" s="110">
        <v>-1673.6615424724805</v>
      </c>
      <c r="D7" s="110">
        <v>-702.1</v>
      </c>
      <c r="E7" s="266"/>
      <c r="F7" s="111"/>
    </row>
    <row r="8" spans="1:6" s="8" customFormat="1">
      <c r="A8" s="118" t="s">
        <v>271</v>
      </c>
      <c r="B8" s="121" t="s">
        <v>1176</v>
      </c>
      <c r="C8" s="110">
        <v>-230128.34081377971</v>
      </c>
      <c r="D8" s="110">
        <v>-96538.83</v>
      </c>
      <c r="E8" s="266"/>
      <c r="F8" s="111"/>
    </row>
    <row r="9" spans="1:6" s="8" customFormat="1">
      <c r="A9" s="118" t="s">
        <v>352</v>
      </c>
      <c r="B9" s="121" t="s">
        <v>1201</v>
      </c>
      <c r="C9" s="110">
        <v>-195001.71782565975</v>
      </c>
      <c r="D9" s="110">
        <v>-81803.22</v>
      </c>
      <c r="E9" s="266"/>
      <c r="F9" s="111"/>
    </row>
    <row r="10" spans="1:6" s="8" customFormat="1">
      <c r="A10" s="118" t="s">
        <v>419</v>
      </c>
      <c r="B10" s="121" t="s">
        <v>418</v>
      </c>
      <c r="C10" s="110">
        <v>-1741119.2716939342</v>
      </c>
      <c r="D10" s="110">
        <v>-730399.53</v>
      </c>
      <c r="E10" s="266"/>
      <c r="F10" s="111"/>
    </row>
    <row r="11" spans="1:6" s="8" customFormat="1">
      <c r="A11" s="118" t="s">
        <v>430</v>
      </c>
      <c r="B11" s="121" t="s">
        <v>1230</v>
      </c>
      <c r="C11" s="110">
        <v>-535097.59999999998</v>
      </c>
      <c r="D11" s="110">
        <v>-224473.44</v>
      </c>
      <c r="E11" s="266"/>
      <c r="F11" s="111"/>
    </row>
    <row r="12" spans="1:6" s="8" customFormat="1">
      <c r="A12" s="118" t="s">
        <v>433</v>
      </c>
      <c r="B12" s="121" t="s">
        <v>1232</v>
      </c>
      <c r="C12" s="110">
        <v>-1281629.8609543876</v>
      </c>
      <c r="D12" s="110">
        <v>-537643.72</v>
      </c>
      <c r="E12" s="266"/>
      <c r="F12" s="111"/>
    </row>
    <row r="13" spans="1:6" s="8" customFormat="1">
      <c r="A13" s="118" t="s">
        <v>453</v>
      </c>
      <c r="B13" s="121" t="s">
        <v>451</v>
      </c>
      <c r="C13" s="110">
        <v>-633970.93977420591</v>
      </c>
      <c r="D13" s="110">
        <v>-265950.8</v>
      </c>
      <c r="E13" s="266"/>
      <c r="F13" s="111"/>
    </row>
    <row r="14" spans="1:6" s="8" customFormat="1">
      <c r="A14" s="118" t="s">
        <v>518</v>
      </c>
      <c r="B14" s="121" t="s">
        <v>1066</v>
      </c>
      <c r="C14" s="110">
        <v>-100859.76888335531</v>
      </c>
      <c r="D14" s="110">
        <v>-42310.67</v>
      </c>
      <c r="E14" s="266"/>
      <c r="F14" s="111"/>
    </row>
    <row r="15" spans="1:6" s="8" customFormat="1">
      <c r="A15" s="118" t="s">
        <v>543</v>
      </c>
      <c r="B15" s="121" t="s">
        <v>1059</v>
      </c>
      <c r="C15" s="110">
        <v>-16125.45405852799</v>
      </c>
      <c r="D15" s="110">
        <v>-6764.62</v>
      </c>
      <c r="E15" s="266"/>
      <c r="F15" s="111"/>
    </row>
    <row r="16" spans="1:6" s="8" customFormat="1">
      <c r="A16" s="118" t="s">
        <v>544</v>
      </c>
      <c r="B16" s="121" t="s">
        <v>1252</v>
      </c>
      <c r="C16" s="110">
        <v>-668971.93999999994</v>
      </c>
      <c r="D16" s="110">
        <v>-280633.71999999997</v>
      </c>
      <c r="E16" s="266"/>
      <c r="F16" s="111"/>
    </row>
    <row r="17" spans="1:6" s="8" customFormat="1">
      <c r="A17" s="118" t="s">
        <v>564</v>
      </c>
      <c r="B17" s="121" t="s">
        <v>1257</v>
      </c>
      <c r="C17" s="110">
        <v>-1258445.819955528</v>
      </c>
      <c r="D17" s="110">
        <v>-527918.02</v>
      </c>
      <c r="E17" s="266"/>
      <c r="F17" s="111"/>
    </row>
    <row r="18" spans="1:6" s="8" customFormat="1">
      <c r="A18" s="115" t="s">
        <v>961</v>
      </c>
      <c r="B18" s="148" t="s">
        <v>962</v>
      </c>
      <c r="C18" s="110">
        <v>-14394.29987591108</v>
      </c>
      <c r="D18" s="110">
        <v>-6038.4</v>
      </c>
      <c r="E18" s="266"/>
      <c r="F18" s="111"/>
    </row>
    <row r="19" spans="1:6" s="8" customFormat="1">
      <c r="A19" s="115" t="s">
        <v>966</v>
      </c>
      <c r="B19" s="148" t="s">
        <v>1360</v>
      </c>
      <c r="C19" s="110">
        <v>-29333.045857377692</v>
      </c>
      <c r="D19" s="110">
        <v>-12305.21</v>
      </c>
      <c r="E19" s="266"/>
      <c r="F19" s="111"/>
    </row>
    <row r="20" spans="1:6" s="8" customFormat="1">
      <c r="A20" s="115" t="s">
        <v>1362</v>
      </c>
      <c r="B20" s="148" t="s">
        <v>1363</v>
      </c>
      <c r="C20" s="110">
        <v>-38534.755594573508</v>
      </c>
      <c r="D20" s="110">
        <v>-16165.32</v>
      </c>
      <c r="E20" s="266"/>
      <c r="F20" s="111"/>
    </row>
    <row r="21" spans="1:6" s="8" customFormat="1">
      <c r="A21" s="118"/>
      <c r="B21" s="121"/>
      <c r="C21" s="110"/>
      <c r="D21" s="265"/>
      <c r="E21" s="266"/>
      <c r="F21" s="111"/>
    </row>
    <row r="22" spans="1:6">
      <c r="A22" s="41"/>
      <c r="B22" s="42"/>
      <c r="C22" s="110"/>
      <c r="D22" s="110"/>
      <c r="E22" s="110"/>
      <c r="F22" s="111"/>
    </row>
    <row r="23" spans="1:6">
      <c r="A23" s="41"/>
      <c r="B23" s="42"/>
      <c r="C23" s="110"/>
      <c r="D23" s="110"/>
      <c r="E23" s="110"/>
      <c r="F23" s="111"/>
    </row>
    <row r="24" spans="1:6">
      <c r="A24" s="41"/>
      <c r="B24" s="42"/>
      <c r="C24" s="110"/>
      <c r="D24" s="110"/>
      <c r="E24" s="110"/>
      <c r="F24" s="111"/>
    </row>
    <row r="25" spans="1:6">
      <c r="A25" s="41"/>
      <c r="B25" s="42"/>
      <c r="C25" s="110"/>
      <c r="D25" s="110"/>
      <c r="E25" s="110"/>
      <c r="F25" s="111"/>
    </row>
    <row r="26" spans="1:6">
      <c r="A26" s="45"/>
      <c r="B26" s="45"/>
      <c r="C26" s="110"/>
      <c r="D26" s="110"/>
      <c r="E26" s="110"/>
      <c r="F26" s="111"/>
    </row>
    <row r="27" spans="1:6">
      <c r="C27" s="112">
        <f>SUM(C2:C26)</f>
        <v>-10974492.834295023</v>
      </c>
      <c r="D27" s="112">
        <f>SUM(D2:D26)</f>
        <v>-4603799.6399999997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A5" sqref="A5"/>
    </sheetView>
  </sheetViews>
  <sheetFormatPr defaultRowHeight="12.75"/>
  <cols>
    <col min="1" max="1" width="10" bestFit="1" customWidth="1"/>
    <col min="2" max="2" width="58" customWidth="1"/>
    <col min="3" max="3" width="14.42578125" style="8" bestFit="1" customWidth="1"/>
    <col min="4" max="4" width="14.140625" style="7" bestFit="1" customWidth="1"/>
    <col min="5" max="5" width="22" style="7" bestFit="1" customWidth="1"/>
    <col min="6" max="6" width="22" style="7" customWidth="1"/>
    <col min="7" max="7" width="10" bestFit="1" customWidth="1"/>
    <col min="8" max="8" width="14.7109375" style="11" customWidth="1"/>
    <col min="9" max="9" width="32.85546875" style="89" bestFit="1" customWidth="1"/>
  </cols>
  <sheetData>
    <row r="1" spans="1:10" s="8" customFormat="1">
      <c r="A1" s="109" t="s">
        <v>1030</v>
      </c>
      <c r="D1" s="7"/>
      <c r="E1" s="7"/>
      <c r="F1" s="7"/>
      <c r="H1" s="11"/>
      <c r="I1" s="89"/>
    </row>
    <row r="2" spans="1:10" ht="25.5">
      <c r="A2" s="45" t="s">
        <v>2</v>
      </c>
      <c r="B2" s="45" t="s">
        <v>1018</v>
      </c>
      <c r="C2" s="120" t="s">
        <v>1377</v>
      </c>
      <c r="D2" s="85" t="s">
        <v>1016</v>
      </c>
      <c r="E2" s="85" t="s">
        <v>1017</v>
      </c>
      <c r="F2" s="85" t="s">
        <v>1031</v>
      </c>
      <c r="G2" s="86" t="s">
        <v>1019</v>
      </c>
      <c r="H2" s="91" t="s">
        <v>1022</v>
      </c>
      <c r="I2" s="90" t="s">
        <v>1023</v>
      </c>
    </row>
    <row r="3" spans="1:10">
      <c r="A3" s="118" t="s">
        <v>81</v>
      </c>
      <c r="B3" s="121" t="s">
        <v>80</v>
      </c>
      <c r="C3" s="120" t="s">
        <v>953</v>
      </c>
      <c r="D3" s="123">
        <v>-288811.86279267003</v>
      </c>
      <c r="E3" s="70">
        <v>0</v>
      </c>
      <c r="F3" s="72">
        <f>D3+E3</f>
        <v>-288811.86279267003</v>
      </c>
      <c r="G3" s="123">
        <v>0</v>
      </c>
      <c r="H3" s="44">
        <v>0</v>
      </c>
      <c r="I3" s="90"/>
    </row>
    <row r="4" spans="1:10">
      <c r="A4" s="118" t="s">
        <v>82</v>
      </c>
      <c r="B4" s="121" t="s">
        <v>1123</v>
      </c>
      <c r="C4" s="120" t="s">
        <v>953</v>
      </c>
      <c r="D4" s="123">
        <v>-191306.92511867994</v>
      </c>
      <c r="E4" s="70">
        <v>0</v>
      </c>
      <c r="F4" s="72">
        <f t="shared" ref="F4:F8" si="0">D4+E4</f>
        <v>-191306.92511867994</v>
      </c>
      <c r="G4" s="123">
        <v>414600.57615054492</v>
      </c>
      <c r="H4" s="44">
        <v>0</v>
      </c>
      <c r="I4" s="90"/>
      <c r="J4" s="8"/>
    </row>
    <row r="5" spans="1:10">
      <c r="A5" s="118" t="s">
        <v>1169</v>
      </c>
      <c r="B5" s="121" t="s">
        <v>1170</v>
      </c>
      <c r="C5" s="120" t="s">
        <v>949</v>
      </c>
      <c r="D5" s="123">
        <v>-7660691.830269644</v>
      </c>
      <c r="E5" s="70">
        <v>0</v>
      </c>
      <c r="F5" s="72">
        <f t="shared" si="0"/>
        <v>-7660691.830269644</v>
      </c>
      <c r="G5" s="123">
        <v>0</v>
      </c>
      <c r="H5" s="44">
        <v>0</v>
      </c>
      <c r="I5" s="90"/>
    </row>
    <row r="6" spans="1:10">
      <c r="A6" s="118" t="s">
        <v>269</v>
      </c>
      <c r="B6" s="121" t="s">
        <v>268</v>
      </c>
      <c r="C6" s="120" t="s">
        <v>953</v>
      </c>
      <c r="D6" s="123">
        <v>-372268.31102348992</v>
      </c>
      <c r="E6" s="70">
        <v>0</v>
      </c>
      <c r="F6" s="72">
        <f t="shared" si="0"/>
        <v>-372268.31102348992</v>
      </c>
      <c r="G6" s="123">
        <v>0</v>
      </c>
      <c r="H6" s="44">
        <v>0</v>
      </c>
      <c r="I6" s="90"/>
    </row>
    <row r="7" spans="1:10">
      <c r="A7" s="118" t="s">
        <v>332</v>
      </c>
      <c r="B7" s="121" t="s">
        <v>331</v>
      </c>
      <c r="C7" s="120" t="s">
        <v>953</v>
      </c>
      <c r="D7" s="123">
        <v>-857743.16657156916</v>
      </c>
      <c r="E7" s="70">
        <v>0</v>
      </c>
      <c r="F7" s="72">
        <f t="shared" si="0"/>
        <v>-857743.16657156916</v>
      </c>
      <c r="G7" s="123">
        <v>0</v>
      </c>
      <c r="H7" s="44">
        <v>0</v>
      </c>
      <c r="I7" s="90"/>
      <c r="J7" s="8"/>
    </row>
    <row r="8" spans="1:10">
      <c r="A8" s="118" t="s">
        <v>641</v>
      </c>
      <c r="B8" s="121" t="s">
        <v>640</v>
      </c>
      <c r="C8" s="120" t="s">
        <v>953</v>
      </c>
      <c r="D8" s="123">
        <v>-1120972.9720788903</v>
      </c>
      <c r="E8" s="70">
        <v>0</v>
      </c>
      <c r="F8" s="72">
        <f t="shared" si="0"/>
        <v>-1120972.9720788903</v>
      </c>
      <c r="G8" s="123">
        <v>0</v>
      </c>
      <c r="H8" s="44">
        <v>0</v>
      </c>
      <c r="I8" s="90"/>
    </row>
    <row r="15" spans="1:10">
      <c r="B15" s="8"/>
      <c r="D15" s="8"/>
      <c r="E15" s="8"/>
    </row>
    <row r="16" spans="1:10">
      <c r="B16" s="8"/>
      <c r="D16" s="8"/>
      <c r="E16" s="8"/>
    </row>
    <row r="17" spans="2:5">
      <c r="B17" s="8"/>
      <c r="D17" s="8"/>
      <c r="E17" s="8"/>
    </row>
    <row r="18" spans="2:5">
      <c r="B18" s="8"/>
      <c r="D18" s="8"/>
      <c r="E18" s="8"/>
    </row>
    <row r="19" spans="2:5">
      <c r="B19" s="8"/>
      <c r="D19" s="8"/>
      <c r="E19" s="8"/>
    </row>
    <row r="20" spans="2:5">
      <c r="B20" s="8"/>
      <c r="D20" s="8"/>
      <c r="E20" s="8"/>
    </row>
    <row r="21" spans="2:5">
      <c r="B21" s="8"/>
      <c r="D21" s="8"/>
      <c r="E21" s="8"/>
    </row>
    <row r="22" spans="2:5">
      <c r="B22" s="8"/>
      <c r="D22" s="8"/>
      <c r="E22" s="8"/>
    </row>
    <row r="23" spans="2:5">
      <c r="B23" s="8"/>
      <c r="D23" s="8"/>
      <c r="E23" s="8"/>
    </row>
    <row r="24" spans="2:5">
      <c r="B24" s="8"/>
      <c r="D24" s="8"/>
      <c r="E24" s="8"/>
    </row>
    <row r="25" spans="2:5">
      <c r="B25" s="8"/>
      <c r="D25" s="8"/>
      <c r="E25" s="8"/>
    </row>
    <row r="26" spans="2:5">
      <c r="B26" s="8"/>
      <c r="D26" s="8"/>
      <c r="E26" s="8"/>
    </row>
    <row r="27" spans="2:5">
      <c r="B27" s="8"/>
      <c r="D27" s="8"/>
      <c r="E27" s="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B343" sqref="B343"/>
    </sheetView>
  </sheetViews>
  <sheetFormatPr defaultRowHeight="12.75"/>
  <cols>
    <col min="2" max="2" width="10" bestFit="1" customWidth="1"/>
    <col min="4" max="4" width="14.85546875" bestFit="1" customWidth="1"/>
    <col min="6" max="6" width="47" bestFit="1" customWidth="1"/>
    <col min="8" max="8" width="11.140625" style="8" bestFit="1" customWidth="1"/>
    <col min="9" max="9" width="37.5703125" style="8" bestFit="1" customWidth="1"/>
  </cols>
  <sheetData>
    <row r="1" spans="1:9">
      <c r="A1" s="109" t="s">
        <v>1038</v>
      </c>
    </row>
    <row r="2" spans="1:9" s="8" customFormat="1" ht="51">
      <c r="A2" s="1" t="s">
        <v>1</v>
      </c>
      <c r="B2" s="1" t="s">
        <v>2</v>
      </c>
      <c r="C2" s="2" t="s">
        <v>971</v>
      </c>
      <c r="D2" s="5" t="s">
        <v>944</v>
      </c>
      <c r="E2" s="5" t="s">
        <v>951</v>
      </c>
      <c r="F2" s="1" t="s">
        <v>0</v>
      </c>
      <c r="G2" s="1" t="s">
        <v>766</v>
      </c>
      <c r="H2" s="2" t="s">
        <v>1464</v>
      </c>
      <c r="I2" s="2" t="s">
        <v>1469</v>
      </c>
    </row>
    <row r="3" spans="1:9">
      <c r="A3" s="118" t="s">
        <v>1149</v>
      </c>
      <c r="B3" s="118" t="s">
        <v>185</v>
      </c>
      <c r="C3" s="119" t="s">
        <v>949</v>
      </c>
      <c r="D3" s="119"/>
      <c r="E3" s="120"/>
      <c r="F3" s="121" t="s">
        <v>1150</v>
      </c>
      <c r="G3" s="121" t="s">
        <v>775</v>
      </c>
      <c r="H3" s="44">
        <v>732228.66999999993</v>
      </c>
      <c r="I3" s="43" t="s">
        <v>1467</v>
      </c>
    </row>
    <row r="4" spans="1:9">
      <c r="A4" s="118" t="s">
        <v>1241</v>
      </c>
      <c r="B4" s="118" t="s">
        <v>1242</v>
      </c>
      <c r="C4" s="119" t="s">
        <v>949</v>
      </c>
      <c r="D4" s="119"/>
      <c r="E4" s="120"/>
      <c r="F4" s="121" t="s">
        <v>1243</v>
      </c>
      <c r="G4" s="121" t="s">
        <v>780</v>
      </c>
      <c r="H4" s="44">
        <v>0</v>
      </c>
      <c r="I4" s="43" t="s">
        <v>1468</v>
      </c>
    </row>
    <row r="5" spans="1:9">
      <c r="A5" s="118" t="s">
        <v>1293</v>
      </c>
      <c r="B5" s="118" t="s">
        <v>1294</v>
      </c>
      <c r="C5" s="119" t="s">
        <v>949</v>
      </c>
      <c r="D5" s="119"/>
      <c r="E5" s="120"/>
      <c r="F5" s="121" t="s">
        <v>1295</v>
      </c>
      <c r="G5" s="121" t="s">
        <v>775</v>
      </c>
      <c r="H5" s="44">
        <v>0</v>
      </c>
      <c r="I5" s="43" t="s">
        <v>1468</v>
      </c>
    </row>
    <row r="6" spans="1:9">
      <c r="A6" s="115" t="s">
        <v>1337</v>
      </c>
      <c r="B6" s="115" t="s">
        <v>1338</v>
      </c>
      <c r="C6" s="138" t="s">
        <v>949</v>
      </c>
      <c r="D6" s="137"/>
      <c r="E6" s="137"/>
      <c r="F6" s="148" t="s">
        <v>1339</v>
      </c>
      <c r="G6" s="115" t="s">
        <v>775</v>
      </c>
      <c r="H6" s="44">
        <v>0</v>
      </c>
      <c r="I6" s="43" t="s">
        <v>1468</v>
      </c>
    </row>
    <row r="7" spans="1:9">
      <c r="A7" s="41"/>
      <c r="B7" s="118" t="s">
        <v>714</v>
      </c>
      <c r="C7" s="119" t="s">
        <v>949</v>
      </c>
      <c r="D7" s="119"/>
      <c r="E7" s="120"/>
      <c r="F7" s="121" t="s">
        <v>1311</v>
      </c>
      <c r="G7" s="121" t="s">
        <v>927</v>
      </c>
      <c r="H7" s="44">
        <v>0</v>
      </c>
      <c r="I7" s="43" t="s">
        <v>1477</v>
      </c>
    </row>
    <row r="8" spans="1:9">
      <c r="A8" s="41"/>
      <c r="B8" s="41"/>
      <c r="C8" s="38"/>
      <c r="D8" s="38"/>
      <c r="E8" s="39"/>
      <c r="F8" s="42"/>
      <c r="G8" s="42"/>
      <c r="H8" s="44"/>
      <c r="I8" s="43"/>
    </row>
    <row r="9" spans="1:9">
      <c r="A9" s="41"/>
      <c r="B9" s="41"/>
      <c r="C9" s="38"/>
      <c r="D9" s="38"/>
      <c r="E9" s="39"/>
      <c r="F9" s="42"/>
      <c r="G9" s="42"/>
      <c r="H9" s="44"/>
      <c r="I9" s="43"/>
    </row>
    <row r="10" spans="1:9">
      <c r="A10" s="41"/>
      <c r="B10" s="41"/>
      <c r="C10" s="38"/>
      <c r="D10" s="38"/>
      <c r="E10" s="39"/>
      <c r="F10" s="42"/>
      <c r="G10" s="42"/>
      <c r="H10" s="44"/>
      <c r="I10" s="43"/>
    </row>
    <row r="11" spans="1:9">
      <c r="A11" s="41"/>
      <c r="B11" s="41"/>
      <c r="C11" s="38"/>
      <c r="D11" s="39"/>
      <c r="E11" s="39"/>
      <c r="F11" s="42"/>
      <c r="G11" s="42"/>
      <c r="H11" s="44"/>
      <c r="I11" s="43"/>
    </row>
    <row r="12" spans="1:9">
      <c r="A12" s="41"/>
      <c r="B12" s="41"/>
      <c r="C12" s="38"/>
      <c r="D12" s="38"/>
      <c r="E12" s="39"/>
      <c r="F12" s="42"/>
      <c r="G12" s="42"/>
      <c r="H12" s="44"/>
      <c r="I12" s="43"/>
    </row>
    <row r="13" spans="1:9">
      <c r="A13" s="41"/>
      <c r="B13" s="41"/>
      <c r="C13" s="38"/>
      <c r="D13" s="38"/>
      <c r="E13" s="39"/>
      <c r="F13" s="42"/>
      <c r="G13" s="42"/>
      <c r="H13" s="44"/>
      <c r="I13" s="43"/>
    </row>
    <row r="14" spans="1:9">
      <c r="A14" s="41"/>
      <c r="B14" s="41"/>
      <c r="C14" s="38"/>
      <c r="D14" s="38"/>
      <c r="E14" s="39"/>
      <c r="F14" s="42"/>
      <c r="G14" s="42"/>
      <c r="H14" s="44"/>
      <c r="I14" s="43"/>
    </row>
    <row r="15" spans="1:9">
      <c r="A15" s="41"/>
      <c r="B15" s="41"/>
      <c r="C15" s="38"/>
      <c r="D15" s="38"/>
      <c r="E15" s="39"/>
      <c r="F15" s="42"/>
      <c r="G15" s="42"/>
      <c r="H15" s="44"/>
      <c r="I15" s="43"/>
    </row>
    <row r="16" spans="1:9">
      <c r="A16" s="41"/>
      <c r="B16" s="41"/>
      <c r="C16" s="38"/>
      <c r="D16" s="39"/>
      <c r="E16" s="39"/>
      <c r="F16" s="42"/>
      <c r="G16" s="42"/>
      <c r="H16" s="44"/>
      <c r="I16" s="43"/>
    </row>
    <row r="17" spans="1:9">
      <c r="A17" s="41"/>
      <c r="B17" s="41"/>
      <c r="C17" s="38"/>
      <c r="D17" s="38"/>
      <c r="E17" s="39"/>
      <c r="F17" s="42"/>
      <c r="G17" s="42"/>
      <c r="H17" s="44"/>
      <c r="I17" s="43"/>
    </row>
    <row r="18" spans="1:9">
      <c r="A18" s="41"/>
      <c r="B18" s="41"/>
      <c r="C18" s="38"/>
      <c r="D18" s="39"/>
      <c r="E18" s="39"/>
      <c r="F18" s="42"/>
      <c r="G18" s="42"/>
      <c r="H18" s="44"/>
      <c r="I18" s="43"/>
    </row>
    <row r="19" spans="1:9">
      <c r="A19" s="41"/>
      <c r="B19" s="41"/>
      <c r="C19" s="38"/>
      <c r="D19" s="38"/>
      <c r="E19" s="39"/>
      <c r="F19" s="79"/>
      <c r="G19" s="42"/>
      <c r="H19" s="44"/>
      <c r="I19" s="43"/>
    </row>
    <row r="20" spans="1:9">
      <c r="A20" s="41"/>
      <c r="B20" s="41"/>
      <c r="C20" s="38"/>
      <c r="D20" s="38"/>
      <c r="E20" s="39"/>
      <c r="F20" s="42"/>
      <c r="G20" s="42"/>
      <c r="H20" s="44"/>
      <c r="I20" s="43"/>
    </row>
    <row r="21" spans="1:9">
      <c r="A21" s="41"/>
      <c r="B21" s="41"/>
      <c r="C21" s="38"/>
      <c r="D21" s="38"/>
      <c r="E21" s="39"/>
      <c r="F21" s="42"/>
      <c r="G21" s="42"/>
      <c r="H21" s="44"/>
      <c r="I21" s="4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B930FC1BDB874A9416BCD463C99321" ma:contentTypeVersion="0" ma:contentTypeDescription="Create a new document." ma:contentTypeScope="" ma:versionID="3424641858992d51ca91e3bb48ec4ea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A033FA-41B3-4DCA-9E24-6B475D7258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8057B34-5C41-4369-B522-4CE0C67FDF7A}">
  <ds:schemaRefs>
    <ds:schemaRef ds:uri="http://schemas.microsoft.com/sharepoint/v3/contenttype/forms"/>
  </ds:schemaRefs>
</ds:datastoreItem>
</file>

<file path=customXml/itemProps3.xml><?xml version="1.0" encoding="utf-8"?>
<ds:datastoreItem xmlns:ds="http://schemas.openxmlformats.org/officeDocument/2006/customXml" ds:itemID="{8571D2CE-7F11-49EE-A1B0-A4BC06DD3322}">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 UC Assumptions</vt:lpstr>
      <vt:lpstr>2. UC Pool Allocations by Type</vt:lpstr>
      <vt:lpstr>3.  UC Calculations by Hospital</vt:lpstr>
      <vt:lpstr>YTD State Payments</vt:lpstr>
      <vt:lpstr>IGT Commitments By TPI</vt:lpstr>
      <vt:lpstr>IGT Commitment by Affiliation</vt:lpstr>
      <vt:lpstr>Recoupments</vt:lpstr>
      <vt:lpstr>Removed from UC-Negative Costs</vt:lpstr>
      <vt:lpstr>Removed from UC-Missing Docs</vt:lpstr>
      <vt:lpstr>Removed at provider's request</vt:lpstr>
      <vt:lpstr>2015 DSH Assumptions</vt:lpstr>
      <vt:lpstr>Total DSH IGT Paid</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Fine,Mance (HHSC)</cp:lastModifiedBy>
  <dcterms:created xsi:type="dcterms:W3CDTF">2015-04-19T21:33:27Z</dcterms:created>
  <dcterms:modified xsi:type="dcterms:W3CDTF">2019-02-22T22:37:52Z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0x01010058B930FC1BDB874A9416BCD463C99321</vt:lpwstr>
  </property>
</Properties>
</file>